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xml"/>
  <Override PartName="/xl/comments7.xml" ContentType="application/vnd.openxmlformats-officedocument.spreadsheetml.comment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8.xml" ContentType="application/vnd.openxmlformats-officedocument.spreadsheetml.comment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9.xml" ContentType="application/vnd.openxmlformats-officedocument.spreadsheetml.comments+xml"/>
  <Override PartName="/xl/charts/chart10.xml" ContentType="application/vnd.openxmlformats-officedocument.drawingml.chart+xml"/>
  <Override PartName="/xl/drawings/drawing15.xml" ContentType="application/vnd.openxmlformats-officedocument.drawing+xml"/>
  <Override PartName="/xl/comments10.xml" ContentType="application/vnd.openxmlformats-officedocument.spreadsheetml.comments+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xml"/>
  <Override PartName="/xl/comments11.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saveExternalLinkValues="0"/>
  <mc:AlternateContent xmlns:mc="http://schemas.openxmlformats.org/markup-compatibility/2006">
    <mc:Choice Requires="x15">
      <x15ac:absPath xmlns:x15ac="http://schemas.microsoft.com/office/spreadsheetml/2010/11/ac" url="C:\Users\Claus Andersen\Documents\Dokumenter 2017\ClimatePositions 2017\New version 2017\"/>
    </mc:Choice>
  </mc:AlternateContent>
  <workbookProtection workbookPassword="C9A9" lockStructure="1"/>
  <bookViews>
    <workbookView xWindow="0" yWindow="0" windowWidth="22260" windowHeight="12645" tabRatio="848" activeTab="1"/>
  </bookViews>
  <sheets>
    <sheet name="update" sheetId="1" r:id="rId1"/>
    <sheet name="climate debt" sheetId="2" r:id="rId2"/>
    <sheet name="climate debt over time" sheetId="3" r:id="rId3"/>
    <sheet name="share of GDP(ppp-$)" sheetId="4" state="hidden" r:id="rId4"/>
    <sheet name="calculation" sheetId="5" r:id="rId5"/>
    <sheet name="GDP(ppp-$)" sheetId="11" r:id="rId6"/>
    <sheet name="environment" sheetId="6" r:id="rId7"/>
    <sheet name="footprint" sheetId="7" r:id="rId8"/>
    <sheet name="forest" sheetId="8" r:id="rId9"/>
    <sheet name="nuclear" sheetId="9" r:id="rId10"/>
    <sheet name="population" sheetId="10" r:id="rId11"/>
    <sheet name="global" sheetId="12" r:id="rId12"/>
  </sheets>
  <definedNames>
    <definedName name="_xlnm._FilterDatabase" localSheetId="4" hidden="1">calculation!$A$38:$AE$237</definedName>
    <definedName name="_xlnm._FilterDatabase" localSheetId="1" hidden="1">'climate debt'!$B$25:$H$189</definedName>
    <definedName name="_xlnm._FilterDatabase" localSheetId="2" hidden="1">'climate debt over time'!$B$44:$E$208</definedName>
    <definedName name="_xlnm._FilterDatabase" localSheetId="6" hidden="1">environment!$B$35:$K$39</definedName>
    <definedName name="_xlnm._FilterDatabase" localSheetId="7" hidden="1">footprint!$B$35:$K$235</definedName>
    <definedName name="_xlnm._FilterDatabase" localSheetId="8" hidden="1">forest!$B$24:$I$224</definedName>
    <definedName name="_xlnm._FilterDatabase" localSheetId="5" hidden="1">'GDP(ppp-$)'!$B$39:$X$39</definedName>
    <definedName name="_xlnm._FilterDatabase" localSheetId="9" hidden="1">nuclear!$B$34:$Z$234</definedName>
    <definedName name="_xlnm._FilterDatabase" localSheetId="10" hidden="1">population!$B$24:$I$224</definedName>
    <definedName name="_xlnm._FilterDatabase" localSheetId="3" hidden="1">'share of GDP(ppp-$)'!$B$42:$E$201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2" i="12" l="1"/>
  <c r="C92" i="12"/>
  <c r="D92" i="12"/>
  <c r="E92" i="12"/>
  <c r="F92" i="12"/>
  <c r="G92" i="12"/>
  <c r="H92" i="12"/>
  <c r="I92" i="12"/>
  <c r="J92" i="12"/>
  <c r="K92" i="12"/>
  <c r="L92" i="12"/>
  <c r="M92" i="12"/>
  <c r="N92" i="12"/>
  <c r="O92" i="12"/>
  <c r="P92" i="12"/>
  <c r="Q92" i="12"/>
  <c r="R92" i="12"/>
  <c r="S92" i="12"/>
  <c r="T92" i="12"/>
  <c r="U92" i="12"/>
  <c r="V92" i="12"/>
  <c r="W92" i="12"/>
  <c r="X92" i="12"/>
  <c r="Y92" i="12"/>
  <c r="Z92" i="12"/>
  <c r="J29" i="6" l="1"/>
  <c r="J31" i="6"/>
  <c r="R9" i="6"/>
  <c r="R8" i="6"/>
  <c r="R7" i="6"/>
  <c r="J30" i="6"/>
  <c r="J38" i="6" l="1"/>
  <c r="J39" i="6"/>
  <c r="J40" i="6"/>
  <c r="J41" i="6"/>
  <c r="J42" i="6"/>
  <c r="J43" i="6"/>
  <c r="J45" i="6"/>
  <c r="J46" i="6"/>
  <c r="J47" i="6"/>
  <c r="J48" i="6"/>
  <c r="J49" i="6"/>
  <c r="J50" i="6"/>
  <c r="J51" i="6"/>
  <c r="J52" i="6"/>
  <c r="J53" i="6"/>
  <c r="J54" i="6"/>
  <c r="J55" i="6"/>
  <c r="J57" i="6"/>
  <c r="J58" i="6"/>
  <c r="J59" i="6"/>
  <c r="J60" i="6"/>
  <c r="J61" i="6"/>
  <c r="J62" i="6"/>
  <c r="J63" i="6"/>
  <c r="J64" i="6"/>
  <c r="J65" i="6"/>
  <c r="J66" i="6"/>
  <c r="J67" i="6"/>
  <c r="J68" i="6"/>
  <c r="J69" i="6"/>
  <c r="J71" i="6"/>
  <c r="J72" i="6"/>
  <c r="J73" i="6"/>
  <c r="J74" i="6"/>
  <c r="J77" i="6"/>
  <c r="J78" i="6"/>
  <c r="J79" i="6"/>
  <c r="J80" i="6"/>
  <c r="J81" i="6"/>
  <c r="J82" i="6"/>
  <c r="J83" i="6"/>
  <c r="J84" i="6"/>
  <c r="J85" i="6"/>
  <c r="J86" i="6"/>
  <c r="J87" i="6"/>
  <c r="J88" i="6"/>
  <c r="J89" i="6"/>
  <c r="J90" i="6"/>
  <c r="J91" i="6"/>
  <c r="J92" i="6"/>
  <c r="J93" i="6"/>
  <c r="J94" i="6"/>
  <c r="J95" i="6"/>
  <c r="J96" i="6"/>
  <c r="J97" i="6"/>
  <c r="J99" i="6"/>
  <c r="J100" i="6"/>
  <c r="J101" i="6"/>
  <c r="J104" i="6"/>
  <c r="J105" i="6"/>
  <c r="J106" i="6"/>
  <c r="J107" i="6"/>
  <c r="J108" i="6"/>
  <c r="J109" i="6"/>
  <c r="J111"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1" i="6"/>
  <c r="J152" i="6"/>
  <c r="J153" i="6"/>
  <c r="J154" i="6"/>
  <c r="J155" i="6"/>
  <c r="J156" i="6"/>
  <c r="J157" i="6"/>
  <c r="J158" i="6"/>
  <c r="J159" i="6"/>
  <c r="J160" i="6"/>
  <c r="J161" i="6"/>
  <c r="J162" i="6"/>
  <c r="J165" i="6"/>
  <c r="J166" i="6"/>
  <c r="J167" i="6"/>
  <c r="J168" i="6"/>
  <c r="J169" i="6"/>
  <c r="J170" i="6"/>
  <c r="J172" i="6"/>
  <c r="J173" i="6"/>
  <c r="J174" i="6"/>
  <c r="J175" i="6"/>
  <c r="J176" i="6"/>
  <c r="J177" i="6"/>
  <c r="J178" i="6"/>
  <c r="J179" i="6"/>
  <c r="J180" i="6"/>
  <c r="J181" i="6"/>
  <c r="J183" i="6"/>
  <c r="J184" i="6"/>
  <c r="J185" i="6"/>
  <c r="J187" i="6"/>
  <c r="J188" i="6"/>
  <c r="J189" i="6"/>
  <c r="J190" i="6"/>
  <c r="J191" i="6"/>
  <c r="J192" i="6"/>
  <c r="J193" i="6"/>
  <c r="J194" i="6"/>
  <c r="J195" i="6"/>
  <c r="J196" i="6"/>
  <c r="J197" i="6"/>
  <c r="J198" i="6"/>
  <c r="J199" i="6"/>
  <c r="J200" i="6"/>
  <c r="J201" i="6"/>
  <c r="J202"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37" i="6"/>
  <c r="J36" i="6"/>
  <c r="J28" i="6"/>
  <c r="BG10" i="12" l="1"/>
  <c r="C28" i="9" l="1"/>
  <c r="B6" i="1" l="1"/>
  <c r="H16" i="10" l="1"/>
  <c r="G16" i="10"/>
  <c r="F16" i="10"/>
  <c r="H19" i="10"/>
  <c r="F19" i="10"/>
  <c r="G19" i="10" s="1"/>
  <c r="H18" i="10"/>
  <c r="F18" i="10"/>
  <c r="G18" i="10" s="1"/>
  <c r="H17" i="10"/>
  <c r="G17" i="10"/>
  <c r="F17" i="10"/>
  <c r="C9" i="10" l="1"/>
  <c r="H7" i="10"/>
  <c r="B9" i="10"/>
  <c r="I7" i="10"/>
  <c r="C26" i="9"/>
  <c r="C27" i="9"/>
  <c r="J29" i="7"/>
  <c r="J30" i="7"/>
  <c r="J31" i="7"/>
  <c r="P21" i="9"/>
  <c r="Q21" i="9"/>
  <c r="M21" i="9"/>
  <c r="L21" i="9"/>
  <c r="I21" i="9"/>
  <c r="H21" i="9"/>
  <c r="E21" i="9"/>
  <c r="D21" i="9"/>
  <c r="B21" i="9"/>
  <c r="Z25" i="9"/>
  <c r="AA25" i="9" s="1"/>
  <c r="Z27" i="9"/>
  <c r="AA27" i="9" s="1"/>
  <c r="Z28" i="9"/>
  <c r="AA28" i="9" s="1"/>
  <c r="F8" i="2"/>
  <c r="I8" i="2"/>
  <c r="H8" i="2"/>
  <c r="G8" i="2"/>
  <c r="I9" i="2"/>
  <c r="H9" i="2"/>
  <c r="G9" i="2"/>
  <c r="G10" i="2"/>
  <c r="H10" i="2"/>
  <c r="I10" i="2"/>
  <c r="M27" i="3"/>
  <c r="L27" i="3"/>
  <c r="K27" i="3"/>
  <c r="J27" i="3"/>
  <c r="F9" i="2"/>
  <c r="F10" i="2"/>
  <c r="F21" i="9" l="1"/>
  <c r="J21" i="9"/>
  <c r="N21" i="9"/>
  <c r="R21" i="9"/>
  <c r="C21" i="9"/>
  <c r="G21" i="9"/>
  <c r="K21" i="9"/>
  <c r="O21" i="9"/>
  <c r="S21" i="9"/>
  <c r="I25" i="5" l="1"/>
  <c r="I24" i="5"/>
  <c r="I23" i="5"/>
  <c r="U13" i="5" l="1"/>
  <c r="AB21" i="5"/>
  <c r="A3" i="3" l="1"/>
  <c r="C25" i="9"/>
  <c r="S18" i="9" l="1"/>
  <c r="S20" i="9"/>
  <c r="S19" i="9"/>
  <c r="Z26" i="9"/>
  <c r="M20" i="3" l="1"/>
  <c r="L20" i="3"/>
  <c r="K20" i="3"/>
  <c r="R20" i="7" l="1"/>
  <c r="R19" i="7"/>
  <c r="R18" i="7"/>
  <c r="J28" i="7"/>
  <c r="J37" i="7"/>
  <c r="J38" i="7"/>
  <c r="J39" i="7"/>
  <c r="J40" i="7"/>
  <c r="J42" i="7"/>
  <c r="J43" i="7"/>
  <c r="J45" i="7"/>
  <c r="J46" i="7"/>
  <c r="J47" i="7"/>
  <c r="J48" i="7"/>
  <c r="J49" i="7"/>
  <c r="J50" i="7"/>
  <c r="J51" i="7"/>
  <c r="J52" i="7"/>
  <c r="J53" i="7"/>
  <c r="J55" i="7"/>
  <c r="J57" i="7"/>
  <c r="J58" i="7"/>
  <c r="J59" i="7"/>
  <c r="J60" i="7"/>
  <c r="J61" i="7"/>
  <c r="J62" i="7"/>
  <c r="J63" i="7"/>
  <c r="J64" i="7"/>
  <c r="J65" i="7"/>
  <c r="J66" i="7"/>
  <c r="J67" i="7"/>
  <c r="J68" i="7"/>
  <c r="J70" i="7"/>
  <c r="J71" i="7"/>
  <c r="J72" i="7"/>
  <c r="J73" i="7"/>
  <c r="J74" i="7"/>
  <c r="J77" i="7"/>
  <c r="J78" i="7"/>
  <c r="J79" i="7"/>
  <c r="J80" i="7"/>
  <c r="J81" i="7"/>
  <c r="J82" i="7"/>
  <c r="J83" i="7"/>
  <c r="J84" i="7"/>
  <c r="J85" i="7"/>
  <c r="J86" i="7"/>
  <c r="J87" i="7"/>
  <c r="J89" i="7"/>
  <c r="J90" i="7"/>
  <c r="J91" i="7"/>
  <c r="J92" i="7"/>
  <c r="J93" i="7"/>
  <c r="J94" i="7"/>
  <c r="J95" i="7"/>
  <c r="J96" i="7"/>
  <c r="J97" i="7"/>
  <c r="J99" i="7"/>
  <c r="J100" i="7"/>
  <c r="J101" i="7"/>
  <c r="J102" i="7"/>
  <c r="J103" i="7"/>
  <c r="J104" i="7"/>
  <c r="J105" i="7"/>
  <c r="J106" i="7"/>
  <c r="J107" i="7"/>
  <c r="J108" i="7"/>
  <c r="J109" i="7"/>
  <c r="J112" i="7"/>
  <c r="J113" i="7"/>
  <c r="J114" i="7"/>
  <c r="J115" i="7"/>
  <c r="J116" i="7"/>
  <c r="J117" i="7"/>
  <c r="J118" i="7"/>
  <c r="J119" i="7"/>
  <c r="J121" i="7"/>
  <c r="J122" i="7"/>
  <c r="J123" i="7"/>
  <c r="J124" i="7"/>
  <c r="J125" i="7"/>
  <c r="J126" i="7"/>
  <c r="J127" i="7"/>
  <c r="J128" i="7"/>
  <c r="J129" i="7"/>
  <c r="J130" i="7"/>
  <c r="J131" i="7"/>
  <c r="J132" i="7"/>
  <c r="J134" i="7"/>
  <c r="J135" i="7"/>
  <c r="J136" i="7"/>
  <c r="J137" i="7"/>
  <c r="J138" i="7"/>
  <c r="J139" i="7"/>
  <c r="J140" i="7"/>
  <c r="J141" i="7"/>
  <c r="J142" i="7"/>
  <c r="J143" i="7"/>
  <c r="J144" i="7"/>
  <c r="J145" i="7"/>
  <c r="J146" i="7"/>
  <c r="J148" i="7"/>
  <c r="J150" i="7"/>
  <c r="J151" i="7"/>
  <c r="J152" i="7"/>
  <c r="J153" i="7"/>
  <c r="J154" i="7"/>
  <c r="J155" i="7"/>
  <c r="J156" i="7"/>
  <c r="J157" i="7"/>
  <c r="J158" i="7"/>
  <c r="J159" i="7"/>
  <c r="J160" i="7"/>
  <c r="J161" i="7"/>
  <c r="J162" i="7"/>
  <c r="J164" i="7"/>
  <c r="J165" i="7"/>
  <c r="J166" i="7"/>
  <c r="J167" i="7"/>
  <c r="J168" i="7"/>
  <c r="J169" i="7"/>
  <c r="J170" i="7"/>
  <c r="J171" i="7"/>
  <c r="J172" i="7"/>
  <c r="J173" i="7"/>
  <c r="J174" i="7"/>
  <c r="J175" i="7"/>
  <c r="J176" i="7"/>
  <c r="J177" i="7"/>
  <c r="J178" i="7"/>
  <c r="J179" i="7"/>
  <c r="J180" i="7"/>
  <c r="J181" i="7"/>
  <c r="J182" i="7"/>
  <c r="J183" i="7"/>
  <c r="J184" i="7"/>
  <c r="J185" i="7"/>
  <c r="J186" i="7"/>
  <c r="J187" i="7"/>
  <c r="J189" i="7"/>
  <c r="J190" i="7"/>
  <c r="J191" i="7"/>
  <c r="J192" i="7"/>
  <c r="J193" i="7"/>
  <c r="J195" i="7"/>
  <c r="J196" i="7"/>
  <c r="J197" i="7"/>
  <c r="J198" i="7"/>
  <c r="J199" i="7"/>
  <c r="J200" i="7"/>
  <c r="J201" i="7"/>
  <c r="J202" i="7"/>
  <c r="J204" i="7"/>
  <c r="J205" i="7"/>
  <c r="J206" i="7"/>
  <c r="J207" i="7"/>
  <c r="J208" i="7"/>
  <c r="J209" i="7"/>
  <c r="J210" i="7"/>
  <c r="J211" i="7"/>
  <c r="J213" i="7"/>
  <c r="J214" i="7"/>
  <c r="J215" i="7"/>
  <c r="J216" i="7"/>
  <c r="J217" i="7"/>
  <c r="J218" i="7"/>
  <c r="J219" i="7"/>
  <c r="J220" i="7"/>
  <c r="J221" i="7"/>
  <c r="J222" i="7"/>
  <c r="J223" i="7"/>
  <c r="J224" i="7"/>
  <c r="J225" i="7"/>
  <c r="J226" i="7"/>
  <c r="J227" i="7"/>
  <c r="J228" i="7"/>
  <c r="J229" i="7"/>
  <c r="J231" i="7"/>
  <c r="J232" i="7"/>
  <c r="J233" i="7"/>
  <c r="J234" i="7"/>
  <c r="J235" i="7"/>
  <c r="J36" i="7"/>
  <c r="I13" i="8" l="1"/>
  <c r="M26" i="3" l="1"/>
  <c r="L26" i="3"/>
  <c r="K26" i="3"/>
  <c r="J26" i="3"/>
  <c r="K25" i="3"/>
  <c r="L25" i="3"/>
  <c r="M25" i="3"/>
  <c r="M24" i="3"/>
  <c r="L24" i="3"/>
  <c r="K24" i="3"/>
  <c r="K23" i="3"/>
  <c r="L23" i="3"/>
  <c r="M23" i="3"/>
  <c r="M22" i="3"/>
  <c r="L22" i="3"/>
  <c r="K22" i="3"/>
  <c r="S228" i="11" l="1"/>
  <c r="O18" i="9" l="1"/>
  <c r="R20" i="9"/>
  <c r="R19" i="9"/>
  <c r="R18" i="9"/>
  <c r="Q20" i="9"/>
  <c r="Q19" i="9"/>
  <c r="Q18" i="9"/>
  <c r="P20" i="9"/>
  <c r="P19" i="9"/>
  <c r="O20" i="9"/>
  <c r="O19" i="9"/>
  <c r="N20" i="9"/>
  <c r="N19" i="9"/>
  <c r="N18" i="9"/>
  <c r="M20" i="9"/>
  <c r="M19" i="9"/>
  <c r="L20" i="9"/>
  <c r="L19" i="9"/>
  <c r="L18" i="9"/>
  <c r="K20" i="9"/>
  <c r="K19" i="9"/>
  <c r="K18" i="9"/>
  <c r="J20" i="9"/>
  <c r="J19" i="9"/>
  <c r="J18" i="9"/>
  <c r="I20" i="9"/>
  <c r="I19" i="9"/>
  <c r="I18" i="9"/>
  <c r="H20" i="9"/>
  <c r="H19" i="9"/>
  <c r="H18" i="9"/>
  <c r="G20" i="9"/>
  <c r="G19" i="9"/>
  <c r="G18" i="9"/>
  <c r="F20" i="9"/>
  <c r="F19" i="9"/>
  <c r="F18" i="9"/>
  <c r="E20" i="9"/>
  <c r="E19" i="9"/>
  <c r="E18" i="9"/>
  <c r="D20" i="9"/>
  <c r="D19" i="9"/>
  <c r="D18" i="9"/>
  <c r="C20" i="9"/>
  <c r="C19" i="9"/>
  <c r="C1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36" i="9"/>
  <c r="C37" i="9"/>
  <c r="C38" i="9"/>
  <c r="C35" i="9"/>
  <c r="B20" i="9"/>
  <c r="M18" i="9" l="1"/>
  <c r="P18" i="9"/>
  <c r="I9" i="10"/>
  <c r="H10" i="10"/>
  <c r="H8" i="10"/>
  <c r="H9" i="10"/>
  <c r="B12" i="10"/>
  <c r="B10" i="10"/>
  <c r="B11" i="10"/>
  <c r="I8" i="10"/>
  <c r="C10" i="10" l="1"/>
  <c r="C11" i="10"/>
  <c r="J22" i="3" l="1"/>
  <c r="J23" i="3"/>
  <c r="J24" i="3"/>
  <c r="J25" i="3"/>
  <c r="N37" i="3"/>
  <c r="O37" i="3"/>
  <c r="P37" i="3"/>
  <c r="Q37" i="3"/>
  <c r="N104" i="12"/>
  <c r="A90"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H224" i="10"/>
  <c r="F224" i="10"/>
  <c r="G224" i="10" s="1"/>
  <c r="H223" i="10"/>
  <c r="F223" i="10"/>
  <c r="G223" i="10" s="1"/>
  <c r="H222" i="10"/>
  <c r="F222" i="10"/>
  <c r="G222" i="10" s="1"/>
  <c r="H221" i="10"/>
  <c r="F221" i="10"/>
  <c r="G221" i="10" s="1"/>
  <c r="H220" i="10"/>
  <c r="F220" i="10"/>
  <c r="G220" i="10" s="1"/>
  <c r="H219" i="10"/>
  <c r="F219" i="10"/>
  <c r="G219" i="10" s="1"/>
  <c r="H218" i="10"/>
  <c r="F218" i="10"/>
  <c r="G218" i="10" s="1"/>
  <c r="H217" i="10"/>
  <c r="F217" i="10"/>
  <c r="G217" i="10" s="1"/>
  <c r="H216" i="10"/>
  <c r="F216" i="10"/>
  <c r="G216" i="10" s="1"/>
  <c r="H215" i="10"/>
  <c r="F215" i="10"/>
  <c r="G215" i="10" s="1"/>
  <c r="H214" i="10"/>
  <c r="F214" i="10"/>
  <c r="G214" i="10" s="1"/>
  <c r="H213" i="10"/>
  <c r="F213" i="10"/>
  <c r="G213" i="10" s="1"/>
  <c r="H212" i="10"/>
  <c r="F212" i="10"/>
  <c r="G212" i="10" s="1"/>
  <c r="H211" i="10"/>
  <c r="F211" i="10"/>
  <c r="G211" i="10" s="1"/>
  <c r="H210" i="10"/>
  <c r="F210" i="10"/>
  <c r="G210" i="10" s="1"/>
  <c r="H209" i="10"/>
  <c r="F209" i="10"/>
  <c r="G209" i="10" s="1"/>
  <c r="H208" i="10"/>
  <c r="F208" i="10"/>
  <c r="G208" i="10" s="1"/>
  <c r="H207" i="10"/>
  <c r="F207" i="10"/>
  <c r="G207" i="10" s="1"/>
  <c r="H206" i="10"/>
  <c r="F206" i="10"/>
  <c r="G206" i="10" s="1"/>
  <c r="H205" i="10"/>
  <c r="F205" i="10"/>
  <c r="G205" i="10" s="1"/>
  <c r="H204" i="10"/>
  <c r="F204" i="10"/>
  <c r="G204" i="10" s="1"/>
  <c r="H203" i="10"/>
  <c r="F203" i="10"/>
  <c r="G203" i="10" s="1"/>
  <c r="H202" i="10"/>
  <c r="F202" i="10"/>
  <c r="G202" i="10" s="1"/>
  <c r="H201" i="10"/>
  <c r="F201" i="10"/>
  <c r="G201" i="10" s="1"/>
  <c r="H200" i="10"/>
  <c r="F200" i="10"/>
  <c r="G200" i="10" s="1"/>
  <c r="H199" i="10"/>
  <c r="F199" i="10"/>
  <c r="G199" i="10" s="1"/>
  <c r="H198" i="10"/>
  <c r="F198" i="10"/>
  <c r="G198" i="10" s="1"/>
  <c r="H197" i="10"/>
  <c r="F197" i="10"/>
  <c r="G197" i="10" s="1"/>
  <c r="H196" i="10"/>
  <c r="F196" i="10"/>
  <c r="G196" i="10" s="1"/>
  <c r="H195" i="10"/>
  <c r="F195" i="10"/>
  <c r="G195" i="10" s="1"/>
  <c r="H194" i="10"/>
  <c r="F194" i="10"/>
  <c r="G194" i="10" s="1"/>
  <c r="H193" i="10"/>
  <c r="F193" i="10"/>
  <c r="G193" i="10" s="1"/>
  <c r="H192" i="10"/>
  <c r="F192" i="10"/>
  <c r="G192" i="10" s="1"/>
  <c r="H191" i="10"/>
  <c r="F191" i="10"/>
  <c r="G191" i="10" s="1"/>
  <c r="H190" i="10"/>
  <c r="F190" i="10"/>
  <c r="G190" i="10" s="1"/>
  <c r="H189" i="10"/>
  <c r="F189" i="10"/>
  <c r="G189" i="10" s="1"/>
  <c r="H188" i="10"/>
  <c r="F188" i="10"/>
  <c r="G188" i="10" s="1"/>
  <c r="H187" i="10"/>
  <c r="F187" i="10"/>
  <c r="G187" i="10" s="1"/>
  <c r="H186" i="10"/>
  <c r="F186" i="10"/>
  <c r="G186" i="10" s="1"/>
  <c r="H185" i="10"/>
  <c r="F185" i="10"/>
  <c r="G185" i="10" s="1"/>
  <c r="H184" i="10"/>
  <c r="F184" i="10"/>
  <c r="G184" i="10" s="1"/>
  <c r="H183" i="10"/>
  <c r="F183" i="10"/>
  <c r="G183" i="10" s="1"/>
  <c r="H182" i="10"/>
  <c r="F182" i="10"/>
  <c r="G182" i="10" s="1"/>
  <c r="H181" i="10"/>
  <c r="F181" i="10"/>
  <c r="G181" i="10" s="1"/>
  <c r="H180" i="10"/>
  <c r="F180" i="10"/>
  <c r="G180" i="10" s="1"/>
  <c r="H179" i="10"/>
  <c r="F179" i="10"/>
  <c r="G179" i="10" s="1"/>
  <c r="H178" i="10"/>
  <c r="F178" i="10"/>
  <c r="G178" i="10" s="1"/>
  <c r="H177" i="10"/>
  <c r="F177" i="10"/>
  <c r="G177" i="10" s="1"/>
  <c r="H176" i="10"/>
  <c r="F176" i="10"/>
  <c r="G176" i="10" s="1"/>
  <c r="H175" i="10"/>
  <c r="F175" i="10"/>
  <c r="G175" i="10" s="1"/>
  <c r="H174" i="10"/>
  <c r="F174" i="10"/>
  <c r="G174" i="10" s="1"/>
  <c r="H173" i="10"/>
  <c r="F173" i="10"/>
  <c r="G173" i="10" s="1"/>
  <c r="H172" i="10"/>
  <c r="F172" i="10"/>
  <c r="G172" i="10" s="1"/>
  <c r="H170" i="10"/>
  <c r="F170" i="10"/>
  <c r="G170" i="10" s="1"/>
  <c r="H169" i="10"/>
  <c r="F169" i="10"/>
  <c r="G169" i="10" s="1"/>
  <c r="H168" i="10"/>
  <c r="F168" i="10"/>
  <c r="G168" i="10" s="1"/>
  <c r="H167" i="10"/>
  <c r="F167" i="10"/>
  <c r="G167" i="10" s="1"/>
  <c r="H166" i="10"/>
  <c r="F166" i="10"/>
  <c r="G166" i="10" s="1"/>
  <c r="H165" i="10"/>
  <c r="F165" i="10"/>
  <c r="G165" i="10" s="1"/>
  <c r="H164" i="10"/>
  <c r="F164" i="10"/>
  <c r="G164" i="10" s="1"/>
  <c r="H163" i="10"/>
  <c r="F163" i="10"/>
  <c r="G163" i="10" s="1"/>
  <c r="H162" i="10"/>
  <c r="F162" i="10"/>
  <c r="G162" i="10" s="1"/>
  <c r="H161" i="10"/>
  <c r="F161" i="10"/>
  <c r="G161" i="10" s="1"/>
  <c r="F160" i="10"/>
  <c r="G160" i="10" s="1"/>
  <c r="H159" i="10"/>
  <c r="F159" i="10"/>
  <c r="G159" i="10" s="1"/>
  <c r="H158" i="10"/>
  <c r="F158" i="10"/>
  <c r="G158" i="10" s="1"/>
  <c r="H157" i="10"/>
  <c r="F157" i="10"/>
  <c r="G157" i="10" s="1"/>
  <c r="H156" i="10"/>
  <c r="F156" i="10"/>
  <c r="G156" i="10" s="1"/>
  <c r="H155" i="10"/>
  <c r="F155" i="10"/>
  <c r="G155" i="10" s="1"/>
  <c r="H154" i="10"/>
  <c r="F154" i="10"/>
  <c r="G154" i="10" s="1"/>
  <c r="H153" i="10"/>
  <c r="F153" i="10"/>
  <c r="G153" i="10" s="1"/>
  <c r="H151" i="10"/>
  <c r="F151" i="10"/>
  <c r="G151" i="10" s="1"/>
  <c r="H150" i="10"/>
  <c r="F150" i="10"/>
  <c r="G150" i="10" s="1"/>
  <c r="H149" i="10"/>
  <c r="F149" i="10"/>
  <c r="G149" i="10" s="1"/>
  <c r="H148" i="10"/>
  <c r="F148" i="10"/>
  <c r="G148" i="10" s="1"/>
  <c r="H147" i="10"/>
  <c r="F147" i="10"/>
  <c r="G147" i="10" s="1"/>
  <c r="H146" i="10"/>
  <c r="F146" i="10"/>
  <c r="G146" i="10" s="1"/>
  <c r="H145" i="10"/>
  <c r="F145" i="10"/>
  <c r="G145" i="10" s="1"/>
  <c r="H144" i="10"/>
  <c r="F144" i="10"/>
  <c r="G144" i="10" s="1"/>
  <c r="H143" i="10"/>
  <c r="F143" i="10"/>
  <c r="G143" i="10" s="1"/>
  <c r="H142" i="10"/>
  <c r="F142" i="10"/>
  <c r="G142" i="10" s="1"/>
  <c r="H141" i="10"/>
  <c r="F141" i="10"/>
  <c r="G141" i="10" s="1"/>
  <c r="H140" i="10"/>
  <c r="F140" i="10"/>
  <c r="G140" i="10" s="1"/>
  <c r="H138" i="10"/>
  <c r="F138" i="10"/>
  <c r="G138" i="10" s="1"/>
  <c r="H137" i="10"/>
  <c r="F137" i="10"/>
  <c r="G137" i="10" s="1"/>
  <c r="H136" i="10"/>
  <c r="F136" i="10"/>
  <c r="G136" i="10" s="1"/>
  <c r="H135" i="10"/>
  <c r="F135" i="10"/>
  <c r="G135" i="10" s="1"/>
  <c r="H134" i="10"/>
  <c r="F134" i="10"/>
  <c r="G134" i="10" s="1"/>
  <c r="H133" i="10"/>
  <c r="F133" i="10"/>
  <c r="G133" i="10" s="1"/>
  <c r="H132" i="10"/>
  <c r="F132" i="10"/>
  <c r="G132" i="10" s="1"/>
  <c r="H131" i="10"/>
  <c r="F131" i="10"/>
  <c r="G131" i="10" s="1"/>
  <c r="H130" i="10"/>
  <c r="F130" i="10"/>
  <c r="G130" i="10" s="1"/>
  <c r="H129" i="10"/>
  <c r="F129" i="10"/>
  <c r="G129" i="10" s="1"/>
  <c r="H128" i="10"/>
  <c r="F128" i="10"/>
  <c r="G128" i="10" s="1"/>
  <c r="H127" i="10"/>
  <c r="F127" i="10"/>
  <c r="G127" i="10" s="1"/>
  <c r="H126" i="10"/>
  <c r="F126" i="10"/>
  <c r="G126" i="10" s="1"/>
  <c r="H125" i="10"/>
  <c r="F125" i="10"/>
  <c r="G125" i="10" s="1"/>
  <c r="H124" i="10"/>
  <c r="F124" i="10"/>
  <c r="G124" i="10" s="1"/>
  <c r="H123" i="10"/>
  <c r="F123" i="10"/>
  <c r="G123" i="10" s="1"/>
  <c r="H122" i="10"/>
  <c r="F122" i="10"/>
  <c r="G122" i="10" s="1"/>
  <c r="H121" i="10"/>
  <c r="F121" i="10"/>
  <c r="G121" i="10" s="1"/>
  <c r="H120" i="10"/>
  <c r="F120" i="10"/>
  <c r="G120" i="10" s="1"/>
  <c r="H119" i="10"/>
  <c r="F119" i="10"/>
  <c r="G119" i="10" s="1"/>
  <c r="H118" i="10"/>
  <c r="F118" i="10"/>
  <c r="G118" i="10" s="1"/>
  <c r="H117" i="10"/>
  <c r="F117" i="10"/>
  <c r="G117" i="10" s="1"/>
  <c r="H116" i="10"/>
  <c r="F116" i="10"/>
  <c r="G116" i="10" s="1"/>
  <c r="H115" i="10"/>
  <c r="F115" i="10"/>
  <c r="G115" i="10" s="1"/>
  <c r="H114" i="10"/>
  <c r="F114" i="10"/>
  <c r="G114" i="10" s="1"/>
  <c r="H113" i="10"/>
  <c r="F113" i="10"/>
  <c r="G113" i="10" s="1"/>
  <c r="H112" i="10"/>
  <c r="F112" i="10"/>
  <c r="G112" i="10" s="1"/>
  <c r="H111" i="10"/>
  <c r="F111" i="10"/>
  <c r="G111" i="10" s="1"/>
  <c r="H110" i="10"/>
  <c r="F110" i="10"/>
  <c r="G110" i="10" s="1"/>
  <c r="H109" i="10"/>
  <c r="F109" i="10"/>
  <c r="G109" i="10" s="1"/>
  <c r="H108" i="10"/>
  <c r="F108" i="10"/>
  <c r="G108" i="10" s="1"/>
  <c r="H107" i="10"/>
  <c r="F107" i="10"/>
  <c r="G107" i="10" s="1"/>
  <c r="H106" i="10"/>
  <c r="F106" i="10"/>
  <c r="G106" i="10" s="1"/>
  <c r="H105" i="10"/>
  <c r="F105" i="10"/>
  <c r="G105" i="10" s="1"/>
  <c r="H104" i="10"/>
  <c r="F104" i="10"/>
  <c r="G104" i="10" s="1"/>
  <c r="H103" i="10"/>
  <c r="F103" i="10"/>
  <c r="G103" i="10" s="1"/>
  <c r="H102" i="10"/>
  <c r="F102" i="10"/>
  <c r="G102" i="10" s="1"/>
  <c r="H100" i="10"/>
  <c r="F100" i="10"/>
  <c r="G100" i="10" s="1"/>
  <c r="H99" i="10"/>
  <c r="F99" i="10"/>
  <c r="G99" i="10" s="1"/>
  <c r="H98" i="10"/>
  <c r="F98" i="10"/>
  <c r="G98" i="10" s="1"/>
  <c r="H97" i="10"/>
  <c r="F97" i="10"/>
  <c r="G97" i="10" s="1"/>
  <c r="H96" i="10"/>
  <c r="F96" i="10"/>
  <c r="G96" i="10" s="1"/>
  <c r="H95" i="10"/>
  <c r="F95" i="10"/>
  <c r="G95" i="10" s="1"/>
  <c r="H94" i="10"/>
  <c r="F94" i="10"/>
  <c r="G94" i="10" s="1"/>
  <c r="H93" i="10"/>
  <c r="F93" i="10"/>
  <c r="G93" i="10" s="1"/>
  <c r="H92" i="10"/>
  <c r="F92" i="10"/>
  <c r="G92" i="10" s="1"/>
  <c r="H90" i="10"/>
  <c r="F90" i="10"/>
  <c r="G90" i="10" s="1"/>
  <c r="H89" i="10"/>
  <c r="F89" i="10"/>
  <c r="G89" i="10" s="1"/>
  <c r="H88" i="10"/>
  <c r="F88" i="10"/>
  <c r="G88" i="10" s="1"/>
  <c r="H87" i="10"/>
  <c r="F87" i="10"/>
  <c r="G87" i="10" s="1"/>
  <c r="H86" i="10"/>
  <c r="F86" i="10"/>
  <c r="G86" i="10" s="1"/>
  <c r="H85" i="10"/>
  <c r="F85" i="10"/>
  <c r="G85" i="10" s="1"/>
  <c r="H84" i="10"/>
  <c r="F84" i="10"/>
  <c r="G84" i="10" s="1"/>
  <c r="H83" i="10"/>
  <c r="F83" i="10"/>
  <c r="G83" i="10" s="1"/>
  <c r="H82" i="10"/>
  <c r="F82" i="10"/>
  <c r="G82" i="10" s="1"/>
  <c r="H81" i="10"/>
  <c r="F81" i="10"/>
  <c r="G81" i="10" s="1"/>
  <c r="H80" i="10"/>
  <c r="F80" i="10"/>
  <c r="G80" i="10" s="1"/>
  <c r="H79" i="10"/>
  <c r="F79" i="10"/>
  <c r="G79" i="10" s="1"/>
  <c r="H78" i="10"/>
  <c r="F78" i="10"/>
  <c r="G78" i="10" s="1"/>
  <c r="H77" i="10"/>
  <c r="F77" i="10"/>
  <c r="G77" i="10" s="1"/>
  <c r="H76" i="10"/>
  <c r="F76" i="10"/>
  <c r="G76" i="10" s="1"/>
  <c r="H75" i="10"/>
  <c r="F75" i="10"/>
  <c r="G75" i="10" s="1"/>
  <c r="H74" i="10"/>
  <c r="F74" i="10"/>
  <c r="G74" i="10" s="1"/>
  <c r="H73" i="10"/>
  <c r="F73" i="10"/>
  <c r="G73" i="10" s="1"/>
  <c r="H72" i="10"/>
  <c r="F72" i="10"/>
  <c r="G72" i="10" s="1"/>
  <c r="H71" i="10"/>
  <c r="F71" i="10"/>
  <c r="G71" i="10" s="1"/>
  <c r="H70" i="10"/>
  <c r="F70" i="10"/>
  <c r="G70" i="10" s="1"/>
  <c r="H69" i="10"/>
  <c r="F69" i="10"/>
  <c r="G69" i="10" s="1"/>
  <c r="H68" i="10"/>
  <c r="F68" i="10"/>
  <c r="G68" i="10" s="1"/>
  <c r="H67" i="10"/>
  <c r="F67" i="10"/>
  <c r="G67" i="10" s="1"/>
  <c r="H66" i="10"/>
  <c r="F66" i="10"/>
  <c r="G66" i="10" s="1"/>
  <c r="H65" i="10"/>
  <c r="F65" i="10"/>
  <c r="G65" i="10" s="1"/>
  <c r="H64" i="10"/>
  <c r="F64" i="10"/>
  <c r="G64" i="10" s="1"/>
  <c r="H63" i="10"/>
  <c r="F63" i="10"/>
  <c r="G63" i="10" s="1"/>
  <c r="H62" i="10"/>
  <c r="F62" i="10"/>
  <c r="G62" i="10" s="1"/>
  <c r="H61" i="10"/>
  <c r="F61" i="10"/>
  <c r="G61" i="10" s="1"/>
  <c r="H60" i="10"/>
  <c r="F60" i="10"/>
  <c r="G60" i="10" s="1"/>
  <c r="H59" i="10"/>
  <c r="F59" i="10"/>
  <c r="G59" i="10" s="1"/>
  <c r="H58" i="10"/>
  <c r="F58" i="10"/>
  <c r="G58" i="10" s="1"/>
  <c r="H57" i="10"/>
  <c r="F57" i="10"/>
  <c r="G57" i="10" s="1"/>
  <c r="H56" i="10"/>
  <c r="F56" i="10"/>
  <c r="G56" i="10" s="1"/>
  <c r="H55" i="10"/>
  <c r="F55" i="10"/>
  <c r="G55" i="10" s="1"/>
  <c r="H54" i="10"/>
  <c r="F54" i="10"/>
  <c r="G54" i="10" s="1"/>
  <c r="H53" i="10"/>
  <c r="F53" i="10"/>
  <c r="G53" i="10" s="1"/>
  <c r="H52" i="10"/>
  <c r="F52" i="10"/>
  <c r="G52" i="10" s="1"/>
  <c r="H51" i="10"/>
  <c r="F51" i="10"/>
  <c r="G51" i="10" s="1"/>
  <c r="H50" i="10"/>
  <c r="F50" i="10"/>
  <c r="G50" i="10" s="1"/>
  <c r="H49" i="10"/>
  <c r="F49" i="10"/>
  <c r="G49" i="10" s="1"/>
  <c r="H48" i="10"/>
  <c r="F48" i="10"/>
  <c r="G48" i="10" s="1"/>
  <c r="H47" i="10"/>
  <c r="F47" i="10"/>
  <c r="G47" i="10" s="1"/>
  <c r="H46" i="10"/>
  <c r="F46" i="10"/>
  <c r="G46" i="10" s="1"/>
  <c r="H45" i="10"/>
  <c r="F45" i="10"/>
  <c r="G45" i="10" s="1"/>
  <c r="H44" i="10"/>
  <c r="F44" i="10"/>
  <c r="G44" i="10" s="1"/>
  <c r="H43" i="10"/>
  <c r="F43" i="10"/>
  <c r="G43" i="10" s="1"/>
  <c r="H42" i="10"/>
  <c r="F42" i="10"/>
  <c r="G42" i="10" s="1"/>
  <c r="H41" i="10"/>
  <c r="F41" i="10"/>
  <c r="G41" i="10" s="1"/>
  <c r="H40" i="10"/>
  <c r="F40" i="10"/>
  <c r="G40" i="10" s="1"/>
  <c r="H39" i="10"/>
  <c r="F39" i="10"/>
  <c r="G39" i="10" s="1"/>
  <c r="H38" i="10"/>
  <c r="F38" i="10"/>
  <c r="G38" i="10" s="1"/>
  <c r="H37" i="10"/>
  <c r="F37" i="10"/>
  <c r="G37" i="10" s="1"/>
  <c r="H36" i="10"/>
  <c r="F36" i="10"/>
  <c r="G36" i="10" s="1"/>
  <c r="H35" i="10"/>
  <c r="F35" i="10"/>
  <c r="G35" i="10" s="1"/>
  <c r="H34" i="10"/>
  <c r="F34" i="10"/>
  <c r="G34" i="10" s="1"/>
  <c r="H33" i="10"/>
  <c r="F33" i="10"/>
  <c r="G33" i="10" s="1"/>
  <c r="H32" i="10"/>
  <c r="F32" i="10"/>
  <c r="G32" i="10" s="1"/>
  <c r="H31" i="10"/>
  <c r="F31" i="10"/>
  <c r="G31" i="10" s="1"/>
  <c r="H30" i="10"/>
  <c r="F30" i="10"/>
  <c r="G30" i="10" s="1"/>
  <c r="H29" i="10"/>
  <c r="F29" i="10"/>
  <c r="G29" i="10" s="1"/>
  <c r="H28" i="10"/>
  <c r="F28" i="10"/>
  <c r="G28" i="10" s="1"/>
  <c r="H27" i="10"/>
  <c r="F27" i="10"/>
  <c r="G27" i="10" s="1"/>
  <c r="H26" i="10"/>
  <c r="F26" i="10"/>
  <c r="G26" i="10" s="1"/>
  <c r="H25" i="10"/>
  <c r="F25" i="10"/>
  <c r="G25" i="10" s="1"/>
  <c r="I10" i="10"/>
  <c r="C12" i="10"/>
  <c r="AA26" i="9"/>
  <c r="B19" i="9"/>
  <c r="B18" i="9"/>
  <c r="C9" i="8"/>
  <c r="C8" i="8"/>
  <c r="C14" i="8" s="1"/>
  <c r="D9" i="8"/>
  <c r="D15" i="8" s="1"/>
  <c r="D8" i="8"/>
  <c r="D14" i="8" s="1"/>
  <c r="I2" i="8"/>
  <c r="K1" i="8"/>
  <c r="D10" i="8"/>
  <c r="C10" i="8"/>
  <c r="B6" i="8"/>
  <c r="P21" i="7"/>
  <c r="O21" i="7"/>
  <c r="N21" i="7"/>
  <c r="M21" i="7"/>
  <c r="L21" i="7"/>
  <c r="K21" i="7"/>
  <c r="Q20" i="7"/>
  <c r="P20" i="7"/>
  <c r="O20" i="7"/>
  <c r="N20" i="7"/>
  <c r="M20" i="7"/>
  <c r="L20" i="7"/>
  <c r="K20" i="7"/>
  <c r="Q19" i="7"/>
  <c r="P19" i="7"/>
  <c r="O19" i="7"/>
  <c r="N19" i="7"/>
  <c r="M19" i="7"/>
  <c r="L19" i="7"/>
  <c r="K19" i="7"/>
  <c r="Q18" i="7"/>
  <c r="P18" i="7"/>
  <c r="O18" i="7"/>
  <c r="N18" i="7"/>
  <c r="M18" i="7"/>
  <c r="L18" i="7"/>
  <c r="K18" i="7"/>
  <c r="K10" i="6"/>
  <c r="Q9" i="6"/>
  <c r="P9" i="6"/>
  <c r="O9" i="6"/>
  <c r="N9" i="6"/>
  <c r="M9" i="6"/>
  <c r="L9" i="6"/>
  <c r="K9" i="6"/>
  <c r="Q8" i="6"/>
  <c r="P8" i="6"/>
  <c r="O8" i="6"/>
  <c r="N8" i="6"/>
  <c r="M8" i="6"/>
  <c r="L8" i="6"/>
  <c r="K8" i="6"/>
  <c r="Q7" i="6"/>
  <c r="P7" i="6"/>
  <c r="O7" i="6"/>
  <c r="N7" i="6"/>
  <c r="M7" i="6"/>
  <c r="L7" i="6"/>
  <c r="K7" i="6"/>
  <c r="AE34" i="5"/>
  <c r="C29" i="5"/>
  <c r="R13" i="5"/>
  <c r="C6" i="5"/>
  <c r="D6" i="5" s="1"/>
  <c r="U2" i="5"/>
  <c r="V2" i="5" s="1"/>
  <c r="AC1" i="5" s="1"/>
  <c r="S1" i="5"/>
  <c r="T1" i="5" s="1"/>
  <c r="U1" i="5" s="1"/>
  <c r="P2" i="5" s="1"/>
  <c r="D7" i="5"/>
  <c r="D8" i="5"/>
  <c r="D9" i="5"/>
  <c r="D10" i="5"/>
  <c r="E10" i="5" s="1"/>
  <c r="F10" i="5" s="1"/>
  <c r="G10" i="5" s="1"/>
  <c r="H10" i="5" s="1"/>
  <c r="I10" i="5" s="1"/>
  <c r="J10" i="5" s="1"/>
  <c r="K10" i="5" s="1"/>
  <c r="L10" i="5" s="1"/>
  <c r="M10" i="5" s="1"/>
  <c r="N10" i="5" s="1"/>
  <c r="O10" i="5" s="1"/>
  <c r="P10" i="5" s="1"/>
  <c r="Q10" i="5" s="1"/>
  <c r="R10" i="5" s="1"/>
  <c r="S10" i="5" s="1"/>
  <c r="T10" i="5" s="1"/>
  <c r="U10" i="5" s="1"/>
  <c r="V10" i="5" s="1"/>
  <c r="W10" i="5" s="1"/>
  <c r="X10" i="5" s="1"/>
  <c r="F27" i="5"/>
  <c r="H27" i="5" s="1"/>
  <c r="I27" i="5" s="1"/>
  <c r="AQ13" i="5"/>
  <c r="Q13" i="5"/>
  <c r="P13" i="5"/>
  <c r="O13" i="5"/>
  <c r="N13" i="5"/>
  <c r="M13" i="5"/>
  <c r="L13" i="5"/>
  <c r="K13" i="5"/>
  <c r="J13" i="5"/>
  <c r="I13" i="5"/>
  <c r="H13" i="5"/>
  <c r="G13" i="5"/>
  <c r="F13" i="5"/>
  <c r="E13" i="5"/>
  <c r="B22" i="5"/>
  <c r="B26" i="5" s="1"/>
  <c r="AL17" i="5" s="1"/>
  <c r="C22" i="5"/>
  <c r="C26" i="5" s="1"/>
  <c r="T13" i="5"/>
  <c r="S13" i="5"/>
  <c r="L24" i="5"/>
  <c r="AA21" i="5"/>
  <c r="Z21" i="5"/>
  <c r="Y21" i="5"/>
  <c r="X21" i="5"/>
  <c r="W21" i="5"/>
  <c r="V21" i="5"/>
  <c r="U21" i="5"/>
  <c r="T21" i="5"/>
  <c r="S21" i="5"/>
  <c r="R21" i="5"/>
  <c r="Q21" i="5"/>
  <c r="P21" i="5"/>
  <c r="O21" i="5"/>
  <c r="N21" i="5"/>
  <c r="M21" i="5"/>
  <c r="L21" i="5"/>
  <c r="I20" i="5"/>
  <c r="H20" i="5"/>
  <c r="O19" i="5"/>
  <c r="H19" i="5"/>
  <c r="A19" i="5"/>
  <c r="AI17" i="5"/>
  <c r="B6" i="5"/>
  <c r="AU3" i="5"/>
  <c r="X1" i="5" l="1"/>
  <c r="Z1" i="5" s="1"/>
  <c r="D11" i="8"/>
  <c r="D13" i="8" s="1"/>
  <c r="H22" i="5"/>
  <c r="C11" i="8"/>
  <c r="C13" i="8" s="1"/>
  <c r="J15" i="8"/>
  <c r="C15" i="8"/>
  <c r="J27" i="5"/>
  <c r="K27" i="5" s="1"/>
  <c r="D16" i="5" s="1"/>
  <c r="H21" i="5"/>
  <c r="Y1" i="5"/>
  <c r="AA1" i="5" s="1"/>
  <c r="AB1" i="5" s="1"/>
  <c r="E6" i="5" s="1"/>
  <c r="E13" i="8" l="1"/>
  <c r="F6" i="5"/>
  <c r="E9" i="5"/>
  <c r="E8" i="5"/>
  <c r="E7" i="5"/>
  <c r="F14" i="8" l="1"/>
  <c r="F15" i="8" s="1"/>
  <c r="F13" i="8" s="1"/>
  <c r="G14" i="8" s="1"/>
  <c r="G15" i="8" s="1"/>
  <c r="G13" i="8" s="1"/>
  <c r="E11" i="5"/>
  <c r="E14" i="5" s="1"/>
  <c r="E16" i="5" s="1"/>
  <c r="E17" i="5" s="1"/>
  <c r="F8" i="5"/>
  <c r="G6" i="5"/>
  <c r="F9" i="5"/>
  <c r="F7" i="5"/>
  <c r="L22" i="5" l="1"/>
  <c r="F11" i="5"/>
  <c r="F14" i="5" s="1"/>
  <c r="F16" i="5" s="1"/>
  <c r="F17" i="5" s="1"/>
  <c r="H6" i="5"/>
  <c r="G8" i="5"/>
  <c r="G9" i="5"/>
  <c r="G7" i="5"/>
  <c r="M22" i="5" l="1"/>
  <c r="G11" i="5"/>
  <c r="N22" i="5" s="1"/>
  <c r="I6" i="5"/>
  <c r="H8" i="5"/>
  <c r="H9" i="5"/>
  <c r="H7" i="5"/>
  <c r="G14" i="5" l="1"/>
  <c r="G16" i="5" s="1"/>
  <c r="G17" i="5" s="1"/>
  <c r="H11" i="5"/>
  <c r="J6" i="5"/>
  <c r="I8" i="5"/>
  <c r="I7" i="5"/>
  <c r="I9" i="5"/>
  <c r="I11" i="5" l="1"/>
  <c r="I14" i="5" s="1"/>
  <c r="I16" i="5" s="1"/>
  <c r="H14" i="5"/>
  <c r="O22" i="5"/>
  <c r="J8" i="5"/>
  <c r="K6" i="5"/>
  <c r="J7" i="5"/>
  <c r="J9" i="5"/>
  <c r="P22" i="5" l="1"/>
  <c r="J11" i="5"/>
  <c r="J14" i="5" s="1"/>
  <c r="J16" i="5" s="1"/>
  <c r="L6" i="5"/>
  <c r="K8" i="5"/>
  <c r="K7" i="5"/>
  <c r="K9" i="5"/>
  <c r="H16" i="5"/>
  <c r="H17" i="5" s="1"/>
  <c r="I17" i="5" s="1"/>
  <c r="J17" i="5" l="1"/>
  <c r="Q22" i="5"/>
  <c r="M6" i="5"/>
  <c r="L8" i="5"/>
  <c r="L7" i="5"/>
  <c r="L9" i="5"/>
  <c r="K11" i="5"/>
  <c r="L11" i="5" l="1"/>
  <c r="L14" i="5" s="1"/>
  <c r="L16" i="5" s="1"/>
  <c r="K14" i="5"/>
  <c r="R22" i="5"/>
  <c r="N6" i="5"/>
  <c r="M9" i="5"/>
  <c r="M7" i="5"/>
  <c r="M8" i="5"/>
  <c r="S22" i="5" l="1"/>
  <c r="N8" i="5"/>
  <c r="O6" i="5"/>
  <c r="N7" i="5"/>
  <c r="N9" i="5"/>
  <c r="M11" i="5"/>
  <c r="K16" i="5"/>
  <c r="K17" i="5" s="1"/>
  <c r="L17" i="5" s="1"/>
  <c r="M14" i="5" l="1"/>
  <c r="T22" i="5"/>
  <c r="N11" i="5"/>
  <c r="I21" i="5" s="1"/>
  <c r="P6" i="5"/>
  <c r="O8" i="5"/>
  <c r="O9" i="5"/>
  <c r="O7" i="5"/>
  <c r="O11" i="5" l="1"/>
  <c r="N14" i="5"/>
  <c r="N16" i="5" s="1"/>
  <c r="U22" i="5"/>
  <c r="M16" i="5"/>
  <c r="M17" i="5" s="1"/>
  <c r="Q6" i="5"/>
  <c r="P8" i="5"/>
  <c r="P7" i="5"/>
  <c r="P9" i="5"/>
  <c r="P11" i="5" l="1"/>
  <c r="W22" i="5" s="1"/>
  <c r="N17" i="5"/>
  <c r="O14" i="5"/>
  <c r="O16" i="5" s="1"/>
  <c r="V22" i="5"/>
  <c r="R6" i="5"/>
  <c r="Q9" i="5"/>
  <c r="Q8" i="5"/>
  <c r="Q7" i="5"/>
  <c r="P14" i="5" l="1"/>
  <c r="P16" i="5" s="1"/>
  <c r="O17" i="5"/>
  <c r="R8" i="5"/>
  <c r="S6" i="5"/>
  <c r="R9" i="5"/>
  <c r="R7" i="5"/>
  <c r="Q11" i="5"/>
  <c r="P17" i="5" l="1"/>
  <c r="R11" i="5"/>
  <c r="T6" i="5"/>
  <c r="S8" i="5"/>
  <c r="S7" i="5"/>
  <c r="S9" i="5"/>
  <c r="Q14" i="5"/>
  <c r="Q16" i="5" s="1"/>
  <c r="X22" i="5"/>
  <c r="Q17" i="5" l="1"/>
  <c r="S11" i="5"/>
  <c r="Z22" i="5" s="1"/>
  <c r="U6" i="5"/>
  <c r="T8" i="5"/>
  <c r="T9" i="5"/>
  <c r="T7" i="5"/>
  <c r="R14" i="5"/>
  <c r="R16" i="5" s="1"/>
  <c r="Y22" i="5"/>
  <c r="R17" i="5" l="1"/>
  <c r="S14" i="5"/>
  <c r="S16" i="5" s="1"/>
  <c r="U8" i="5"/>
  <c r="V6" i="5"/>
  <c r="U7" i="5"/>
  <c r="U9" i="5"/>
  <c r="T11" i="5"/>
  <c r="S17" i="5" l="1"/>
  <c r="W6" i="5"/>
  <c r="V8" i="5"/>
  <c r="V9" i="5"/>
  <c r="V7" i="5"/>
  <c r="U11" i="5"/>
  <c r="I22" i="5" s="1"/>
  <c r="T14" i="5"/>
  <c r="T16" i="5" s="1"/>
  <c r="AA22" i="5"/>
  <c r="T17" i="5" l="1"/>
  <c r="V11" i="5"/>
  <c r="V13" i="5" s="1"/>
  <c r="V14" i="5" s="1"/>
  <c r="V16" i="5" s="1"/>
  <c r="AB22" i="5"/>
  <c r="X6" i="5"/>
  <c r="W8" i="5"/>
  <c r="W9" i="5"/>
  <c r="W7" i="5"/>
  <c r="AC22" i="5" l="1"/>
  <c r="W11" i="5"/>
  <c r="W13" i="5" s="1"/>
  <c r="W14" i="5" s="1"/>
  <c r="W16" i="5" s="1"/>
  <c r="U14" i="5"/>
  <c r="U16" i="5" s="1"/>
  <c r="U17" i="5" s="1"/>
  <c r="Y6" i="5"/>
  <c r="Z6" i="5" s="1"/>
  <c r="AA6" i="5" s="1"/>
  <c r="AB6" i="5" s="1"/>
  <c r="AC6" i="5" s="1"/>
  <c r="X9" i="5"/>
  <c r="X8" i="5"/>
  <c r="X7" i="5"/>
  <c r="V17" i="5" l="1"/>
  <c r="W17" i="5" s="1"/>
  <c r="B20" i="5"/>
  <c r="X11" i="5"/>
  <c r="AE22" i="5" s="1"/>
  <c r="N23" i="5" s="1"/>
  <c r="N24" i="5" s="1"/>
  <c r="O23" i="5" s="1"/>
  <c r="T24" i="5" s="1"/>
  <c r="U25" i="5" s="1"/>
  <c r="AU14" i="5" s="1"/>
  <c r="AD22" i="5"/>
  <c r="AU5" i="5" l="1"/>
  <c r="B25" i="5"/>
  <c r="B21" i="5"/>
  <c r="Y11" i="5"/>
  <c r="X13" i="5"/>
  <c r="Y13" i="5" s="1"/>
  <c r="B23" i="5" l="1"/>
  <c r="AU7" i="5"/>
  <c r="AK17" i="5"/>
  <c r="AU11" i="5"/>
  <c r="X14" i="5"/>
  <c r="X16" i="5" s="1"/>
  <c r="X17" i="5" s="1"/>
  <c r="C20" i="5" s="1"/>
  <c r="B24" i="5" l="1"/>
  <c r="B28" i="5"/>
  <c r="B27" i="5"/>
  <c r="AM17" i="5" s="1"/>
  <c r="Y14" i="5"/>
  <c r="AJ17" i="5" s="1"/>
  <c r="C25" i="5"/>
  <c r="C21" i="5"/>
  <c r="AU9" i="5" l="1"/>
  <c r="C23" i="5"/>
  <c r="C24" i="5" s="1"/>
  <c r="C27" i="5"/>
</calcChain>
</file>

<file path=xl/comments1.xml><?xml version="1.0" encoding="utf-8"?>
<comments xmlns="http://schemas.openxmlformats.org/spreadsheetml/2006/main">
  <authors>
    <author>Forfatter</author>
  </authors>
  <commentList>
    <comment ref="A3" authorId="0" shapeId="0">
      <text>
        <r>
          <rPr>
            <sz val="9"/>
            <color indexed="81"/>
            <rFont val="Tahoma"/>
            <family val="2"/>
          </rPr>
          <t>Claus Andersen, Denmark 
Contact: climatepositions.com/contact (form).</t>
        </r>
      </text>
    </comment>
  </commentList>
</comments>
</file>

<file path=xl/comments10.xml><?xml version="1.0" encoding="utf-8"?>
<comments xmlns="http://schemas.openxmlformats.org/spreadsheetml/2006/main">
  <authors>
    <author>Claus Andersen</author>
  </authors>
  <commentList>
    <comment ref="B84" authorId="0" shapeId="0">
      <text>
        <r>
          <rPr>
            <sz val="9"/>
            <color indexed="81"/>
            <rFont val="Tahoma"/>
            <family val="2"/>
          </rPr>
          <t>Population from Wikipidia</t>
        </r>
      </text>
    </comment>
    <comment ref="B201" authorId="0" shapeId="0">
      <text>
        <r>
          <rPr>
            <sz val="9"/>
            <color indexed="81"/>
            <rFont val="Tahoma"/>
            <family val="2"/>
          </rPr>
          <t>Population from Wikipidia</t>
        </r>
      </text>
    </comment>
  </commentList>
</comments>
</file>

<file path=xl/comments11.xml><?xml version="1.0" encoding="utf-8"?>
<comments xmlns="http://schemas.openxmlformats.org/spreadsheetml/2006/main">
  <authors>
    <author>Forfatter</author>
  </authors>
  <commentList>
    <comment ref="A33" authorId="0" shapeId="0">
      <text>
        <r>
          <rPr>
            <sz val="9"/>
            <color indexed="81"/>
            <rFont val="Tahoma"/>
            <family val="2"/>
          </rPr>
          <t xml:space="preserve">The average Land-Ocean (air) Temperature rise, compared to baseline 1880-1937 (set at 0 degrees C.)
</t>
        </r>
      </text>
    </comment>
    <comment ref="A90" authorId="0" shapeId="0">
      <text>
        <r>
          <rPr>
            <sz val="9"/>
            <color indexed="81"/>
            <rFont val="Tahoma"/>
            <family val="2"/>
          </rPr>
          <t>2018: 0,31 cm per year (±0,4 mm per year).
2016: 0,34 cm per year (±0,4 mm per year).
2015: 0,33 cm per year (±0,4 mm per year).
2014: 0,32 cm per year (±0,4 mm per year).
2013: 0,32 cm per year (±0,4 mm per year).
2012: 0,31 cm per year (±0,4 mm per year).
2010: 0,31 cm per year (±0,4 mm per year).
2006: 0,29 cm per year (±0,4 mm per year).
2004: 0,28 cm per year (±0,4 mm per year).
1880-1993: Set at 0,12 cm per year = 14 cm.</t>
        </r>
      </text>
    </comment>
  </commentList>
</comments>
</file>

<file path=xl/comments2.xml><?xml version="1.0" encoding="utf-8"?>
<comments xmlns="http://schemas.openxmlformats.org/spreadsheetml/2006/main">
  <authors>
    <author>Forfatter</author>
  </authors>
  <commentList>
    <comment ref="B70" authorId="0" shapeId="0">
      <text>
        <r>
          <rPr>
            <sz val="9"/>
            <color indexed="81"/>
            <rFont val="Tahoma"/>
            <family val="2"/>
          </rPr>
          <t xml:space="preserve">163 countries representing 97% of the world population.
</t>
        </r>
      </text>
    </comment>
  </commentList>
</comments>
</file>

<file path=xl/comments3.xml><?xml version="1.0" encoding="utf-8"?>
<comments xmlns="http://schemas.openxmlformats.org/spreadsheetml/2006/main">
  <authors>
    <author>Forfatter</author>
  </authors>
  <commentList>
    <comment ref="B31" authorId="0" shapeId="0">
      <text>
        <r>
          <rPr>
            <sz val="9"/>
            <color indexed="81"/>
            <rFont val="Tahoma"/>
            <family val="2"/>
          </rPr>
          <t>Copy and paste the countries from the list in the five cell lines (see diagram).</t>
        </r>
      </text>
    </comment>
  </commentList>
</comments>
</file>

<file path=xl/comments4.xml><?xml version="1.0" encoding="utf-8"?>
<comments xmlns="http://schemas.openxmlformats.org/spreadsheetml/2006/main">
  <authors>
    <author>Forfatter</author>
    <author>Claus Andersen</author>
  </authors>
  <commentList>
    <comment ref="E1" authorId="0" shapeId="0">
      <text>
        <r>
          <rPr>
            <sz val="9"/>
            <color indexed="81"/>
            <rFont val="Tahoma"/>
            <family val="2"/>
          </rPr>
          <t xml:space="preserve">The average of the last 10-years of Land-Ocean (air) Temperature compared to baseline 1880-1937 (set at 0).
The figure affects GDP factor (cell D16) and thus the size of Climate Debt.
</t>
        </r>
      </text>
    </comment>
    <comment ref="H1" authorId="0" shapeId="0">
      <text>
        <r>
          <rPr>
            <sz val="9"/>
            <color indexed="81"/>
            <rFont val="Tahoma"/>
            <family val="2"/>
          </rPr>
          <t xml:space="preserve">The sea level rise 1880-1993 is set at 14,00 cm.
The figure affects GDP-factor (cell D16) and thus size of Climate Debt.
</t>
        </r>
      </text>
    </comment>
    <comment ref="K1" authorId="0" shapeId="0">
      <text>
        <r>
          <rPr>
            <sz val="9"/>
            <color indexed="81"/>
            <rFont val="Tahoma"/>
            <family val="2"/>
          </rPr>
          <t>Carbon dioxide measured as ppm in the atmosphere. In 2000 the figure was 369,52 ppm.
The figure affects the CO2 target (cell AC6) and thus the maximum allowable CO2 Emissions per capita per year.</t>
        </r>
      </text>
    </comment>
    <comment ref="N1" authorId="0" shapeId="0">
      <text>
        <r>
          <rPr>
            <sz val="9"/>
            <color indexed="81"/>
            <rFont val="Tahoma"/>
            <family val="2"/>
          </rPr>
          <t>The figure affects the CO2 target (cell AC6) and thus the maximum allowable annual CO2 Emissions per capita.</t>
        </r>
      </text>
    </comment>
    <comment ref="A3" authorId="0" shapeId="0">
      <text>
        <r>
          <rPr>
            <sz val="9"/>
            <color indexed="81"/>
            <rFont val="Tahoma"/>
            <family val="2"/>
          </rPr>
          <t xml:space="preserve">Calculation of Climate Debt.
Calculation of the countries Climate Debt (change change contribution), by intering national update values for CO2 Emissions, Environment Performance, Ecological Footprint, Area Use, Nuclear Power, GDP(ppp-$) - and global values for Land/Ocean (air) Temperature, Sea Level, CO2 Content in the atmosphere and global population.       
Select a country from the list of countries, copy the horizontal cells and numbers, and enter them into row 30. See the auto-facit in the cells B20-B27 and in the diagrams.
</t>
        </r>
      </text>
    </comment>
    <comment ref="AR4" authorId="0" shapeId="0">
      <text>
        <r>
          <rPr>
            <sz val="9"/>
            <color indexed="81"/>
            <rFont val="Tahoma"/>
            <family val="2"/>
          </rPr>
          <t xml:space="preserve">10 = The actual values.
5 = Equal to half the deduction for environmental performance.
0 = Equivalent to remove environmental performance from the calculation.
</t>
        </r>
      </text>
    </comment>
    <comment ref="AR5" authorId="0" shapeId="0">
      <text>
        <r>
          <rPr>
            <sz val="9"/>
            <color indexed="81"/>
            <rFont val="Tahoma"/>
            <family val="2"/>
          </rPr>
          <t>10 = The actual values.
5 = Equal to half the footprint.
0 = Equivalent to eliminate the footprint from the calculation.</t>
        </r>
      </text>
    </comment>
    <comment ref="C6" authorId="0" shapeId="0">
      <text>
        <r>
          <rPr>
            <sz val="9"/>
            <color indexed="81"/>
            <rFont val="Tahoma"/>
            <family val="2"/>
          </rPr>
          <t xml:space="preserve">The country's average annual CO2 emissions in tonnes per human per year in the years 1990-1999 (see also the left diagram below).
Series of numbers to the right shows the maximum allowable CO2 emissions in tonnes per human per year, before deductions and allowances. 
</t>
        </r>
      </text>
    </comment>
    <comment ref="D6" authorId="0" shapeId="0">
      <text>
        <r>
          <rPr>
            <sz val="9"/>
            <color indexed="81"/>
            <rFont val="Tahoma"/>
            <family val="2"/>
          </rPr>
          <t xml:space="preserve">The country's CO2-emissions in tons per human per year (cell C6) plus nuclear power from 1992 to 1999 (billion kWh) converted to tons of CO2 per human per year (cell F29).
Series of numbers to the right shows the maximum allowable CO2-emissions in tons per human per year before allowances and deductions.
</t>
        </r>
      </text>
    </comment>
    <comment ref="AR6" authorId="0" shapeId="0">
      <text>
        <r>
          <rPr>
            <sz val="9"/>
            <color indexed="81"/>
            <rFont val="Tahoma"/>
            <family val="2"/>
          </rPr>
          <t>10 = The actual values.
5 = Equal to half the CO2 allowances for forest increase and half the CO2 reductions of deforestation.
0 = Equivalent to remove land use from the calculation.</t>
        </r>
      </text>
    </comment>
    <comment ref="AR7" authorId="0" shapeId="0">
      <text>
        <r>
          <rPr>
            <sz val="9"/>
            <color indexed="81"/>
            <rFont val="Tahoma"/>
            <family val="2"/>
          </rPr>
          <t>10 = The actual values.
5 = Equal to half the nuclear power electricity generation.
0 = Equivalent to eliminate nuclear power from the calculation.</t>
        </r>
      </text>
    </comment>
    <comment ref="AR8" authorId="0" shapeId="0">
      <text>
        <r>
          <rPr>
            <sz val="9"/>
            <color indexed="81"/>
            <rFont val="Tahoma"/>
            <family val="2"/>
          </rPr>
          <t>10 = The actual values.
11 = Equivalent to an additional temperature increase of approx. 0,12°C and 10% extra Climate Debt.</t>
        </r>
      </text>
    </comment>
    <comment ref="AR9" authorId="0" shapeId="0">
      <text>
        <r>
          <rPr>
            <sz val="9"/>
            <color indexed="81"/>
            <rFont val="Tahoma"/>
            <family val="2"/>
          </rPr>
          <t>10 = The actual values.
11 = Equivalent to an additional sea level rise of approx. 2 cm and 10% extra Climate Debt.</t>
        </r>
      </text>
    </comment>
    <comment ref="AR10" authorId="0" shapeId="0">
      <text>
        <r>
          <rPr>
            <sz val="9"/>
            <color indexed="81"/>
            <rFont val="Tahoma"/>
            <family val="2"/>
          </rPr>
          <t>10 = The actual values.
11 = Equivalent to approx. 39 extra ppm in the atmosphere and 0,26 tons reduction in the CO2 target in 2024.</t>
        </r>
      </text>
    </comment>
    <comment ref="AR11" authorId="0" shapeId="0">
      <text>
        <r>
          <rPr>
            <sz val="9"/>
            <color indexed="81"/>
            <rFont val="Tahoma"/>
            <family val="2"/>
          </rPr>
          <t>10 = The actual values.
11 = Equivalent to approx. 700 million more people on the planet, and 0,26 ton reduction in the CO2 target in 2024.</t>
        </r>
      </text>
    </comment>
    <comment ref="AR12" authorId="0" shapeId="0">
      <text>
        <r>
          <rPr>
            <sz val="9"/>
            <color indexed="81"/>
            <rFont val="Tahoma"/>
            <family val="2"/>
          </rPr>
          <t>10 = The actual values.
11 = Equivalent to 0,26 tons reduction in the CO2 target in 2024.</t>
        </r>
      </text>
    </comment>
    <comment ref="AR13" authorId="0" shapeId="0">
      <text>
        <r>
          <rPr>
            <sz val="9"/>
            <color indexed="81"/>
            <rFont val="Tahoma"/>
            <family val="2"/>
          </rPr>
          <t>10 = The country's current GDP.
0 = Represents the global average GDP (neutralization of national variations).</t>
        </r>
      </text>
    </comment>
    <comment ref="AR14" authorId="0" shapeId="0">
      <text>
        <r>
          <rPr>
            <sz val="9"/>
            <color indexed="81"/>
            <rFont val="Tahoma"/>
            <family val="2"/>
          </rPr>
          <t>10 = The country's current GDP.
20 = Equivalent to the double of the country's GDP (doubling of the Climate Debt).</t>
        </r>
      </text>
    </comment>
    <comment ref="D15" authorId="0" shapeId="0">
      <text>
        <r>
          <rPr>
            <sz val="9"/>
            <color indexed="81"/>
            <rFont val="Tahoma"/>
            <family val="2"/>
          </rPr>
          <t xml:space="preserve">The Levy (the blue lines) is calculated by multiplying the CO2 balance (the gray line number 14) with the GDP factor (the country's GDP (wealth), adjusted for rising global temperature and sea level rise).
Or as a formula: GDP factor = GDP+ (cell I30) x global temperature rise (cell E2) x rise in sea level (cell H2) divided by 13.700 (adjustable figure in order to obtain the generel level; changed from 15.839 by May 2017).     </t>
        </r>
      </text>
    </comment>
    <comment ref="C19" authorId="0" shapeId="0">
      <text>
        <r>
          <rPr>
            <sz val="9"/>
            <color indexed="81"/>
            <rFont val="Tahoma"/>
            <family val="2"/>
          </rPr>
          <t>Forecast by entering numerical values.</t>
        </r>
      </text>
    </comment>
    <comment ref="A22" authorId="0" shapeId="0">
      <text>
        <r>
          <rPr>
            <sz val="9"/>
            <color indexed="81"/>
            <rFont val="Tahoma"/>
            <family val="2"/>
          </rPr>
          <t>Climate change financing (deposited)</t>
        </r>
      </text>
    </comment>
    <comment ref="D36" authorId="0" shapeId="0">
      <text>
        <r>
          <rPr>
            <sz val="9"/>
            <color indexed="81"/>
            <rFont val="Tahoma"/>
            <family val="2"/>
          </rPr>
          <t>Average environmental performance for the data years 2004, 2006, 2008, 2010, 2012 and 2014 (see the sheet 'environment').
Data is apx. 2-3 years before the publication year. 
Countries are graded from 0-100.
Higher figure = better environmental performance.</t>
        </r>
      </text>
    </comment>
    <comment ref="E36" authorId="0" shapeId="0">
      <text>
        <r>
          <rPr>
            <sz val="9"/>
            <color indexed="81"/>
            <rFont val="Tahoma"/>
            <family val="2"/>
          </rPr>
          <t>Average relative Ecological Footprint per capita excluding CO2 Emissions for the years 2004, 2006, 2008, 2010 and 2012 (see the sheet 'footprint'). An average country is set at 100.
Data is apx. 2-3 years before the publication year.
Higher figure = worse footprint performance.</t>
        </r>
      </text>
    </comment>
    <comment ref="F36" authorId="0" shapeId="0">
      <text>
        <r>
          <rPr>
            <sz val="9"/>
            <color indexed="81"/>
            <rFont val="Tahoma"/>
            <family val="2"/>
          </rPr>
          <t>Increase in Forest Cover and Primary Forests provides a supplement to the maximum allowed Fossil CO2 Emissions (see sheet 'forest').</t>
        </r>
      </text>
    </comment>
    <comment ref="G36" authorId="0" shapeId="0">
      <text>
        <r>
          <rPr>
            <sz val="9"/>
            <color indexed="81"/>
            <rFont val="Tahoma"/>
            <family val="2"/>
          </rPr>
          <t>Produced nuclear power 1992-1999 in billion kWh, converted to tons of annual CO2 per capita (population 1992/1999). The data is converted as if the power was produced with oil). See the sheet 'nuclear'.
The figure is added to the CO2 emissions per capita 1990-1999 (cell-D6).</t>
        </r>
      </text>
    </comment>
    <comment ref="H36" authorId="0" shapeId="0">
      <text>
        <r>
          <rPr>
            <sz val="9"/>
            <color indexed="81"/>
            <rFont val="Tahoma"/>
            <family val="2"/>
          </rPr>
          <t>Produced nuclear power in billion kWh (average since 2000), converted to tons of annual CO2 per capita (converted as if the power was produced with oil). See the sheet 'nuclear'.
Higher figure = more nuclear power.</t>
        </r>
      </text>
    </comment>
    <comment ref="I36" authorId="0" shapeId="0">
      <text>
        <r>
          <rPr>
            <sz val="9"/>
            <color indexed="81"/>
            <rFont val="Tahoma"/>
            <family val="2"/>
          </rPr>
          <t>Gross Domestic Product per capita measured in ppp international $ (World Bank definition). See the sheet 'GDP'. 
Higher figure = more wealthy.</t>
        </r>
      </text>
    </comment>
    <comment ref="J36" authorId="0" shapeId="0">
      <text>
        <r>
          <rPr>
            <sz val="9"/>
            <color indexed="81"/>
            <rFont val="Tahoma"/>
            <family val="2"/>
          </rPr>
          <t>Multilateral Funds, deposited (national climate change financing), by July 2017. Accumulated since 2003.</t>
        </r>
      </text>
    </comment>
    <comment ref="X37" authorId="0" shapeId="0">
      <text>
        <r>
          <rPr>
            <sz val="9"/>
            <color indexed="81"/>
            <rFont val="Tahoma"/>
            <family val="2"/>
          </rPr>
          <t>Preliminery data (grey is Contribution Free countries and less accurate due to population).</t>
        </r>
      </text>
    </comment>
    <comment ref="Y37" authorId="0" shapeId="0">
      <text>
        <r>
          <rPr>
            <sz val="9"/>
            <color indexed="81"/>
            <rFont val="Tahoma"/>
            <family val="2"/>
          </rPr>
          <t>Preliminery data (grey is Contribution Free countries and less accurate due to population).</t>
        </r>
      </text>
    </comment>
    <comment ref="A97" authorId="1" shapeId="0">
      <text>
        <r>
          <rPr>
            <sz val="9"/>
            <color indexed="81"/>
            <rFont val="Tahoma"/>
            <family val="2"/>
          </rPr>
          <t>Population from Wikipidia</t>
        </r>
      </text>
    </comment>
    <comment ref="C97" authorId="0" shapeId="0">
      <text>
        <r>
          <rPr>
            <sz val="9"/>
            <color indexed="81"/>
            <rFont val="Tahoma"/>
            <family val="2"/>
          </rPr>
          <t xml:space="preserve">1994-1999.
</t>
        </r>
      </text>
    </comment>
    <comment ref="A195" authorId="1" shapeId="0">
      <text>
        <r>
          <rPr>
            <sz val="9"/>
            <color indexed="81"/>
            <rFont val="Tahoma"/>
            <family val="2"/>
          </rPr>
          <t>Som data (including per capita CO2 Emissions) includes Montenegro.</t>
        </r>
      </text>
    </comment>
    <comment ref="A208" authorId="0" shapeId="0">
      <text>
        <r>
          <rPr>
            <sz val="9"/>
            <color indexed="81"/>
            <rFont val="Tahoma"/>
            <family val="2"/>
          </rPr>
          <t>Some data covers South Sudan.</t>
        </r>
      </text>
    </comment>
    <comment ref="A214" authorId="1" shapeId="0">
      <text>
        <r>
          <rPr>
            <sz val="9"/>
            <color indexed="81"/>
            <rFont val="Tahoma"/>
            <family val="2"/>
          </rPr>
          <t>Population from Wikipidia</t>
        </r>
      </text>
    </comment>
    <comment ref="K218" authorId="0" shapeId="0">
      <text>
        <r>
          <rPr>
            <sz val="9"/>
            <color indexed="81"/>
            <rFont val="Tahoma"/>
            <family val="2"/>
          </rPr>
          <t xml:space="preserve">Level of 2003.
</t>
        </r>
      </text>
    </comment>
    <comment ref="L218" authorId="0" shapeId="0">
      <text>
        <r>
          <rPr>
            <sz val="9"/>
            <color indexed="81"/>
            <rFont val="Tahoma"/>
            <family val="2"/>
          </rPr>
          <t xml:space="preserve">Level of 2003.
</t>
        </r>
      </text>
    </comment>
    <comment ref="M218" authorId="0" shapeId="0">
      <text>
        <r>
          <rPr>
            <sz val="9"/>
            <color indexed="81"/>
            <rFont val="Tahoma"/>
            <family val="2"/>
          </rPr>
          <t xml:space="preserve">Level of 2003.
</t>
        </r>
      </text>
    </comment>
  </commentList>
</comments>
</file>

<file path=xl/comments5.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in the five cell lines (see diagram).</t>
        </r>
      </text>
    </comment>
    <comment ref="B38" authorId="0" shapeId="0">
      <text>
        <r>
          <rPr>
            <sz val="9"/>
            <color indexed="81"/>
            <rFont val="Tahoma"/>
            <family val="2"/>
          </rPr>
          <t xml:space="preserve">Calculated on the basis of the closest year with data.
The trend follows the world average.    </t>
        </r>
      </text>
    </comment>
    <comment ref="W38" authorId="0" shapeId="0">
      <text>
        <r>
          <rPr>
            <sz val="9"/>
            <color indexed="81"/>
            <rFont val="Tahoma"/>
            <family val="2"/>
          </rPr>
          <t>Last 5 years counts as 3/6.
Last 10 years counts as 2/6.
Last 20 years (starting 2000) counts as 1/6.</t>
        </r>
      </text>
    </comment>
  </commentList>
</comments>
</file>

<file path=xl/comments6.xml><?xml version="1.0" encoding="utf-8"?>
<comments xmlns="http://schemas.openxmlformats.org/spreadsheetml/2006/main">
  <authors>
    <author>Forfatter</author>
  </authors>
  <commentList>
    <comment ref="B28" authorId="0" shapeId="0">
      <text>
        <r>
          <rPr>
            <sz val="9"/>
            <color indexed="81"/>
            <rFont val="Tahoma"/>
            <family val="2"/>
          </rPr>
          <t>Environmental performance of an average country.</t>
        </r>
      </text>
    </comment>
    <comment ref="B34" authorId="0" shapeId="0">
      <text>
        <r>
          <rPr>
            <sz val="9"/>
            <color indexed="81"/>
            <rFont val="Tahoma"/>
            <family val="2"/>
          </rPr>
          <t xml:space="preserve">Calculated on the basis of at least one EPI-number (the next).
The trend follows the average of the other countries.    </t>
        </r>
      </text>
    </comment>
    <comment ref="C34" authorId="0" shapeId="0">
      <text>
        <r>
          <rPr>
            <sz val="9"/>
            <color indexed="81"/>
            <rFont val="Tahoma"/>
            <family val="2"/>
          </rPr>
          <t>Data-year is 2-3 years before the year indicated.</t>
        </r>
      </text>
    </comment>
    <comment ref="D34" authorId="0" shapeId="0">
      <text>
        <r>
          <rPr>
            <sz val="9"/>
            <color indexed="81"/>
            <rFont val="Tahoma"/>
            <family val="2"/>
          </rPr>
          <t>Data-year is 2-3 years before the year indicated.</t>
        </r>
      </text>
    </comment>
    <comment ref="E34" authorId="0" shapeId="0">
      <text>
        <r>
          <rPr>
            <sz val="9"/>
            <color indexed="81"/>
            <rFont val="Tahoma"/>
            <family val="2"/>
          </rPr>
          <t>Data-year is 2-3 years before the year indicated.</t>
        </r>
      </text>
    </comment>
    <comment ref="F34" authorId="0" shapeId="0">
      <text>
        <r>
          <rPr>
            <sz val="9"/>
            <color indexed="81"/>
            <rFont val="Tahoma"/>
            <family val="2"/>
          </rPr>
          <t>Data-year is 2-3 years before the year indicated.</t>
        </r>
      </text>
    </comment>
    <comment ref="G34" authorId="0" shapeId="0">
      <text>
        <r>
          <rPr>
            <sz val="9"/>
            <color indexed="81"/>
            <rFont val="Tahoma"/>
            <family val="2"/>
          </rPr>
          <t>Data-year is 2-3 years before the year indicated.</t>
        </r>
      </text>
    </comment>
    <comment ref="H34" authorId="0" shapeId="0">
      <text>
        <r>
          <rPr>
            <sz val="9"/>
            <color indexed="81"/>
            <rFont val="Tahoma"/>
            <family val="2"/>
          </rPr>
          <t>Data-year is 2-3 years before the year indicated.</t>
        </r>
      </text>
    </comment>
    <comment ref="I34" authorId="0" shapeId="0">
      <text>
        <r>
          <rPr>
            <sz val="9"/>
            <color indexed="81"/>
            <rFont val="Tahoma"/>
            <family val="2"/>
          </rPr>
          <t>Data-year is 2-3 years before the year indicated.</t>
        </r>
      </text>
    </comment>
    <comment ref="J34" authorId="0" shapeId="0">
      <text>
        <r>
          <rPr>
            <sz val="9"/>
            <color indexed="81"/>
            <rFont val="Tahoma"/>
            <family val="2"/>
          </rPr>
          <t>Transferred to the 'calculation' sheets.
Higher figures = better environment.</t>
        </r>
      </text>
    </comment>
    <comment ref="B36" authorId="0" shapeId="0">
      <text>
        <r>
          <rPr>
            <sz val="9"/>
            <color indexed="81"/>
            <rFont val="Tahoma"/>
            <family val="2"/>
          </rPr>
          <t>Environmental performance of an average country.</t>
        </r>
      </text>
    </comment>
  </commentList>
</comments>
</file>

<file path=xl/comments7.xml><?xml version="1.0" encoding="utf-8"?>
<comments xmlns="http://schemas.openxmlformats.org/spreadsheetml/2006/main">
  <authors>
    <author>Forfatter</author>
  </authors>
  <commentList>
    <comment ref="A3" authorId="0" shapeId="0">
      <text>
        <r>
          <rPr>
            <sz val="9"/>
            <color indexed="81"/>
            <rFont val="Tahoma"/>
            <family val="2"/>
          </rPr>
          <t>Footprint.
The diagram shows the relative national Ecological Footprint per capita excluding carbon emissions (the average off all countries is set at 100).</t>
        </r>
      </text>
    </comment>
    <comment ref="B28" authorId="0" shapeId="0">
      <text>
        <r>
          <rPr>
            <sz val="9"/>
            <color indexed="81"/>
            <rFont val="Tahoma"/>
            <family val="2"/>
          </rPr>
          <t>Ecological footprint of an average countriy.</t>
        </r>
      </text>
    </comment>
    <comment ref="B34" authorId="0" shapeId="0">
      <text>
        <r>
          <rPr>
            <sz val="9"/>
            <color indexed="81"/>
            <rFont val="Tahoma"/>
            <family val="2"/>
          </rPr>
          <t xml:space="preserve">Calculated on the basis of at least one indicator value.    </t>
        </r>
      </text>
    </comment>
    <comment ref="C34" authorId="0" shapeId="0">
      <text>
        <r>
          <rPr>
            <sz val="9"/>
            <color indexed="81"/>
            <rFont val="Tahoma"/>
            <family val="2"/>
          </rPr>
          <t>Data-year is 3-4 years before the year indicated.</t>
        </r>
      </text>
    </comment>
    <comment ref="D34" authorId="0" shapeId="0">
      <text>
        <r>
          <rPr>
            <sz val="9"/>
            <color indexed="81"/>
            <rFont val="Tahoma"/>
            <family val="2"/>
          </rPr>
          <t>Data-year is 3-4 years before the year indicated.</t>
        </r>
      </text>
    </comment>
    <comment ref="E34" authorId="0" shapeId="0">
      <text>
        <r>
          <rPr>
            <sz val="9"/>
            <color indexed="81"/>
            <rFont val="Tahoma"/>
            <family val="2"/>
          </rPr>
          <t>Data-year is 3-4 years before the year indicated.</t>
        </r>
      </text>
    </comment>
    <comment ref="F34" authorId="0" shapeId="0">
      <text>
        <r>
          <rPr>
            <sz val="9"/>
            <color indexed="81"/>
            <rFont val="Tahoma"/>
            <family val="2"/>
          </rPr>
          <t>Data-year is 3-4 years before the year indicated.</t>
        </r>
      </text>
    </comment>
    <comment ref="G34" authorId="0" shapeId="0">
      <text>
        <r>
          <rPr>
            <sz val="9"/>
            <color indexed="81"/>
            <rFont val="Tahoma"/>
            <family val="2"/>
          </rPr>
          <t>Data-year is 3-4 years before the year indicated.
Due to commercialization of the data at the source the values ​​of 2013 are from graphics (with an uncertainty of ±1 point).</t>
        </r>
      </text>
    </comment>
    <comment ref="H34" authorId="0" shapeId="0">
      <text>
        <r>
          <rPr>
            <sz val="9"/>
            <color indexed="81"/>
            <rFont val="Tahoma"/>
            <family val="2"/>
          </rPr>
          <t>Data-year is 3-4 years before the year indicated.</t>
        </r>
      </text>
    </comment>
    <comment ref="I34" authorId="0" shapeId="0">
      <text>
        <r>
          <rPr>
            <sz val="9"/>
            <color indexed="81"/>
            <rFont val="Tahoma"/>
            <family val="2"/>
          </rPr>
          <t>Data-year is 3-4 years before the year indicated.</t>
        </r>
      </text>
    </comment>
    <comment ref="J34" authorId="0" shapeId="0">
      <text>
        <r>
          <rPr>
            <sz val="9"/>
            <color indexed="81"/>
            <rFont val="Tahoma"/>
            <family val="2"/>
          </rPr>
          <t>Transferred to the 'calculation' sheets.
Higher figures = larger footprint.</t>
        </r>
      </text>
    </comment>
    <comment ref="B36" authorId="0" shapeId="0">
      <text>
        <r>
          <rPr>
            <sz val="9"/>
            <color indexed="81"/>
            <rFont val="Tahoma"/>
            <family val="2"/>
          </rPr>
          <t>Ecological footprint of an average countriy.</t>
        </r>
      </text>
    </comment>
  </commentList>
</comments>
</file>

<file path=xl/comments8.xml><?xml version="1.0" encoding="utf-8"?>
<comments xmlns="http://schemas.openxmlformats.org/spreadsheetml/2006/main">
  <authors>
    <author>Forfatter</author>
    <author>Claus Andersen</author>
  </authors>
  <commentList>
    <comment ref="C6" authorId="0" shapeId="0">
      <text>
        <r>
          <rPr>
            <sz val="9"/>
            <color indexed="81"/>
            <rFont val="Tahoma"/>
            <family val="2"/>
          </rPr>
          <t xml:space="preserve">Including Primary forest. </t>
        </r>
      </text>
    </comment>
    <comment ref="D6" authorId="0" shapeId="0">
      <text>
        <r>
          <rPr>
            <sz val="9"/>
            <color indexed="81"/>
            <rFont val="Tahoma"/>
            <family val="2"/>
          </rPr>
          <t>Included in the Forest Cover.</t>
        </r>
      </text>
    </comment>
    <comment ref="B8" authorId="0" shapeId="0">
      <text>
        <r>
          <rPr>
            <sz val="9"/>
            <color indexed="81"/>
            <rFont val="Tahoma"/>
            <family val="2"/>
          </rPr>
          <t>Base year need not be identical for the different categories.</t>
        </r>
      </text>
    </comment>
    <comment ref="G12" authorId="0" shapeId="0">
      <text>
        <r>
          <rPr>
            <sz val="9"/>
            <color indexed="81"/>
            <rFont val="Tahoma"/>
            <family val="2"/>
          </rPr>
          <t>&gt;20 count as 100%.
20-30 count as 20%.
&lt;30 counts as 10%.</t>
        </r>
      </text>
    </comment>
    <comment ref="G22" authorId="0" shapeId="0">
      <text>
        <r>
          <rPr>
            <sz val="9"/>
            <color indexed="81"/>
            <rFont val="Tahoma"/>
            <family val="2"/>
          </rPr>
          <t>Included in the total Forest cover.</t>
        </r>
      </text>
    </comment>
    <comment ref="H22" authorId="0" shapeId="0">
      <text>
        <r>
          <rPr>
            <sz val="9"/>
            <color indexed="81"/>
            <rFont val="Tahoma"/>
            <family val="2"/>
          </rPr>
          <t>Included in the total Forest cover.</t>
        </r>
      </text>
    </comment>
    <comment ref="G34" authorId="0" shapeId="0">
      <text>
        <r>
          <rPr>
            <sz val="9"/>
            <color indexed="81"/>
            <rFont val="Tahoma"/>
            <family val="2"/>
          </rPr>
          <t>2005.</t>
        </r>
      </text>
    </comment>
    <comment ref="H52" authorId="0" shapeId="0">
      <text>
        <r>
          <rPr>
            <sz val="9"/>
            <color indexed="81"/>
            <rFont val="Tahoma"/>
            <family val="2"/>
          </rPr>
          <t>2010.</t>
        </r>
      </text>
    </comment>
    <comment ref="G74" authorId="0" shapeId="0">
      <text>
        <r>
          <rPr>
            <sz val="9"/>
            <color indexed="81"/>
            <rFont val="Tahoma"/>
            <family val="2"/>
          </rPr>
          <t>2005.</t>
        </r>
      </text>
    </comment>
    <comment ref="B84" authorId="1" shapeId="0">
      <text>
        <r>
          <rPr>
            <sz val="9"/>
            <color indexed="81"/>
            <rFont val="Tahoma"/>
            <family val="2"/>
          </rPr>
          <t>Population from Wikipidia</t>
        </r>
      </text>
    </comment>
    <comment ref="G89" authorId="0" shapeId="0">
      <text>
        <r>
          <rPr>
            <sz val="9"/>
            <color indexed="81"/>
            <rFont val="Tahoma"/>
            <family val="2"/>
          </rPr>
          <t>2010.</t>
        </r>
      </text>
    </comment>
    <comment ref="G92" authorId="0" shapeId="0">
      <text>
        <r>
          <rPr>
            <sz val="9"/>
            <color indexed="81"/>
            <rFont val="Tahoma"/>
            <family val="2"/>
          </rPr>
          <t>2005.</t>
        </r>
      </text>
    </comment>
    <comment ref="G107" authorId="0" shapeId="0">
      <text>
        <r>
          <rPr>
            <sz val="9"/>
            <color indexed="81"/>
            <rFont val="Tahoma"/>
            <family val="2"/>
          </rPr>
          <t>2005.</t>
        </r>
      </text>
    </comment>
    <comment ref="G111" authorId="0" shapeId="0">
      <text>
        <r>
          <rPr>
            <sz val="9"/>
            <color indexed="81"/>
            <rFont val="Tahoma"/>
            <family val="2"/>
          </rPr>
          <t>2000.</t>
        </r>
      </text>
    </comment>
    <comment ref="G119" authorId="0" shapeId="0">
      <text>
        <r>
          <rPr>
            <sz val="9"/>
            <color indexed="81"/>
            <rFont val="Tahoma"/>
            <family val="2"/>
          </rPr>
          <t>2005.</t>
        </r>
      </text>
    </comment>
    <comment ref="G127" authorId="0" shapeId="0">
      <text>
        <r>
          <rPr>
            <sz val="9"/>
            <color indexed="81"/>
            <rFont val="Tahoma"/>
            <family val="2"/>
          </rPr>
          <t xml:space="preserve">2005.
</t>
        </r>
      </text>
    </comment>
    <comment ref="G145" authorId="0" shapeId="0">
      <text>
        <r>
          <rPr>
            <sz val="9"/>
            <color indexed="81"/>
            <rFont val="Tahoma"/>
            <family val="2"/>
          </rPr>
          <t>2010.</t>
        </r>
      </text>
    </comment>
    <comment ref="G154" authorId="0" shapeId="0">
      <text>
        <r>
          <rPr>
            <sz val="9"/>
            <color indexed="81"/>
            <rFont val="Tahoma"/>
            <family val="2"/>
          </rPr>
          <t>2005.</t>
        </r>
      </text>
    </comment>
    <comment ref="G155" authorId="0" shapeId="0">
      <text>
        <r>
          <rPr>
            <sz val="9"/>
            <color indexed="81"/>
            <rFont val="Tahoma"/>
            <family val="2"/>
          </rPr>
          <t>2010.</t>
        </r>
      </text>
    </comment>
    <comment ref="H157" authorId="0" shapeId="0">
      <text>
        <r>
          <rPr>
            <sz val="9"/>
            <color indexed="81"/>
            <rFont val="Tahoma"/>
            <family val="2"/>
          </rPr>
          <t>Data indicating a very small value (set at 0).</t>
        </r>
      </text>
    </comment>
    <comment ref="G169" authorId="0" shapeId="0">
      <text>
        <r>
          <rPr>
            <sz val="9"/>
            <color indexed="81"/>
            <rFont val="Tahoma"/>
            <family val="2"/>
          </rPr>
          <t>2000.</t>
        </r>
      </text>
    </comment>
    <comment ref="G177" authorId="0" shapeId="0">
      <text>
        <r>
          <rPr>
            <sz val="9"/>
            <color indexed="81"/>
            <rFont val="Tahoma"/>
            <family val="2"/>
          </rPr>
          <t>2000.</t>
        </r>
      </text>
    </comment>
    <comment ref="E182" authorId="0" shapeId="0">
      <text>
        <r>
          <rPr>
            <sz val="9"/>
            <color indexed="81"/>
            <rFont val="Tahoma"/>
            <family val="2"/>
          </rPr>
          <t>Skønnet skovareal uden Montenegro.</t>
        </r>
      </text>
    </comment>
    <comment ref="F182" authorId="0" shapeId="0">
      <text>
        <r>
          <rPr>
            <sz val="9"/>
            <color indexed="81"/>
            <rFont val="Tahoma"/>
            <family val="2"/>
          </rPr>
          <t>Skønnet skovareal uden Montenegro.</t>
        </r>
      </text>
    </comment>
    <comment ref="G191" authorId="0" shapeId="0">
      <text>
        <r>
          <rPr>
            <sz val="9"/>
            <color indexed="81"/>
            <rFont val="Tahoma"/>
            <family val="2"/>
          </rPr>
          <t>2000.</t>
        </r>
      </text>
    </comment>
    <comment ref="B201" authorId="1" shapeId="0">
      <text>
        <r>
          <rPr>
            <sz val="9"/>
            <color indexed="81"/>
            <rFont val="Tahoma"/>
            <family val="2"/>
          </rPr>
          <t>Population from Wikipidia</t>
        </r>
      </text>
    </comment>
    <comment ref="G220" authorId="0" shapeId="0">
      <text>
        <r>
          <rPr>
            <sz val="9"/>
            <color indexed="81"/>
            <rFont val="Tahoma"/>
            <family val="2"/>
          </rPr>
          <t>2010.</t>
        </r>
      </text>
    </comment>
  </commentList>
</comments>
</file>

<file path=xl/comments9.xml><?xml version="1.0" encoding="utf-8"?>
<comments xmlns="http://schemas.openxmlformats.org/spreadsheetml/2006/main">
  <authors>
    <author>Forfatter</author>
    <author>Claus Andersen</author>
  </authors>
  <commentList>
    <comment ref="AA24" authorId="0" shapeId="0">
      <text>
        <r>
          <rPr>
            <sz val="9"/>
            <color indexed="81"/>
            <rFont val="Tahoma"/>
            <family val="2"/>
          </rPr>
          <t xml:space="preserve">The average producion of nuclear power in billion kWh, converted to tons of CO2 per year per capita (as if the energy was produced with oil).
The nuclear factor = Average billion kWh / Population x 2,5 x 100.000.
The power factor is transferred to the Calculation sheet.
The greatest numbers = most nuclear power per capita.
</t>
        </r>
      </text>
    </comment>
    <comment ref="B94" authorId="1" shapeId="0">
      <text>
        <r>
          <rPr>
            <sz val="9"/>
            <color indexed="81"/>
            <rFont val="Tahoma"/>
            <family val="2"/>
          </rPr>
          <t>Population from Wikipidia</t>
        </r>
      </text>
    </comment>
    <comment ref="A204" authorId="0" shapeId="0">
      <text>
        <r>
          <rPr>
            <sz val="9"/>
            <color indexed="81"/>
            <rFont val="Tahoma"/>
            <family val="2"/>
          </rPr>
          <t>Some data covers South Sudan.</t>
        </r>
      </text>
    </comment>
    <comment ref="B211" authorId="0" shapeId="0">
      <text>
        <r>
          <rPr>
            <sz val="9"/>
            <color indexed="81"/>
            <rFont val="Tahoma"/>
            <family val="2"/>
          </rPr>
          <t xml:space="preserve">Source until 2006: akraft.dk </t>
        </r>
      </text>
    </comment>
  </commentList>
</comments>
</file>

<file path=xl/sharedStrings.xml><?xml version="1.0" encoding="utf-8"?>
<sst xmlns="http://schemas.openxmlformats.org/spreadsheetml/2006/main" count="3762" uniqueCount="423">
  <si>
    <t>Green Agenda Sydhavn (background group), Denmark</t>
  </si>
  <si>
    <t>Contact</t>
  </si>
  <si>
    <t>ClimatePositions update status</t>
  </si>
  <si>
    <t>Approximate</t>
  </si>
  <si>
    <t>ClimatePosition</t>
  </si>
  <si>
    <t>data year</t>
  </si>
  <si>
    <t>update year</t>
  </si>
  <si>
    <t>Sea ​​Level, global</t>
  </si>
  <si>
    <t>Population, global</t>
  </si>
  <si>
    <t>GDP(ppp-$), countries</t>
  </si>
  <si>
    <t>Population, countries</t>
  </si>
  <si>
    <t>Environmental Performance, countries</t>
  </si>
  <si>
    <t>Forest, countries</t>
  </si>
  <si>
    <t>Every five years</t>
  </si>
  <si>
    <t>Nuclear Power, countries</t>
  </si>
  <si>
    <t>climatepositions.com</t>
  </si>
  <si>
    <t>Countries (159)</t>
  </si>
  <si>
    <t>Climate Debt</t>
  </si>
  <si>
    <t>Population</t>
  </si>
  <si>
    <t>Share of global</t>
  </si>
  <si>
    <t>.</t>
  </si>
  <si>
    <t>per capita</t>
  </si>
  <si>
    <t>Qatar</t>
  </si>
  <si>
    <t>Kuwait</t>
  </si>
  <si>
    <t>Brunei</t>
  </si>
  <si>
    <t>Luxembourg</t>
  </si>
  <si>
    <t>Trinidad and T.</t>
  </si>
  <si>
    <t>United Arab Emirates</t>
  </si>
  <si>
    <t>Oman</t>
  </si>
  <si>
    <t>Saudi Arabia</t>
  </si>
  <si>
    <t>United States</t>
  </si>
  <si>
    <t>Bahrain</t>
  </si>
  <si>
    <t>Australia</t>
  </si>
  <si>
    <t>Norway</t>
  </si>
  <si>
    <t>Equatorial Guinea</t>
  </si>
  <si>
    <t>Canada</t>
  </si>
  <si>
    <t>South Korea</t>
  </si>
  <si>
    <t>Finland</t>
  </si>
  <si>
    <t>Netherlands</t>
  </si>
  <si>
    <t>Ireland</t>
  </si>
  <si>
    <t>Belgium</t>
  </si>
  <si>
    <t>Austria</t>
  </si>
  <si>
    <t>Japan</t>
  </si>
  <si>
    <t>Kazakhstan</t>
  </si>
  <si>
    <t>Israel</t>
  </si>
  <si>
    <t>Estonia</t>
  </si>
  <si>
    <t>New Zealand</t>
  </si>
  <si>
    <t>Germany</t>
  </si>
  <si>
    <t>Cyprus</t>
  </si>
  <si>
    <t>Slovenia</t>
  </si>
  <si>
    <t>Czech Republic</t>
  </si>
  <si>
    <t>Malaysia</t>
  </si>
  <si>
    <t>Russia</t>
  </si>
  <si>
    <t>Greece</t>
  </si>
  <si>
    <t>Iran</t>
  </si>
  <si>
    <t>Spain</t>
  </si>
  <si>
    <t>Turkmenistan</t>
  </si>
  <si>
    <t>Libya</t>
  </si>
  <si>
    <t>Italy</t>
  </si>
  <si>
    <t>Sweden</t>
  </si>
  <si>
    <t>United Kingdom</t>
  </si>
  <si>
    <t>France</t>
  </si>
  <si>
    <t>Portugal</t>
  </si>
  <si>
    <t>Venezuela</t>
  </si>
  <si>
    <t>South Africa</t>
  </si>
  <si>
    <t>Denmark</t>
  </si>
  <si>
    <t>Barbados</t>
  </si>
  <si>
    <t>Croatia</t>
  </si>
  <si>
    <t>Switzerland</t>
  </si>
  <si>
    <t>Poland</t>
  </si>
  <si>
    <t>Mongolia</t>
  </si>
  <si>
    <t>China</t>
  </si>
  <si>
    <t>Slovakia</t>
  </si>
  <si>
    <t>Chile</t>
  </si>
  <si>
    <t>Bahamas</t>
  </si>
  <si>
    <t>Bosnia and Herzeg.</t>
  </si>
  <si>
    <t>Serbia</t>
  </si>
  <si>
    <t>Thailand</t>
  </si>
  <si>
    <t>Turkey</t>
  </si>
  <si>
    <t>Mauritius</t>
  </si>
  <si>
    <t>Mexico</t>
  </si>
  <si>
    <t>Lebanon</t>
  </si>
  <si>
    <t>Iraq</t>
  </si>
  <si>
    <t>Hungary</t>
  </si>
  <si>
    <t>Gabon</t>
  </si>
  <si>
    <t>Bulgaria</t>
  </si>
  <si>
    <t>Belarus</t>
  </si>
  <si>
    <t>Panama</t>
  </si>
  <si>
    <t>Jordan</t>
  </si>
  <si>
    <t>Suriname</t>
  </si>
  <si>
    <t>Montenegro</t>
  </si>
  <si>
    <t>Botswana</t>
  </si>
  <si>
    <t>Brazil</t>
  </si>
  <si>
    <t>Macedonia</t>
  </si>
  <si>
    <t>Egypt</t>
  </si>
  <si>
    <t>Ecuador</t>
  </si>
  <si>
    <t>Algeria</t>
  </si>
  <si>
    <t>Indonesia</t>
  </si>
  <si>
    <t>Jamaica</t>
  </si>
  <si>
    <t>Romania</t>
  </si>
  <si>
    <t>Tunisia</t>
  </si>
  <si>
    <t>Dominican Republic</t>
  </si>
  <si>
    <t>Uruguay</t>
  </si>
  <si>
    <t>Uzbekistan</t>
  </si>
  <si>
    <t>Guyana</t>
  </si>
  <si>
    <t>Honduras</t>
  </si>
  <si>
    <t>Peru</t>
  </si>
  <si>
    <t>Bolivia</t>
  </si>
  <si>
    <t>Albania</t>
  </si>
  <si>
    <t>Lithuania</t>
  </si>
  <si>
    <t>Angola</t>
  </si>
  <si>
    <t>Armenia</t>
  </si>
  <si>
    <t>Ukraine</t>
  </si>
  <si>
    <t>Morocco</t>
  </si>
  <si>
    <t>Fiji</t>
  </si>
  <si>
    <t>Vietnam</t>
  </si>
  <si>
    <t>Guatemala</t>
  </si>
  <si>
    <t>Papua New Guinea</t>
  </si>
  <si>
    <t>India</t>
  </si>
  <si>
    <t>Afghanistan</t>
  </si>
  <si>
    <t>Azerbaijan</t>
  </si>
  <si>
    <t>Bangladesh</t>
  </si>
  <si>
    <t>Benin</t>
  </si>
  <si>
    <t>Bhutan</t>
  </si>
  <si>
    <t>Burkina Faso</t>
  </si>
  <si>
    <t>Burundi</t>
  </si>
  <si>
    <t>Cambodia</t>
  </si>
  <si>
    <t>Cameroon</t>
  </si>
  <si>
    <t>Central African Rep.</t>
  </si>
  <si>
    <t>Chad</t>
  </si>
  <si>
    <t>Colombia</t>
  </si>
  <si>
    <t>Comoros</t>
  </si>
  <si>
    <t>Congo (Brazzaville)</t>
  </si>
  <si>
    <t>Costa Rica</t>
  </si>
  <si>
    <t>Côte d'Ivoire</t>
  </si>
  <si>
    <t>Cuba</t>
  </si>
  <si>
    <t>Dem. Rep. Congo</t>
  </si>
  <si>
    <t>El Salvador</t>
  </si>
  <si>
    <t>Eritrea</t>
  </si>
  <si>
    <t>Ethiopia</t>
  </si>
  <si>
    <t>Gambia</t>
  </si>
  <si>
    <t>Georgia</t>
  </si>
  <si>
    <t>Ghana</t>
  </si>
  <si>
    <t>Guinea</t>
  </si>
  <si>
    <t>Guinea-Bissau</t>
  </si>
  <si>
    <t>Haiti</t>
  </si>
  <si>
    <t>Kenya</t>
  </si>
  <si>
    <t>Kyrgyzstan</t>
  </si>
  <si>
    <t>Laos</t>
  </si>
  <si>
    <t>Latvia</t>
  </si>
  <si>
    <t>Liberia</t>
  </si>
  <si>
    <t>Madagascar</t>
  </si>
  <si>
    <t>Malawi</t>
  </si>
  <si>
    <t>Mali</t>
  </si>
  <si>
    <t>Mauritania</t>
  </si>
  <si>
    <t>Moldova</t>
  </si>
  <si>
    <t>Mozambique</t>
  </si>
  <si>
    <t>Namibia</t>
  </si>
  <si>
    <t>Nepal</t>
  </si>
  <si>
    <t>Nicaragua</t>
  </si>
  <si>
    <t>Niger</t>
  </si>
  <si>
    <t>Nigeria</t>
  </si>
  <si>
    <t>Pakistan</t>
  </si>
  <si>
    <t>Paraguay</t>
  </si>
  <si>
    <t>Philippines</t>
  </si>
  <si>
    <t>Rwanda</t>
  </si>
  <si>
    <t>Senegal</t>
  </si>
  <si>
    <t>Sierra Leone</t>
  </si>
  <si>
    <t>Singapore</t>
  </si>
  <si>
    <t>Solomon Islands</t>
  </si>
  <si>
    <t>Sri Lanka</t>
  </si>
  <si>
    <t>Sudan</t>
  </si>
  <si>
    <t>Swaziland</t>
  </si>
  <si>
    <t>Tajikistan</t>
  </si>
  <si>
    <t>Tanzania</t>
  </si>
  <si>
    <t>Timor-Leste</t>
  </si>
  <si>
    <t>Togo</t>
  </si>
  <si>
    <t>Uganda</t>
  </si>
  <si>
    <t>Yemen</t>
  </si>
  <si>
    <t>Zambia</t>
  </si>
  <si>
    <t>Zimbabwe</t>
  </si>
  <si>
    <t>n</t>
  </si>
  <si>
    <t>Countries</t>
  </si>
  <si>
    <r>
      <t xml:space="preserve">ClimatePositions - </t>
    </r>
    <r>
      <rPr>
        <sz val="12"/>
        <rFont val="Calibri"/>
        <family val="2"/>
        <scheme val="minor"/>
      </rPr>
      <t>Climate Debt over time</t>
    </r>
  </si>
  <si>
    <t>Climate Debt per capita as a percentage of GDP(ppp-$) annually since 2000</t>
  </si>
  <si>
    <r>
      <rPr>
        <sz val="8"/>
        <color indexed="62"/>
        <rFont val="Calibri"/>
        <family val="2"/>
        <scheme val="minor"/>
      </rPr>
      <t>Blue cells</t>
    </r>
    <r>
      <rPr>
        <sz val="8"/>
        <color indexed="63"/>
        <rFont val="Calibri"/>
        <family val="2"/>
        <scheme val="minor"/>
      </rPr>
      <t xml:space="preserve"> = missing data</t>
    </r>
  </si>
  <si>
    <r>
      <t xml:space="preserve">ClimatePositions - </t>
    </r>
    <r>
      <rPr>
        <sz val="12"/>
        <rFont val="Calibri"/>
        <family val="2"/>
        <scheme val="minor"/>
      </rPr>
      <t>Climate Debt as percentage of GDP(ppp-$)</t>
    </r>
  </si>
  <si>
    <t>Sea Level rise since 1880</t>
  </si>
  <si>
    <t>Global Population</t>
  </si>
  <si>
    <t>cm</t>
  </si>
  <si>
    <t>ppm</t>
  </si>
  <si>
    <t>billions</t>
  </si>
  <si>
    <t>(baseline = 10)</t>
  </si>
  <si>
    <t>(calculation example)</t>
  </si>
  <si>
    <t>Sheetinfo</t>
  </si>
  <si>
    <t>Relative weighting of indicators</t>
  </si>
  <si>
    <t>Tons of CO2</t>
  </si>
  <si>
    <t>Price per</t>
  </si>
  <si>
    <t xml:space="preserve">Climate change </t>
  </si>
  <si>
    <t>Financing as</t>
  </si>
  <si>
    <t>Environmental performance</t>
  </si>
  <si>
    <t>exceeded since</t>
  </si>
  <si>
    <t xml:space="preserve">ton CO2 </t>
  </si>
  <si>
    <t xml:space="preserve">financing </t>
  </si>
  <si>
    <t xml:space="preserve">share of </t>
  </si>
  <si>
    <t>1990-1999</t>
  </si>
  <si>
    <t>Nuclear</t>
  </si>
  <si>
    <t>Ecological footprint</t>
  </si>
  <si>
    <t>2000, per capita</t>
  </si>
  <si>
    <t>since 2000</t>
  </si>
  <si>
    <t>Area use</t>
  </si>
  <si>
    <t>Deduction for Environmental Performance</t>
  </si>
  <si>
    <t>Nuclear power</t>
  </si>
  <si>
    <t xml:space="preserve">AUTO: </t>
  </si>
  <si>
    <t>Global air temperature</t>
  </si>
  <si>
    <t>Tons of CO2 exceeded per capita since 2000:</t>
  </si>
  <si>
    <t>Sea level rise</t>
  </si>
  <si>
    <t>Deduction for Nuclear Power (nuclear waste)</t>
  </si>
  <si>
    <t>CO2 in the atmosphere</t>
  </si>
  <si>
    <t>Price per ton of CO2 emitted since 2000:</t>
  </si>
  <si>
    <t>(total 2000-2019 in tons of CO2)</t>
  </si>
  <si>
    <t>Global population</t>
  </si>
  <si>
    <t>↓</t>
  </si>
  <si>
    <t>CO2 target</t>
  </si>
  <si>
    <t>GDP (neutralization)</t>
  </si>
  <si>
    <t>GDP (value)</t>
  </si>
  <si>
    <t>GDP factor</t>
  </si>
  <si>
    <t>Levy per capita in US$ (annual)</t>
  </si>
  <si>
    <t>Levy per capita in US$ (total)</t>
  </si>
  <si>
    <t xml:space="preserve">  (In 2019 the 5-yearbox is moved to 2039)</t>
  </si>
  <si>
    <t>Climate Change Levy per capita</t>
  </si>
  <si>
    <t>Climate Change Levy total</t>
  </si>
  <si>
    <t>2000-2009</t>
  </si>
  <si>
    <t>Climate Debt (rest Levy)</t>
  </si>
  <si>
    <t xml:space="preserve">   World 1990-1999</t>
  </si>
  <si>
    <t>Climate Debt per capita</t>
  </si>
  <si>
    <t xml:space="preserve">    World 2000-2009</t>
  </si>
  <si>
    <t>Price per tons CO2 since 2000</t>
  </si>
  <si>
    <t>(change in Free Level of CO2 Emissions in 2019 compared to 1990-1999)</t>
  </si>
  <si>
    <t xml:space="preserve">Climate Debt </t>
  </si>
  <si>
    <t>Billion US$</t>
  </si>
  <si>
    <t>►</t>
  </si>
  <si>
    <t>Footprint</t>
  </si>
  <si>
    <t>GDP+</t>
  </si>
  <si>
    <t>Note</t>
  </si>
  <si>
    <t>excl. carbon</t>
  </si>
  <si>
    <t>factor</t>
  </si>
  <si>
    <t>1992-1999</t>
  </si>
  <si>
    <t>in mill. $</t>
  </si>
  <si>
    <t>Antigua and Barbuda</t>
  </si>
  <si>
    <t>Argentina</t>
  </si>
  <si>
    <t>Aruba</t>
  </si>
  <si>
    <t>Belize</t>
  </si>
  <si>
    <t>Bermuda</t>
  </si>
  <si>
    <t>Bosnia and Herzegovina</t>
  </si>
  <si>
    <t>Cape Verde</t>
  </si>
  <si>
    <t>Cayman Islands</t>
  </si>
  <si>
    <t>Central African Republic</t>
  </si>
  <si>
    <t>China, Hong Kong</t>
  </si>
  <si>
    <t>China, Macao</t>
  </si>
  <si>
    <t>Djibouti</t>
  </si>
  <si>
    <t>Dominica</t>
  </si>
  <si>
    <t>Faroe Islands</t>
  </si>
  <si>
    <t>French Guiana</t>
  </si>
  <si>
    <t>French Polynesia</t>
  </si>
  <si>
    <t>Greenland</t>
  </si>
  <si>
    <t>Grenada</t>
  </si>
  <si>
    <t>Guadeloupe</t>
  </si>
  <si>
    <t>Iceland</t>
  </si>
  <si>
    <t>Kiribati</t>
  </si>
  <si>
    <t>Maldives</t>
  </si>
  <si>
    <t>Malta</t>
  </si>
  <si>
    <t>Martinique</t>
  </si>
  <si>
    <t>Netherlands Antilles</t>
  </si>
  <si>
    <t>New Caledonia</t>
  </si>
  <si>
    <t>North Korea</t>
  </si>
  <si>
    <t>Occupied Palestinian Ter.</t>
  </si>
  <si>
    <t>Reunion</t>
  </si>
  <si>
    <t>Saint Kitts and Nevis</t>
  </si>
  <si>
    <t>Saint Lucia</t>
  </si>
  <si>
    <t>Saint Vincent and the G.</t>
  </si>
  <si>
    <t>Samoa</t>
  </si>
  <si>
    <t>Sao Tome and Principe</t>
  </si>
  <si>
    <t>Seychelles</t>
  </si>
  <si>
    <t>Somalia</t>
  </si>
  <si>
    <t>South Sudan</t>
  </si>
  <si>
    <t>Syria</t>
  </si>
  <si>
    <t>Taiwan</t>
  </si>
  <si>
    <t>Tonga</t>
  </si>
  <si>
    <t>Trinidad and Tobago</t>
  </si>
  <si>
    <t>Vanuatu</t>
  </si>
  <si>
    <t>Average</t>
  </si>
  <si>
    <t>(average country)</t>
  </si>
  <si>
    <t xml:space="preserve">         Environmental Performance (0-100)</t>
  </si>
  <si>
    <t>Montenegro*</t>
  </si>
  <si>
    <r>
      <t xml:space="preserve">ClimatePositions - </t>
    </r>
    <r>
      <rPr>
        <sz val="12"/>
        <rFont val="Calibri"/>
        <family val="2"/>
        <scheme val="minor"/>
      </rPr>
      <t>Environmental Performance</t>
    </r>
  </si>
  <si>
    <t>Relative Ecological Foodprint Excluding Carbon Emissions, per capita</t>
  </si>
  <si>
    <t>Forest Cover</t>
  </si>
  <si>
    <t>Share of total area in the base year</t>
  </si>
  <si>
    <t>Share of total area in the latest year</t>
  </si>
  <si>
    <t>m2 per capita in the latest year</t>
  </si>
  <si>
    <t>Valuefactor</t>
  </si>
  <si>
    <t>Lowest figure is transferred to the 'calculation' sheet</t>
  </si>
  <si>
    <t>Factor</t>
  </si>
  <si>
    <t>Land area</t>
  </si>
  <si>
    <t>Nuclear factor</t>
  </si>
  <si>
    <t>Nuclear Power generation</t>
  </si>
  <si>
    <t>billion kWh</t>
  </si>
  <si>
    <r>
      <t xml:space="preserve">ClimatePositions - </t>
    </r>
    <r>
      <rPr>
        <sz val="12"/>
        <rFont val="Calibri"/>
        <family val="2"/>
        <scheme val="minor"/>
      </rPr>
      <t>Nuclear Power generation</t>
    </r>
  </si>
  <si>
    <t>Increase</t>
  </si>
  <si>
    <t>Annual increase</t>
  </si>
  <si>
    <t>Area</t>
  </si>
  <si>
    <t>Humans per</t>
  </si>
  <si>
    <t>as a percentage</t>
  </si>
  <si>
    <r>
      <t>ClimatePositions -</t>
    </r>
    <r>
      <rPr>
        <sz val="12"/>
        <rFont val="Calibri"/>
        <family val="2"/>
        <scheme val="minor"/>
      </rPr>
      <t xml:space="preserve"> Population</t>
    </r>
  </si>
  <si>
    <r>
      <t>km</t>
    </r>
    <r>
      <rPr>
        <vertAlign val="superscript"/>
        <sz val="9"/>
        <color indexed="63"/>
        <rFont val="Calibri"/>
        <family val="2"/>
        <scheme val="minor"/>
      </rPr>
      <t>2</t>
    </r>
  </si>
  <si>
    <r>
      <t>Per km</t>
    </r>
    <r>
      <rPr>
        <vertAlign val="superscript"/>
        <sz val="9"/>
        <color indexed="63"/>
        <rFont val="Calibri"/>
        <family val="2"/>
        <scheme val="minor"/>
      </rPr>
      <t>2</t>
    </r>
  </si>
  <si>
    <r>
      <t>in km</t>
    </r>
    <r>
      <rPr>
        <vertAlign val="superscript"/>
        <sz val="9"/>
        <color indexed="63"/>
        <rFont val="Calibri"/>
        <family val="2"/>
        <scheme val="minor"/>
      </rPr>
      <t>2</t>
    </r>
  </si>
  <si>
    <r>
      <t>km</t>
    </r>
    <r>
      <rPr>
        <vertAlign val="superscript"/>
        <sz val="9"/>
        <color indexed="63"/>
        <rFont val="Calibri"/>
        <family val="2"/>
        <scheme val="minor"/>
      </rPr>
      <t>2</t>
    </r>
    <r>
      <rPr>
        <sz val="9"/>
        <color indexed="63"/>
        <rFont val="Calibri"/>
        <family val="2"/>
        <scheme val="minor"/>
      </rPr>
      <t xml:space="preserve"> in 2015</t>
    </r>
  </si>
  <si>
    <t>China. Hong Kong</t>
  </si>
  <si>
    <t>China. Macao</t>
  </si>
  <si>
    <r>
      <t xml:space="preserve">ClimatePositions - </t>
    </r>
    <r>
      <rPr>
        <sz val="12"/>
        <rFont val="Calibri"/>
        <family val="2"/>
        <scheme val="minor"/>
      </rPr>
      <t>GDP(ppp-$) per capita</t>
    </r>
  </si>
  <si>
    <t xml:space="preserve">CO2 Content in the  </t>
  </si>
  <si>
    <t>atmosphere (ppm)</t>
  </si>
  <si>
    <t>ppm:</t>
  </si>
  <si>
    <t>Annual increase rate</t>
  </si>
  <si>
    <t>Land-Ocean</t>
  </si>
  <si>
    <t>Temperature</t>
  </si>
  <si>
    <t>billions:</t>
  </si>
  <si>
    <t>cm:</t>
  </si>
  <si>
    <r>
      <t xml:space="preserve">ClimatePositions - </t>
    </r>
    <r>
      <rPr>
        <sz val="12"/>
        <rFont val="Calibri"/>
        <family val="2"/>
        <scheme val="minor"/>
      </rPr>
      <t>Global: CO2 Content, Land-Ocean Temperature, Population and Sea Level</t>
    </r>
  </si>
  <si>
    <t>Climate Debt per capita:</t>
  </si>
  <si>
    <t>Total Climate Debt:</t>
  </si>
  <si>
    <t>Change in Free Level of CO2 Emissions</t>
  </si>
  <si>
    <t>in 2019, compared to 1990-1999:</t>
  </si>
  <si>
    <t>Every two years</t>
  </si>
  <si>
    <t>Land/Ocean Temperature, global</t>
  </si>
  <si>
    <t>Land/Ocean (air) Temperature rise (baseline 1880-1937)</t>
  </si>
  <si>
    <t> </t>
  </si>
  <si>
    <t>Bosnia and Herz.</t>
  </si>
  <si>
    <t>Climate Debt accumulated since 2000, in US$</t>
  </si>
  <si>
    <t>(Arab World)</t>
  </si>
  <si>
    <t>(Central Europe &amp; Baltics)</t>
  </si>
  <si>
    <t>(East Asia &amp; Pacific)</t>
  </si>
  <si>
    <t>(Europe &amp; Central Asia)</t>
  </si>
  <si>
    <t>(European Union)</t>
  </si>
  <si>
    <t>(Latin America &amp; Caribbean)</t>
  </si>
  <si>
    <t>(Middle East &amp; North Africa)</t>
  </si>
  <si>
    <t>(Sub-Saharan Africa)</t>
  </si>
  <si>
    <t>GDP (ppp) per capita in international $</t>
  </si>
  <si>
    <t>2000-2016</t>
  </si>
  <si>
    <t>Funds</t>
  </si>
  <si>
    <t>Countries (199)</t>
  </si>
  <si>
    <t>Climate change financing (Multilateral Funds)</t>
  </si>
  <si>
    <t>Multilateral Funds (Levy paid)</t>
  </si>
  <si>
    <t>Multilateral Funds per capita</t>
  </si>
  <si>
    <t>Funds as share of Climate Debt</t>
  </si>
  <si>
    <t>Indicator</t>
  </si>
  <si>
    <t>Climate Debt 2010</t>
  </si>
  <si>
    <t>Climate Debt 2015</t>
  </si>
  <si>
    <t>Total Climate Debt</t>
  </si>
  <si>
    <t>Total</t>
  </si>
  <si>
    <t>1 = World average</t>
  </si>
  <si>
    <t>(World)</t>
  </si>
  <si>
    <t>Primary Forests as share of Forest Cover:</t>
  </si>
  <si>
    <t>Climate Debt 2017</t>
  </si>
  <si>
    <t>per capita 2017</t>
  </si>
  <si>
    <t>Countries (163)</t>
  </si>
  <si>
    <t>% more people since 2000</t>
  </si>
  <si>
    <t>2000-2021 (CO2: 2019)</t>
  </si>
  <si>
    <t>Climate Debt per capita (climate change financing has been deducted)</t>
  </si>
  <si>
    <t>Region</t>
  </si>
  <si>
    <r>
      <t>ClimatePositions -</t>
    </r>
    <r>
      <rPr>
        <sz val="12"/>
        <rFont val="Calibri"/>
        <family val="2"/>
        <scheme val="minor"/>
      </rPr>
      <t xml:space="preserve"> Climate Debt 2017</t>
    </r>
  </si>
  <si>
    <t>October</t>
  </si>
  <si>
    <t>January</t>
  </si>
  <si>
    <t xml:space="preserve">    World 2010-2016</t>
  </si>
  <si>
    <t>2010-2016</t>
  </si>
  <si>
    <r>
      <t>Tons of CO</t>
    </r>
    <r>
      <rPr>
        <vertAlign val="subscript"/>
        <sz val="9"/>
        <color theme="1"/>
        <rFont val="Calibri"/>
        <family val="2"/>
        <scheme val="minor"/>
      </rPr>
      <t>2</t>
    </r>
  </si>
  <si>
    <r>
      <t>Ton CO</t>
    </r>
    <r>
      <rPr>
        <vertAlign val="subscript"/>
        <sz val="9"/>
        <color theme="1"/>
        <rFont val="Calibri"/>
        <family val="2"/>
        <scheme val="minor"/>
      </rPr>
      <t>2</t>
    </r>
  </si>
  <si>
    <r>
      <t>Ton CO</t>
    </r>
    <r>
      <rPr>
        <vertAlign val="subscript"/>
        <sz val="9"/>
        <color theme="1"/>
        <rFont val="Calibri"/>
        <family val="2"/>
        <scheme val="minor"/>
      </rPr>
      <t>2</t>
    </r>
    <r>
      <rPr>
        <sz val="10"/>
        <rFont val="Arial"/>
        <family val="2"/>
      </rPr>
      <t/>
    </r>
  </si>
  <si>
    <t>Myanmar</t>
  </si>
  <si>
    <t>Cote d'Ivoire</t>
  </si>
  <si>
    <t>(October)</t>
  </si>
  <si>
    <t>No Debt</t>
  </si>
  <si>
    <t>Population &lt;100.000</t>
  </si>
  <si>
    <t>Lack of data</t>
  </si>
  <si>
    <r>
      <t xml:space="preserve">ClimatePositions </t>
    </r>
    <r>
      <rPr>
        <sz val="12"/>
        <rFont val="Calibri"/>
        <family val="2"/>
        <scheme val="minor"/>
      </rPr>
      <t>- Relative Ecological Footprint without carbon, per capita</t>
    </r>
  </si>
  <si>
    <t>Primary Forests</t>
  </si>
  <si>
    <t>Ecological Footprint without carbon, countries</t>
  </si>
  <si>
    <t>2000-2017 (CO2: 2016)</t>
  </si>
  <si>
    <r>
      <t>ClimatePositions</t>
    </r>
    <r>
      <rPr>
        <sz val="12"/>
        <rFont val="Calibri"/>
        <family val="2"/>
        <scheme val="minor"/>
      </rPr>
      <t xml:space="preserve"> - Forest</t>
    </r>
  </si>
  <si>
    <t>Forest</t>
  </si>
  <si>
    <t>CO2 Content in the atmosphere</t>
  </si>
  <si>
    <t>2008-2017 (average)</t>
  </si>
  <si>
    <r>
      <t>Fossil CO</t>
    </r>
    <r>
      <rPr>
        <vertAlign val="subscript"/>
        <sz val="11"/>
        <color theme="1"/>
        <rFont val="Calibri"/>
        <family val="2"/>
        <scheme val="minor"/>
      </rPr>
      <t>2</t>
    </r>
  </si>
  <si>
    <t>&amp; Nuclear</t>
  </si>
  <si>
    <t xml:space="preserve">Climate Debt Free Level of Fossil CO2 per capita </t>
  </si>
  <si>
    <t/>
  </si>
  <si>
    <t>Fossil CO2 Emissions per capita reported</t>
  </si>
  <si>
    <t>Deduction for Ecological Footprint (wirhout carbon)</t>
  </si>
  <si>
    <t>Deduction/addition for Forest Cover, etc.</t>
  </si>
  <si>
    <r>
      <t xml:space="preserve">ClimatePositions - </t>
    </r>
    <r>
      <rPr>
        <sz val="11"/>
        <color theme="1"/>
        <rFont val="Calibri"/>
        <family val="2"/>
        <scheme val="minor"/>
      </rPr>
      <t>Calculation 2000-2018</t>
    </r>
  </si>
  <si>
    <r>
      <rPr>
        <sz val="9"/>
        <color indexed="57"/>
        <rFont val="Calibri"/>
        <family val="2"/>
        <scheme val="minor"/>
      </rPr>
      <t>Green cells</t>
    </r>
    <r>
      <rPr>
        <sz val="9"/>
        <color indexed="63"/>
        <rFont val="Calibri"/>
        <family val="2"/>
        <scheme val="minor"/>
      </rPr>
      <t xml:space="preserve"> = no Climate Debt</t>
    </r>
  </si>
  <si>
    <r>
      <t>Fossil CO</t>
    </r>
    <r>
      <rPr>
        <vertAlign val="subscript"/>
        <sz val="9"/>
        <color theme="1"/>
        <rFont val="Calibri"/>
        <family val="2"/>
        <scheme val="minor"/>
      </rPr>
      <t>2</t>
    </r>
  </si>
  <si>
    <t>Environm.</t>
  </si>
  <si>
    <t>Mul. Funds</t>
  </si>
  <si>
    <r>
      <rPr>
        <sz val="9"/>
        <color theme="8" tint="-0.249977111117893"/>
        <rFont val="Calibri"/>
        <family val="2"/>
        <scheme val="minor"/>
      </rPr>
      <t>Blue cell</t>
    </r>
    <r>
      <rPr>
        <sz val="9"/>
        <color indexed="62"/>
        <rFont val="Calibri"/>
        <family val="2"/>
        <scheme val="minor"/>
      </rPr>
      <t xml:space="preserve">s </t>
    </r>
    <r>
      <rPr>
        <sz val="9"/>
        <rFont val="Calibri"/>
        <family val="2"/>
        <scheme val="minor"/>
      </rPr>
      <t>= lack of data</t>
    </r>
  </si>
  <si>
    <r>
      <rPr>
        <sz val="9"/>
        <color theme="1"/>
        <rFont val="Calibri"/>
        <family val="2"/>
      </rPr>
      <t>⁰</t>
    </r>
    <r>
      <rPr>
        <sz val="9"/>
        <color theme="1"/>
        <rFont val="Calibri"/>
        <family val="2"/>
        <scheme val="minor"/>
      </rPr>
      <t>C</t>
    </r>
  </si>
  <si>
    <r>
      <rPr>
        <sz val="9"/>
        <color indexed="62"/>
        <rFont val="Calibri"/>
        <family val="2"/>
        <scheme val="minor"/>
      </rPr>
      <t>Blue cels</t>
    </r>
    <r>
      <rPr>
        <sz val="9"/>
        <color indexed="63"/>
        <rFont val="Calibri"/>
        <family val="2"/>
        <scheme val="minor"/>
      </rPr>
      <t xml:space="preserve"> = lack of data</t>
    </r>
  </si>
  <si>
    <r>
      <rPr>
        <sz val="9"/>
        <color indexed="62"/>
        <rFont val="Calibri"/>
        <family val="2"/>
        <scheme val="minor"/>
      </rPr>
      <t>Blue cells</t>
    </r>
    <r>
      <rPr>
        <sz val="9"/>
        <color indexed="63"/>
        <rFont val="Calibri"/>
        <family val="2"/>
        <scheme val="minor"/>
      </rPr>
      <t xml:space="preserve"> = missing data</t>
    </r>
  </si>
  <si>
    <r>
      <rPr>
        <sz val="9"/>
        <color indexed="10"/>
        <rFont val="Calibri"/>
        <family val="2"/>
        <scheme val="minor"/>
      </rPr>
      <t>Red figures</t>
    </r>
    <r>
      <rPr>
        <sz val="9"/>
        <color indexed="63"/>
        <rFont val="Calibri"/>
        <family val="2"/>
        <scheme val="minor"/>
      </rPr>
      <t xml:space="preserve"> = estimated</t>
    </r>
  </si>
  <si>
    <r>
      <rPr>
        <sz val="9"/>
        <color indexed="62"/>
        <rFont val="Calibri"/>
        <family val="2"/>
        <scheme val="minor"/>
      </rPr>
      <t>Blue cells</t>
    </r>
    <r>
      <rPr>
        <sz val="9"/>
        <color indexed="63"/>
        <rFont val="Calibri"/>
        <family val="2"/>
        <scheme val="minor"/>
      </rPr>
      <t xml:space="preserve"> = lack of data</t>
    </r>
  </si>
  <si>
    <r>
      <rPr>
        <sz val="9"/>
        <color theme="8" tint="-0.249977111117893"/>
        <rFont val="Calibri"/>
        <family val="2"/>
        <scheme val="minor"/>
      </rPr>
      <t>Blue cells</t>
    </r>
    <r>
      <rPr>
        <sz val="9"/>
        <color indexed="63"/>
        <rFont val="Calibri"/>
        <family val="2"/>
        <scheme val="minor"/>
      </rPr>
      <t xml:space="preserve"> = lack of data</t>
    </r>
  </si>
  <si>
    <r>
      <rPr>
        <sz val="9"/>
        <color theme="8" tint="-0.249977111117893"/>
        <rFont val="Calibri"/>
        <family val="2"/>
        <scheme val="minor"/>
      </rPr>
      <t>Blue figure</t>
    </r>
    <r>
      <rPr>
        <sz val="9"/>
        <color rgb="FF0070C0"/>
        <rFont val="Calibri"/>
        <family val="2"/>
        <scheme val="minor"/>
      </rPr>
      <t>s</t>
    </r>
    <r>
      <rPr>
        <sz val="9"/>
        <color indexed="63"/>
        <rFont val="Calibri"/>
        <family val="2"/>
        <scheme val="minor"/>
      </rPr>
      <t xml:space="preserve"> = estimated</t>
    </r>
  </si>
  <si>
    <r>
      <rPr>
        <sz val="9"/>
        <color indexed="62"/>
        <rFont val="Calibri"/>
        <family val="2"/>
        <scheme val="minor"/>
      </rPr>
      <t>Blue figures</t>
    </r>
    <r>
      <rPr>
        <sz val="9"/>
        <color indexed="63"/>
        <rFont val="Calibri"/>
        <family val="2"/>
        <scheme val="minor"/>
      </rPr>
      <t xml:space="preserve"> = estimated</t>
    </r>
  </si>
  <si>
    <t>Change from base year to latest year</t>
  </si>
  <si>
    <r>
      <t>km</t>
    </r>
    <r>
      <rPr>
        <vertAlign val="superscript"/>
        <sz val="9"/>
        <color indexed="23"/>
        <rFont val="Calibri"/>
        <family val="2"/>
        <scheme val="minor"/>
      </rPr>
      <t>2</t>
    </r>
  </si>
  <si>
    <r>
      <t>o</t>
    </r>
    <r>
      <rPr>
        <sz val="9"/>
        <color theme="1"/>
        <rFont val="Calibri"/>
        <family val="2"/>
        <scheme val="minor"/>
      </rPr>
      <t>C:</t>
    </r>
  </si>
  <si>
    <t>Sea Level rise (rate)</t>
  </si>
  <si>
    <t>(cm per year, mean)</t>
  </si>
  <si>
    <r>
      <t>CO2</t>
    </r>
    <r>
      <rPr>
        <vertAlign val="subscript"/>
        <sz val="9"/>
        <color indexed="63"/>
        <rFont val="Calibri"/>
        <family val="2"/>
        <scheme val="minor"/>
      </rPr>
      <t xml:space="preserve"> </t>
    </r>
    <r>
      <rPr>
        <sz val="9"/>
        <color indexed="63"/>
        <rFont val="Calibri"/>
        <family val="2"/>
        <scheme val="minor"/>
      </rPr>
      <t>Content in the atmosphere, global</t>
    </r>
  </si>
  <si>
    <r>
      <t>Fossil CO2</t>
    </r>
    <r>
      <rPr>
        <vertAlign val="subscript"/>
        <sz val="9"/>
        <color indexed="63"/>
        <rFont val="Calibri"/>
        <family val="2"/>
        <scheme val="minor"/>
      </rPr>
      <t xml:space="preserve"> </t>
    </r>
    <r>
      <rPr>
        <sz val="9"/>
        <color indexed="63"/>
        <rFont val="Calibri"/>
        <family val="2"/>
        <scheme val="minor"/>
      </rPr>
      <t>Emissions, countries EDGAR</t>
    </r>
  </si>
  <si>
    <t>February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</si>
</sst>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 #,##0.00_ ;_ * \-#,##0.00_ ;_ * &quot;-&quot;??_ ;_ @_ "/>
    <numFmt numFmtId="164" formatCode="[$$-409]#,##0"/>
    <numFmt numFmtId="165" formatCode="0.0%"/>
    <numFmt numFmtId="166" formatCode="0.0"/>
    <numFmt numFmtId="167" formatCode="0.000%"/>
    <numFmt numFmtId="168" formatCode="[$$-409]#,##0.000"/>
    <numFmt numFmtId="169" formatCode="0.0000"/>
    <numFmt numFmtId="170" formatCode="[$$-409]#,##0.00"/>
    <numFmt numFmtId="171" formatCode="[$$-409]#,##0.0"/>
    <numFmt numFmtId="172" formatCode="#,##0\ [$€-1]"/>
    <numFmt numFmtId="173" formatCode="0.000"/>
    <numFmt numFmtId="174" formatCode="#,##0.0"/>
    <numFmt numFmtId="175" formatCode="#,##0.00\ [$€-1]"/>
    <numFmt numFmtId="176" formatCode="0.00000000"/>
    <numFmt numFmtId="177" formatCode="#,##0.000"/>
    <numFmt numFmtId="178" formatCode="_ * #,##0_ ;_ * \-#,##0_ ;_ * &quot;-&quot;??_ ;_ @_ "/>
  </numFmts>
  <fonts count="180">
    <font>
      <sz val="11"/>
      <color theme="1"/>
      <name val="Calibri"/>
      <family val="2"/>
      <scheme val="minor"/>
    </font>
    <font>
      <sz val="9"/>
      <color indexed="81"/>
      <name val="Tahoma"/>
      <family val="2"/>
    </font>
    <font>
      <sz val="8"/>
      <color theme="1" tint="0.34998626667073579"/>
      <name val="Calibri"/>
      <family val="2"/>
      <scheme val="minor"/>
    </font>
    <font>
      <sz val="12"/>
      <name val="Calibri"/>
      <family val="2"/>
      <scheme val="minor"/>
    </font>
    <font>
      <sz val="10"/>
      <color theme="8" tint="0.79998168889431442"/>
      <name val="Calibri"/>
      <family val="2"/>
      <scheme val="minor"/>
    </font>
    <font>
      <sz val="9"/>
      <color theme="2" tint="-0.749992370372631"/>
      <name val="Calibri"/>
      <family val="2"/>
      <scheme val="minor"/>
    </font>
    <font>
      <sz val="10"/>
      <color rgb="FFFF0000"/>
      <name val="Calibri"/>
      <family val="2"/>
      <scheme val="minor"/>
    </font>
    <font>
      <sz val="10"/>
      <color theme="1" tint="0.34998626667073579"/>
      <name val="Calibri"/>
      <family val="2"/>
      <scheme val="minor"/>
    </font>
    <font>
      <sz val="8"/>
      <color theme="1" tint="0.499984740745262"/>
      <name val="Calibri"/>
      <family val="2"/>
      <scheme val="minor"/>
    </font>
    <font>
      <sz val="10"/>
      <color indexed="63"/>
      <name val="Calibri"/>
      <family val="2"/>
      <scheme val="minor"/>
    </font>
    <font>
      <i/>
      <sz val="10"/>
      <color theme="0" tint="-0.499984740745262"/>
      <name val="Calibri"/>
      <family val="2"/>
      <scheme val="minor"/>
    </font>
    <font>
      <sz val="10"/>
      <color rgb="FFFFC000"/>
      <name val="Calibri"/>
      <family val="2"/>
      <scheme val="minor"/>
    </font>
    <font>
      <sz val="11"/>
      <color theme="1"/>
      <name val="Calibri"/>
      <family val="2"/>
      <scheme val="minor"/>
    </font>
    <font>
      <sz val="11"/>
      <color rgb="FFFF0000"/>
      <name val="Calibri"/>
      <family val="2"/>
      <scheme val="minor"/>
    </font>
    <font>
      <sz val="10"/>
      <color rgb="FFFF0000"/>
      <name val="Times New Roman"/>
      <family val="1"/>
    </font>
    <font>
      <sz val="8"/>
      <color theme="1" tint="0.249977111117893"/>
      <name val="Calibri"/>
      <family val="2"/>
      <scheme val="minor"/>
    </font>
    <font>
      <sz val="10"/>
      <color indexed="10"/>
      <name val="Calibri"/>
      <family val="2"/>
      <scheme val="minor"/>
    </font>
    <font>
      <b/>
      <sz val="12"/>
      <name val="Calibri"/>
      <family val="2"/>
      <scheme val="minor"/>
    </font>
    <font>
      <sz val="10"/>
      <color theme="6" tint="-0.249977111117893"/>
      <name val="Calibri"/>
      <family val="2"/>
      <scheme val="minor"/>
    </font>
    <font>
      <b/>
      <sz val="10"/>
      <color theme="3" tint="0.39997558519241921"/>
      <name val="Calibri"/>
      <family val="2"/>
      <scheme val="minor"/>
    </font>
    <font>
      <b/>
      <sz val="10"/>
      <color rgb="FFFF0000"/>
      <name val="Calibri"/>
      <family val="2"/>
      <scheme val="minor"/>
    </font>
    <font>
      <sz val="8"/>
      <color indexed="10"/>
      <name val="Calibri"/>
      <family val="2"/>
      <scheme val="minor"/>
    </font>
    <font>
      <sz val="8"/>
      <color indexed="23"/>
      <name val="Calibri"/>
      <family val="2"/>
      <scheme val="minor"/>
    </font>
    <font>
      <sz val="8"/>
      <color indexed="55"/>
      <name val="Calibri"/>
      <family val="2"/>
      <scheme val="minor"/>
    </font>
    <font>
      <sz val="10"/>
      <color indexed="22"/>
      <name val="Calibri"/>
      <family val="2"/>
      <scheme val="minor"/>
    </font>
    <font>
      <sz val="9"/>
      <color indexed="63"/>
      <name val="Calibri"/>
      <family val="2"/>
      <scheme val="minor"/>
    </font>
    <font>
      <sz val="8"/>
      <color indexed="63"/>
      <name val="Calibri"/>
      <family val="2"/>
      <scheme val="minor"/>
    </font>
    <font>
      <b/>
      <sz val="9"/>
      <color indexed="63"/>
      <name val="Calibri"/>
      <family val="2"/>
      <scheme val="minor"/>
    </font>
    <font>
      <sz val="9"/>
      <color rgb="FF0070C0"/>
      <name val="Calibri"/>
      <family val="2"/>
      <scheme val="minor"/>
    </font>
    <font>
      <sz val="9"/>
      <color theme="0" tint="-0.14999847407452621"/>
      <name val="Calibri"/>
      <family val="2"/>
      <scheme val="minor"/>
    </font>
    <font>
      <sz val="10"/>
      <color theme="0" tint="-0.14999847407452621"/>
      <name val="Calibri"/>
      <family val="2"/>
      <scheme val="minor"/>
    </font>
    <font>
      <sz val="10"/>
      <color indexed="8"/>
      <name val="Calibri"/>
      <family val="2"/>
      <scheme val="minor"/>
    </font>
    <font>
      <sz val="10"/>
      <name val="Calibri"/>
      <family val="2"/>
      <scheme val="minor"/>
    </font>
    <font>
      <sz val="10"/>
      <color rgb="FFFF0000"/>
      <name val="Arial"/>
      <family val="2"/>
    </font>
    <font>
      <sz val="7.7"/>
      <color theme="1" tint="0.499984740745262"/>
      <name val="Marlett"/>
      <charset val="2"/>
    </font>
    <font>
      <sz val="7.7"/>
      <color indexed="52"/>
      <name val="Marlett"/>
      <charset val="2"/>
    </font>
    <font>
      <sz val="7.7"/>
      <color rgb="FF00B050"/>
      <name val="Marlett"/>
      <charset val="2"/>
    </font>
    <font>
      <sz val="7.7"/>
      <color theme="4" tint="-0.249977111117893"/>
      <name val="Marlett"/>
      <charset val="2"/>
    </font>
    <font>
      <sz val="7.7"/>
      <color theme="3" tint="0.59999389629810485"/>
      <name val="Marlett"/>
      <charset val="2"/>
    </font>
    <font>
      <sz val="10"/>
      <color theme="4" tint="-0.249977111117893"/>
      <name val="Calibri"/>
      <family val="2"/>
      <scheme val="minor"/>
    </font>
    <font>
      <sz val="10"/>
      <color theme="0"/>
      <name val="Calibri"/>
      <family val="2"/>
      <scheme val="minor"/>
    </font>
    <font>
      <sz val="9"/>
      <name val="Calibri"/>
      <family val="2"/>
      <scheme val="minor"/>
    </font>
    <font>
      <sz val="8"/>
      <color indexed="62"/>
      <name val="Calibri"/>
      <family val="2"/>
      <scheme val="minor"/>
    </font>
    <font>
      <sz val="7.7"/>
      <color rgb="FFC00000"/>
      <name val="Marlett"/>
      <charset val="2"/>
    </font>
    <font>
      <sz val="9"/>
      <color theme="7" tint="-0.249977111117893"/>
      <name val="Calibri"/>
      <family val="2"/>
      <scheme val="minor"/>
    </font>
    <font>
      <sz val="10"/>
      <name val="Arial"/>
      <family val="2"/>
    </font>
    <font>
      <sz val="8"/>
      <color theme="0"/>
      <name val="Calibri"/>
      <family val="2"/>
      <scheme val="minor"/>
    </font>
    <font>
      <sz val="10"/>
      <color indexed="9"/>
      <name val="Calibri"/>
      <family val="2"/>
      <scheme val="minor"/>
    </font>
    <font>
      <sz val="10"/>
      <color indexed="48"/>
      <name val="Calibri"/>
      <family val="2"/>
      <scheme val="minor"/>
    </font>
    <font>
      <b/>
      <sz val="9"/>
      <name val="Calibri"/>
      <family val="2"/>
      <scheme val="minor"/>
    </font>
    <font>
      <sz val="9"/>
      <color indexed="8"/>
      <name val="Calibri"/>
      <family val="2"/>
      <scheme val="minor"/>
    </font>
    <font>
      <sz val="10"/>
      <color indexed="23"/>
      <name val="Calibri"/>
      <family val="2"/>
      <scheme val="minor"/>
    </font>
    <font>
      <sz val="9"/>
      <color theme="0" tint="-0.499984740745262"/>
      <name val="Calibri"/>
      <family val="2"/>
      <scheme val="minor"/>
    </font>
    <font>
      <sz val="9"/>
      <color indexed="9"/>
      <name val="Calibri"/>
      <family val="2"/>
      <scheme val="minor"/>
    </font>
    <font>
      <sz val="9"/>
      <color rgb="FFFF0000"/>
      <name val="Calibri"/>
      <family val="2"/>
      <scheme val="minor"/>
    </font>
    <font>
      <sz val="8"/>
      <color theme="0" tint="-0.499984740745262"/>
      <name val="Calibri"/>
      <family val="2"/>
      <scheme val="minor"/>
    </font>
    <font>
      <sz val="7.5"/>
      <color rgb="FF00B050"/>
      <name val="Marlett"/>
      <charset val="2"/>
    </font>
    <font>
      <sz val="9"/>
      <color indexed="23"/>
      <name val="Calibri"/>
      <family val="2"/>
      <scheme val="minor"/>
    </font>
    <font>
      <sz val="9"/>
      <color rgb="FF000000"/>
      <name val="Calibri"/>
      <family val="2"/>
      <scheme val="minor"/>
    </font>
    <font>
      <sz val="9"/>
      <color theme="8" tint="-0.249977111117893"/>
      <name val="Calibri"/>
      <family val="2"/>
      <scheme val="minor"/>
    </font>
    <font>
      <sz val="9"/>
      <color theme="4" tint="-0.249977111117893"/>
      <name val="Calibri"/>
      <family val="2"/>
      <scheme val="minor"/>
    </font>
    <font>
      <sz val="11"/>
      <color theme="0"/>
      <name val="Calibri"/>
      <family val="2"/>
      <scheme val="minor"/>
    </font>
    <font>
      <sz val="9"/>
      <name val="Times New Roman"/>
      <family val="1"/>
    </font>
    <font>
      <sz val="9"/>
      <color theme="9" tint="-0.499984740745262"/>
      <name val="Calibri"/>
      <family val="2"/>
      <scheme val="minor"/>
    </font>
    <font>
      <sz val="10"/>
      <color theme="1" tint="0.14999847407452621"/>
      <name val="Calibri"/>
      <family val="2"/>
      <scheme val="minor"/>
    </font>
    <font>
      <sz val="9"/>
      <color theme="4" tint="0.59999389629810485"/>
      <name val="Calibri"/>
      <family val="2"/>
      <scheme val="minor"/>
    </font>
    <font>
      <sz val="8"/>
      <name val="Calibri"/>
      <family val="2"/>
      <scheme val="minor"/>
    </font>
    <font>
      <sz val="10"/>
      <color theme="9"/>
      <name val="Calibri"/>
      <family val="2"/>
      <scheme val="minor"/>
    </font>
    <font>
      <sz val="10"/>
      <color theme="0" tint="-0.499984740745262"/>
      <name val="Calibri"/>
      <family val="2"/>
      <scheme val="minor"/>
    </font>
    <font>
      <b/>
      <sz val="10"/>
      <color theme="9"/>
      <name val="Calibri"/>
      <family val="2"/>
      <scheme val="minor"/>
    </font>
    <font>
      <b/>
      <sz val="10"/>
      <color indexed="17"/>
      <name val="Calibri"/>
      <family val="2"/>
      <scheme val="minor"/>
    </font>
    <font>
      <sz val="9"/>
      <color theme="0"/>
      <name val="Calibri"/>
      <family val="2"/>
      <scheme val="minor"/>
    </font>
    <font>
      <u/>
      <sz val="8"/>
      <color theme="1" tint="0.249977111117893"/>
      <name val="Calibri"/>
      <family val="2"/>
      <scheme val="minor"/>
    </font>
    <font>
      <u/>
      <sz val="10"/>
      <color rgb="FFFF0000"/>
      <name val="Calibri"/>
      <family val="2"/>
      <scheme val="minor"/>
    </font>
    <font>
      <sz val="9"/>
      <color indexed="48"/>
      <name val="Calibri"/>
      <family val="2"/>
      <scheme val="minor"/>
    </font>
    <font>
      <b/>
      <sz val="9"/>
      <color indexed="12"/>
      <name val="Calibri"/>
      <family val="2"/>
      <scheme val="minor"/>
    </font>
    <font>
      <vertAlign val="superscript"/>
      <sz val="9"/>
      <color indexed="63"/>
      <name val="Calibri"/>
      <family val="2"/>
      <scheme val="minor"/>
    </font>
    <font>
      <u/>
      <sz val="9"/>
      <color indexed="63"/>
      <name val="Calibri"/>
      <family val="2"/>
      <scheme val="minor"/>
    </font>
    <font>
      <sz val="9"/>
      <color theme="1" tint="0.249977111117893"/>
      <name val="Calibri"/>
      <family val="2"/>
      <scheme val="minor"/>
    </font>
    <font>
      <u/>
      <sz val="10"/>
      <color indexed="12"/>
      <name val="Arial"/>
      <family val="2"/>
    </font>
    <font>
      <sz val="10"/>
      <color theme="0" tint="-0.249977111117893"/>
      <name val="Calibri"/>
      <family val="2"/>
      <scheme val="minor"/>
    </font>
    <font>
      <sz val="9.8000000000000007"/>
      <name val="Calibri"/>
      <family val="2"/>
      <scheme val="minor"/>
    </font>
    <font>
      <b/>
      <u/>
      <sz val="9"/>
      <name val="Calibri"/>
      <family val="2"/>
      <scheme val="minor"/>
    </font>
    <font>
      <sz val="10"/>
      <color theme="5" tint="-0.249977111117893"/>
      <name val="Calibri"/>
      <family val="2"/>
      <scheme val="minor"/>
    </font>
    <font>
      <sz val="9"/>
      <color indexed="10"/>
      <name val="Calibri"/>
      <family val="2"/>
      <scheme val="minor"/>
    </font>
    <font>
      <sz val="12"/>
      <color rgb="FF333333"/>
      <name val="Inherit"/>
      <charset val="1"/>
    </font>
    <font>
      <sz val="11"/>
      <name val="Calibri"/>
      <family val="2"/>
      <scheme val="minor"/>
    </font>
    <font>
      <b/>
      <sz val="11"/>
      <name val="Calibri"/>
      <family val="2"/>
      <scheme val="minor"/>
    </font>
    <font>
      <sz val="7.7"/>
      <color rgb="FFFF0000"/>
      <name val="Marlett"/>
      <charset val="2"/>
    </font>
    <font>
      <sz val="7.7"/>
      <color rgb="FF7030A0"/>
      <name val="Marlett"/>
      <charset val="2"/>
    </font>
    <font>
      <sz val="7.7"/>
      <color theme="5" tint="-0.249977111117893"/>
      <name val="Marlett"/>
      <charset val="2"/>
    </font>
    <font>
      <b/>
      <u/>
      <sz val="10"/>
      <color theme="1" tint="0.249977111117893"/>
      <name val="Calibri"/>
      <family val="2"/>
      <scheme val="minor"/>
    </font>
    <font>
      <b/>
      <sz val="9"/>
      <color theme="0" tint="-0.499984740745262"/>
      <name val="Calibri"/>
      <family val="2"/>
      <scheme val="minor"/>
    </font>
    <font>
      <sz val="7.7"/>
      <color theme="0" tint="-0.499984740745262"/>
      <name val="Marlett"/>
      <charset val="2"/>
    </font>
    <font>
      <sz val="7.7"/>
      <color rgb="FF0070C0"/>
      <name val="Marlett"/>
      <charset val="2"/>
    </font>
    <font>
      <sz val="7.5"/>
      <color rgb="FFFF0000"/>
      <name val="Marlett"/>
      <charset val="2"/>
    </font>
    <font>
      <sz val="7.5"/>
      <color rgb="FF0070C0"/>
      <name val="Marlett"/>
      <charset val="2"/>
    </font>
    <font>
      <sz val="10"/>
      <color theme="0"/>
      <name val="Arial"/>
      <family val="2"/>
    </font>
    <font>
      <u/>
      <sz val="10"/>
      <color theme="0"/>
      <name val="Times New Roman"/>
      <family val="1"/>
    </font>
    <font>
      <sz val="9"/>
      <color theme="0"/>
      <name val="Times New Roman"/>
      <family val="1"/>
    </font>
    <font>
      <sz val="9"/>
      <color theme="1" tint="0.34998626667073579"/>
      <name val="Calibri"/>
      <family val="2"/>
      <scheme val="minor"/>
    </font>
    <font>
      <sz val="9"/>
      <color theme="1" tint="0.499984740745262"/>
      <name val="Calibri"/>
      <family val="2"/>
      <scheme val="minor"/>
    </font>
    <font>
      <sz val="8"/>
      <color theme="1" tint="0.249977111117893"/>
      <name val="Calibri"/>
      <family val="2"/>
      <scheme val="minor"/>
    </font>
    <font>
      <sz val="10"/>
      <name val="Calibri"/>
      <family val="2"/>
      <scheme val="minor"/>
    </font>
    <font>
      <sz val="11"/>
      <color theme="1"/>
      <name val="Calibri"/>
      <family val="2"/>
      <scheme val="minor"/>
    </font>
    <font>
      <sz val="10"/>
      <color indexed="63"/>
      <name val="Calibri"/>
      <family val="2"/>
      <scheme val="minor"/>
    </font>
    <font>
      <b/>
      <sz val="10"/>
      <color indexed="63"/>
      <name val="Calibri"/>
      <family val="2"/>
      <scheme val="minor"/>
    </font>
    <font>
      <sz val="10"/>
      <color indexed="10"/>
      <name val="Calibri"/>
      <family val="2"/>
      <scheme val="minor"/>
    </font>
    <font>
      <sz val="10"/>
      <color rgb="FFFF0000"/>
      <name val="Calibri"/>
      <family val="2"/>
      <scheme val="minor"/>
    </font>
    <font>
      <sz val="11"/>
      <color rgb="FFFF0000"/>
      <name val="Calibri"/>
      <family val="2"/>
      <scheme val="minor"/>
    </font>
    <font>
      <sz val="8"/>
      <color theme="0"/>
      <name val="Calibri"/>
      <family val="2"/>
      <scheme val="minor"/>
    </font>
    <font>
      <sz val="10"/>
      <color theme="0"/>
      <name val="Calibri"/>
      <family val="2"/>
      <scheme val="minor"/>
    </font>
    <font>
      <sz val="12"/>
      <name val="Calibri"/>
      <family val="2"/>
      <scheme val="minor"/>
    </font>
    <font>
      <sz val="8"/>
      <color indexed="23"/>
      <name val="Calibri"/>
      <family val="2"/>
      <scheme val="minor"/>
    </font>
    <font>
      <sz val="10"/>
      <color indexed="9"/>
      <name val="Calibri"/>
      <family val="2"/>
      <scheme val="minor"/>
    </font>
    <font>
      <sz val="8"/>
      <color indexed="9"/>
      <name val="Calibri"/>
      <family val="2"/>
      <scheme val="minor"/>
    </font>
    <font>
      <sz val="9"/>
      <color theme="0" tint="-0.499984740745262"/>
      <name val="Calibri"/>
      <family val="2"/>
      <scheme val="minor"/>
    </font>
    <font>
      <sz val="10"/>
      <color theme="6" tint="-0.249977111117893"/>
      <name val="Calibri"/>
      <family val="2"/>
      <scheme val="minor"/>
    </font>
    <font>
      <b/>
      <sz val="10"/>
      <color indexed="10"/>
      <name val="Calibri"/>
      <family val="2"/>
      <scheme val="minor"/>
    </font>
    <font>
      <sz val="10"/>
      <color theme="6" tint="0.79998168889431442"/>
      <name val="Calibri"/>
      <family val="2"/>
      <scheme val="minor"/>
    </font>
    <font>
      <b/>
      <sz val="9"/>
      <color indexed="63"/>
      <name val="Calibri"/>
      <family val="2"/>
      <scheme val="minor"/>
    </font>
    <font>
      <b/>
      <sz val="8"/>
      <color indexed="63"/>
      <name val="Calibri"/>
      <family val="2"/>
      <scheme val="minor"/>
    </font>
    <font>
      <sz val="9"/>
      <color indexed="63"/>
      <name val="Calibri"/>
      <family val="2"/>
      <scheme val="minor"/>
    </font>
    <font>
      <b/>
      <sz val="10"/>
      <color rgb="FFFF0000"/>
      <name val="Calibri"/>
      <family val="2"/>
      <scheme val="minor"/>
    </font>
    <font>
      <vertAlign val="subscript"/>
      <sz val="11"/>
      <color theme="1"/>
      <name val="Calibri"/>
      <family val="2"/>
      <scheme val="minor"/>
    </font>
    <font>
      <sz val="9"/>
      <color indexed="9"/>
      <name val="Calibri"/>
      <family val="2"/>
      <scheme val="minor"/>
    </font>
    <font>
      <u/>
      <sz val="10"/>
      <color indexed="10"/>
      <name val="Calibri"/>
      <family val="2"/>
      <scheme val="minor"/>
    </font>
    <font>
      <sz val="8"/>
      <color theme="0" tint="-0.499984740745262"/>
      <name val="Calibri"/>
      <family val="2"/>
      <scheme val="minor"/>
    </font>
    <font>
      <sz val="9"/>
      <color theme="1" tint="0.249977111117893"/>
      <name val="Calibri"/>
      <family val="2"/>
      <scheme val="minor"/>
    </font>
    <font>
      <sz val="10"/>
      <color indexed="8"/>
      <name val="Calibri"/>
      <family val="2"/>
      <scheme val="minor"/>
    </font>
    <font>
      <sz val="8"/>
      <color indexed="18"/>
      <name val="Calibri"/>
      <family val="2"/>
      <scheme val="minor"/>
    </font>
    <font>
      <sz val="8"/>
      <color indexed="12"/>
      <name val="Calibri"/>
      <family val="2"/>
      <scheme val="minor"/>
    </font>
    <font>
      <u/>
      <sz val="8"/>
      <color indexed="18"/>
      <name val="Calibri"/>
      <family val="2"/>
      <scheme val="minor"/>
    </font>
    <font>
      <u/>
      <sz val="8"/>
      <color indexed="23"/>
      <name val="Calibri"/>
      <family val="2"/>
      <scheme val="minor"/>
    </font>
    <font>
      <u/>
      <sz val="8"/>
      <color indexed="12"/>
      <name val="Calibri"/>
      <family val="2"/>
      <scheme val="minor"/>
    </font>
    <font>
      <b/>
      <sz val="10"/>
      <color theme="9" tint="-0.249977111117893"/>
      <name val="Calibri"/>
      <family val="2"/>
      <scheme val="minor"/>
    </font>
    <font>
      <sz val="8"/>
      <color indexed="55"/>
      <name val="Calibri"/>
      <family val="2"/>
      <scheme val="minor"/>
    </font>
    <font>
      <sz val="8"/>
      <color indexed="63"/>
      <name val="Calibri"/>
      <family val="2"/>
      <scheme val="minor"/>
    </font>
    <font>
      <sz val="8"/>
      <color indexed="10"/>
      <name val="Calibri"/>
      <family val="2"/>
      <scheme val="minor"/>
    </font>
    <font>
      <b/>
      <sz val="8"/>
      <color indexed="18"/>
      <name val="Calibri"/>
      <family val="2"/>
      <scheme val="minor"/>
    </font>
    <font>
      <sz val="10"/>
      <color indexed="21"/>
      <name val="Calibri"/>
      <family val="2"/>
      <scheme val="minor"/>
    </font>
    <font>
      <sz val="10"/>
      <color theme="0" tint="-0.499984740745262"/>
      <name val="Calibri"/>
      <family val="2"/>
      <scheme val="minor"/>
    </font>
    <font>
      <b/>
      <u/>
      <sz val="10"/>
      <color theme="1" tint="0.249977111117893"/>
      <name val="Calibri"/>
      <family val="2"/>
      <scheme val="minor"/>
    </font>
    <font>
      <sz val="11"/>
      <color theme="0" tint="-0.499984740745262"/>
      <name val="Calibri"/>
      <family val="2"/>
      <scheme val="minor"/>
    </font>
    <font>
      <b/>
      <u/>
      <sz val="8"/>
      <color theme="0" tint="-0.499984740745262"/>
      <name val="Calibri"/>
      <family val="2"/>
      <scheme val="minor"/>
    </font>
    <font>
      <u/>
      <sz val="10"/>
      <color theme="0" tint="-0.499984740745262"/>
      <name val="Calibri"/>
      <family val="2"/>
      <scheme val="minor"/>
    </font>
    <font>
      <sz val="10"/>
      <color indexed="50"/>
      <name val="Calibri"/>
      <family val="2"/>
      <scheme val="minor"/>
    </font>
    <font>
      <sz val="8"/>
      <color theme="0" tint="-0.249977111117893"/>
      <name val="Calibri"/>
      <family val="2"/>
      <scheme val="minor"/>
    </font>
    <font>
      <b/>
      <sz val="9"/>
      <color theme="0" tint="-0.499984740745262"/>
      <name val="Calibri"/>
      <family val="2"/>
      <scheme val="minor"/>
    </font>
    <font>
      <b/>
      <sz val="10"/>
      <color theme="0" tint="-0.499984740745262"/>
      <name val="Calibri"/>
      <family val="2"/>
      <scheme val="minor"/>
    </font>
    <font>
      <b/>
      <sz val="10"/>
      <color indexed="18"/>
      <name val="Calibri"/>
      <family val="2"/>
      <scheme val="minor"/>
    </font>
    <font>
      <sz val="9"/>
      <name val="Calibri"/>
      <family val="2"/>
      <scheme val="minor"/>
    </font>
    <font>
      <sz val="9"/>
      <color theme="1"/>
      <name val="Calibri"/>
      <family val="2"/>
      <scheme val="minor"/>
    </font>
    <font>
      <vertAlign val="subscript"/>
      <sz val="9"/>
      <color theme="1"/>
      <name val="Calibri"/>
      <family val="2"/>
      <scheme val="minor"/>
    </font>
    <font>
      <u/>
      <sz val="9"/>
      <name val="Calibri"/>
      <family val="2"/>
      <scheme val="minor"/>
    </font>
    <font>
      <sz val="9"/>
      <color indexed="62"/>
      <name val="Calibri"/>
      <family val="2"/>
      <scheme val="minor"/>
    </font>
    <font>
      <sz val="7.5"/>
      <color theme="0" tint="-0.499984740745262"/>
      <name val="Marlett"/>
      <charset val="2"/>
    </font>
    <font>
      <b/>
      <sz val="9"/>
      <color indexed="8"/>
      <name val="Calibri"/>
      <family val="2"/>
      <scheme val="minor"/>
    </font>
    <font>
      <b/>
      <sz val="9"/>
      <color theme="1" tint="0.499984740745262"/>
      <name val="Calibri"/>
      <family val="2"/>
      <scheme val="minor"/>
    </font>
    <font>
      <b/>
      <sz val="9"/>
      <color theme="1" tint="4.9989318521683403E-2"/>
      <name val="Calibri"/>
      <family val="2"/>
      <scheme val="minor"/>
    </font>
    <font>
      <sz val="9"/>
      <color theme="1" tint="4.9989318521683403E-2"/>
      <name val="Calibri"/>
      <family val="2"/>
      <scheme val="minor"/>
    </font>
    <font>
      <u/>
      <sz val="8"/>
      <color theme="0"/>
      <name val="Calibri"/>
      <family val="2"/>
      <scheme val="minor"/>
    </font>
    <font>
      <sz val="9"/>
      <color rgb="FF00B0F0"/>
      <name val="Calibri"/>
      <family val="2"/>
      <scheme val="minor"/>
    </font>
    <font>
      <sz val="8"/>
      <color theme="1"/>
      <name val="Calibri"/>
      <family val="2"/>
      <scheme val="minor"/>
    </font>
    <font>
      <sz val="9"/>
      <color indexed="57"/>
      <name val="Calibri"/>
      <family val="2"/>
      <scheme val="minor"/>
    </font>
    <font>
      <b/>
      <sz val="9"/>
      <color theme="0"/>
      <name val="Calibri"/>
      <family val="2"/>
      <scheme val="minor"/>
    </font>
    <font>
      <b/>
      <sz val="9"/>
      <color rgb="FFFF0000"/>
      <name val="Calibri"/>
      <family val="2"/>
      <scheme val="minor"/>
    </font>
    <font>
      <b/>
      <u/>
      <sz val="9"/>
      <color indexed="63"/>
      <name val="Calibri"/>
      <family val="2"/>
      <scheme val="minor"/>
    </font>
    <font>
      <sz val="9"/>
      <color theme="0" tint="-0.249977111117893"/>
      <name val="Calibri"/>
      <family val="2"/>
      <scheme val="minor"/>
    </font>
    <font>
      <b/>
      <sz val="9"/>
      <color indexed="23"/>
      <name val="Calibri"/>
      <family val="2"/>
      <scheme val="minor"/>
    </font>
    <font>
      <sz val="9"/>
      <color theme="0" tint="-0.34998626667073579"/>
      <name val="Calibri"/>
      <family val="2"/>
      <scheme val="minor"/>
    </font>
    <font>
      <sz val="9"/>
      <color theme="1"/>
      <name val="Calibri"/>
      <family val="2"/>
    </font>
    <font>
      <sz val="9"/>
      <color indexed="58"/>
      <name val="Calibri"/>
      <family val="2"/>
      <scheme val="minor"/>
    </font>
    <font>
      <vertAlign val="superscript"/>
      <sz val="9"/>
      <color indexed="23"/>
      <name val="Calibri"/>
      <family val="2"/>
      <scheme val="minor"/>
    </font>
    <font>
      <u/>
      <sz val="9"/>
      <color indexed="12"/>
      <name val="Calibri"/>
      <family val="2"/>
      <scheme val="minor"/>
    </font>
    <font>
      <vertAlign val="superscript"/>
      <sz val="9"/>
      <name val="Calibri"/>
      <family val="2"/>
      <scheme val="minor"/>
    </font>
    <font>
      <u/>
      <sz val="9"/>
      <color theme="0" tint="-0.34998626667073579"/>
      <name val="Calibri"/>
      <family val="2"/>
      <scheme val="minor"/>
    </font>
    <font>
      <u/>
      <sz val="9"/>
      <color theme="5" tint="-0.249977111117893"/>
      <name val="Calibri"/>
      <family val="2"/>
      <scheme val="minor"/>
    </font>
    <font>
      <i/>
      <sz val="9"/>
      <color theme="0" tint="-0.499984740745262"/>
      <name val="Calibri"/>
      <family val="2"/>
      <scheme val="minor"/>
    </font>
    <font>
      <vertAlign val="subscript"/>
      <sz val="9"/>
      <color indexed="63"/>
      <name val="Calibri"/>
      <family val="2"/>
      <scheme val="minor"/>
    </font>
  </fonts>
  <fills count="22">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69696"/>
        <bgColor indexed="64"/>
      </patternFill>
    </fill>
    <fill>
      <patternFill patternType="solid">
        <fgColor indexed="31"/>
        <bgColor indexed="64"/>
      </patternFill>
    </fill>
    <fill>
      <patternFill patternType="solid">
        <fgColor theme="0" tint="-0.249977111117893"/>
        <bgColor indexed="64"/>
      </patternFill>
    </fill>
    <fill>
      <patternFill patternType="solid">
        <fgColor theme="6"/>
        <bgColor indexed="64"/>
      </patternFill>
    </fill>
    <fill>
      <patternFill patternType="solid">
        <fgColor indexed="22"/>
        <bgColor indexed="64"/>
      </patternFill>
    </fill>
    <fill>
      <patternFill patternType="solid">
        <fgColor theme="4" tint="0.59999389629810485"/>
        <bgColor indexed="64"/>
      </patternFill>
    </fill>
    <fill>
      <patternFill patternType="solid">
        <fgColor theme="6" tint="0.59999389629810485"/>
        <bgColor rgb="FF000000"/>
      </patternFill>
    </fill>
    <fill>
      <patternFill patternType="solid">
        <fgColor theme="4" tint="0.39997558519241921"/>
        <bgColor rgb="FF000000"/>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1" tint="4.9989318521683403E-2"/>
        <bgColor indexed="64"/>
      </patternFill>
    </fill>
  </fills>
  <borders count="37">
    <border>
      <left/>
      <right/>
      <top/>
      <bottom/>
      <diagonal/>
    </border>
    <border>
      <left style="thin">
        <color rgb="FFFFCC00"/>
      </left>
      <right/>
      <top style="thin">
        <color rgb="FFFFCC00"/>
      </top>
      <bottom/>
      <diagonal/>
    </border>
    <border>
      <left style="thin">
        <color rgb="FFFFCC00"/>
      </left>
      <right style="thin">
        <color rgb="FFFFCC00"/>
      </right>
      <top style="thin">
        <color rgb="FFFFCC00"/>
      </top>
      <bottom/>
      <diagonal/>
    </border>
    <border>
      <left style="thin">
        <color rgb="FFFFCC00"/>
      </left>
      <right style="thin">
        <color rgb="FFFFC000"/>
      </right>
      <top style="thin">
        <color rgb="FFFFCC00"/>
      </top>
      <bottom/>
      <diagonal/>
    </border>
    <border>
      <left style="thin">
        <color rgb="FFFFCC00"/>
      </left>
      <right/>
      <top style="thin">
        <color rgb="FFFFCC00"/>
      </top>
      <bottom style="thin">
        <color rgb="FFFFCC00"/>
      </bottom>
      <diagonal/>
    </border>
    <border>
      <left style="thin">
        <color rgb="FFFFCC00"/>
      </left>
      <right style="thin">
        <color rgb="FFFFCC00"/>
      </right>
      <top style="thin">
        <color rgb="FFFFCC00"/>
      </top>
      <bottom style="thin">
        <color rgb="FFFFCC00"/>
      </bottom>
      <diagonal/>
    </border>
    <border>
      <left style="thin">
        <color rgb="FFFFCC00"/>
      </left>
      <right style="thin">
        <color rgb="FFFFC000"/>
      </right>
      <top style="thin">
        <color rgb="FFFFCC00"/>
      </top>
      <bottom style="thin">
        <color rgb="FFFFCC00"/>
      </bottom>
      <diagonal/>
    </border>
    <border>
      <left style="thin">
        <color rgb="FFFFCC00"/>
      </left>
      <right/>
      <top/>
      <bottom/>
      <diagonal/>
    </border>
    <border>
      <left style="thin">
        <color rgb="FFFFCC00"/>
      </left>
      <right style="thin">
        <color rgb="FFFFCC00"/>
      </right>
      <top/>
      <bottom/>
      <diagonal/>
    </border>
    <border>
      <left style="thin">
        <color rgb="FFFFCC00"/>
      </left>
      <right style="thin">
        <color rgb="FFFFC000"/>
      </right>
      <top/>
      <bottom/>
      <diagonal/>
    </border>
    <border>
      <left style="thin">
        <color rgb="FFFFCC00"/>
      </left>
      <right style="thin">
        <color rgb="FFFFCC00"/>
      </right>
      <top style="thin">
        <color rgb="FFFFCC00"/>
      </top>
      <bottom style="thin">
        <color rgb="FFFFC000"/>
      </bottom>
      <diagonal/>
    </border>
    <border>
      <left style="thin">
        <color rgb="FFFFCC00"/>
      </left>
      <right style="thin">
        <color rgb="FFFFC000"/>
      </right>
      <top style="thin">
        <color rgb="FFFFCC00"/>
      </top>
      <bottom style="thin">
        <color rgb="FFFFC000"/>
      </bottom>
      <diagonal/>
    </border>
    <border>
      <left/>
      <right/>
      <top/>
      <bottom style="thin">
        <color indexed="23"/>
      </bottom>
      <diagonal/>
    </border>
    <border>
      <left/>
      <right/>
      <top/>
      <bottom style="thin">
        <color indexed="55"/>
      </bottom>
      <diagonal/>
    </border>
    <border>
      <left/>
      <right/>
      <top style="thin">
        <color indexed="55"/>
      </top>
      <bottom style="thin">
        <color indexed="55"/>
      </bottom>
      <diagonal/>
    </border>
    <border>
      <left/>
      <right style="thick">
        <color rgb="FFFFCC00"/>
      </right>
      <top/>
      <bottom/>
      <diagonal/>
    </border>
    <border>
      <left/>
      <right style="thick">
        <color rgb="FFFFC000"/>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thin">
        <color indexed="64"/>
      </bottom>
      <diagonal/>
    </border>
    <border>
      <left style="thick">
        <color rgb="FFFFCC00"/>
      </left>
      <right/>
      <top/>
      <bottom/>
      <diagonal/>
    </border>
    <border>
      <left/>
      <right style="thin">
        <color indexed="23"/>
      </right>
      <top/>
      <bottom/>
      <diagonal/>
    </border>
    <border>
      <left/>
      <right style="thin">
        <color theme="1" tint="0.499984740745262"/>
      </right>
      <top/>
      <bottom/>
      <diagonal/>
    </border>
    <border>
      <left/>
      <right style="thin">
        <color indexed="23"/>
      </right>
      <top/>
      <bottom style="thin">
        <color indexed="23"/>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dashed">
        <color rgb="FFBBBBBB"/>
      </left>
      <right style="dashed">
        <color rgb="FFBBBBBB"/>
      </right>
      <top style="dashed">
        <color rgb="FFBBBBBB"/>
      </top>
      <bottom style="dashed">
        <color rgb="FFBBBBBB"/>
      </bottom>
      <diagonal/>
    </border>
    <border>
      <left/>
      <right style="thick">
        <color rgb="FFFFC000"/>
      </right>
      <top style="thin">
        <color indexed="55"/>
      </top>
      <bottom style="thin">
        <color indexed="55"/>
      </bottom>
      <diagonal/>
    </border>
    <border>
      <left/>
      <right style="thin">
        <color rgb="FFFF0000"/>
      </right>
      <top style="thin">
        <color indexed="10"/>
      </top>
      <bottom style="thin">
        <color indexed="10"/>
      </bottom>
      <diagonal/>
    </border>
    <border>
      <left/>
      <right style="thin">
        <color theme="1" tint="0.499984740745262"/>
      </right>
      <top/>
      <bottom style="thin">
        <color indexed="23"/>
      </bottom>
      <diagonal/>
    </border>
  </borders>
  <cellStyleXfs count="4">
    <xf numFmtId="0" fontId="0" fillId="0" borderId="0"/>
    <xf numFmtId="9" fontId="12" fillId="0" borderId="0" applyFont="0" applyFill="0" applyBorder="0" applyAlignment="0" applyProtection="0"/>
    <xf numFmtId="43" fontId="12" fillId="0" borderId="0" applyFont="0" applyFill="0" applyBorder="0" applyAlignment="0" applyProtection="0"/>
    <xf numFmtId="0" fontId="79" fillId="0" borderId="0" applyNumberFormat="0" applyFill="0" applyBorder="0" applyAlignment="0" applyProtection="0">
      <alignment vertical="top"/>
      <protection locked="0"/>
    </xf>
  </cellStyleXfs>
  <cellXfs count="713">
    <xf numFmtId="0" fontId="0" fillId="0" borderId="0" xfId="0"/>
    <xf numFmtId="0" fontId="0" fillId="2" borderId="0" xfId="0" applyFont="1" applyFill="1"/>
    <xf numFmtId="0" fontId="0" fillId="0" borderId="0" xfId="0" applyFont="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left"/>
    </xf>
    <xf numFmtId="0" fontId="7" fillId="2" borderId="0" xfId="0" applyFont="1" applyFill="1" applyAlignment="1">
      <alignment horizontal="center"/>
    </xf>
    <xf numFmtId="0" fontId="8" fillId="2" borderId="0" xfId="0" applyFont="1" applyFill="1"/>
    <xf numFmtId="0" fontId="11" fillId="2" borderId="0" xfId="0" applyFont="1" applyFill="1"/>
    <xf numFmtId="0" fontId="10" fillId="2" borderId="0" xfId="0" applyFont="1" applyFill="1" applyAlignment="1">
      <alignment horizontal="left"/>
    </xf>
    <xf numFmtId="0" fontId="9" fillId="3" borderId="0" xfId="0" applyFont="1" applyFill="1" applyBorder="1" applyAlignment="1">
      <alignment horizontal="center"/>
    </xf>
    <xf numFmtId="165" fontId="0" fillId="0" borderId="0" xfId="1" applyNumberFormat="1" applyFont="1"/>
    <xf numFmtId="10" fontId="0" fillId="0" borderId="0" xfId="1" applyNumberFormat="1" applyFont="1"/>
    <xf numFmtId="0" fontId="0" fillId="0" borderId="0" xfId="0" applyFill="1"/>
    <xf numFmtId="49" fontId="15" fillId="0" borderId="0" xfId="0" applyNumberFormat="1" applyFont="1" applyFill="1"/>
    <xf numFmtId="0" fontId="16" fillId="0" borderId="0" xfId="0" applyFont="1"/>
    <xf numFmtId="0" fontId="16" fillId="0" borderId="0" xfId="0" applyFont="1" applyAlignment="1">
      <alignment horizontal="center"/>
    </xf>
    <xf numFmtId="0" fontId="17" fillId="0" borderId="0" xfId="0" quotePrefix="1" applyFont="1" applyAlignment="1">
      <alignment horizontal="left"/>
    </xf>
    <xf numFmtId="0" fontId="18" fillId="0" borderId="0" xfId="0" applyFont="1"/>
    <xf numFmtId="0" fontId="19" fillId="0" borderId="0" xfId="0" applyFont="1" applyAlignment="1">
      <alignment horizontal="center"/>
    </xf>
    <xf numFmtId="164" fontId="20" fillId="0" borderId="0" xfId="0" applyNumberFormat="1" applyFont="1" applyAlignment="1">
      <alignment horizontal="center"/>
    </xf>
    <xf numFmtId="0" fontId="21" fillId="0" borderId="0" xfId="0" applyFont="1" applyAlignment="1">
      <alignment horizontal="center"/>
    </xf>
    <xf numFmtId="0" fontId="22" fillId="0" borderId="0" xfId="0" applyFont="1" applyAlignment="1">
      <alignment horizontal="left"/>
    </xf>
    <xf numFmtId="0" fontId="24" fillId="0" borderId="0" xfId="0" applyFont="1" applyFill="1" applyBorder="1"/>
    <xf numFmtId="0" fontId="0" fillId="0" borderId="0" xfId="0" applyFont="1" applyAlignment="1">
      <alignment horizontal="center"/>
    </xf>
    <xf numFmtId="0" fontId="9" fillId="6" borderId="0" xfId="0" applyFont="1" applyFill="1" applyBorder="1"/>
    <xf numFmtId="0" fontId="25" fillId="6" borderId="0" xfId="0" quotePrefix="1" applyFont="1" applyFill="1" applyBorder="1" applyAlignment="1">
      <alignment horizontal="center"/>
    </xf>
    <xf numFmtId="0" fontId="25" fillId="6" borderId="0" xfId="0" applyFont="1" applyFill="1" applyBorder="1" applyAlignment="1">
      <alignment horizontal="center"/>
    </xf>
    <xf numFmtId="0" fontId="25" fillId="6" borderId="12" xfId="0" applyFont="1" applyFill="1" applyBorder="1" applyAlignment="1">
      <alignment horizontal="left"/>
    </xf>
    <xf numFmtId="0" fontId="25" fillId="6" borderId="12" xfId="0" quotePrefix="1" applyFont="1" applyFill="1" applyBorder="1" applyAlignment="1">
      <alignment horizontal="center"/>
    </xf>
    <xf numFmtId="0" fontId="9" fillId="6" borderId="12" xfId="0" applyFont="1" applyFill="1" applyBorder="1"/>
    <xf numFmtId="0" fontId="0" fillId="0" borderId="0" xfId="0" applyFont="1" applyFill="1"/>
    <xf numFmtId="0" fontId="33" fillId="0" borderId="0" xfId="0" applyFont="1"/>
    <xf numFmtId="0" fontId="34" fillId="0" borderId="15" xfId="0" applyFont="1" applyBorder="1" applyAlignment="1">
      <alignment horizontal="right"/>
    </xf>
    <xf numFmtId="0" fontId="35" fillId="0" borderId="15" xfId="0" applyFont="1" applyBorder="1" applyAlignment="1">
      <alignment horizontal="right"/>
    </xf>
    <xf numFmtId="0" fontId="36" fillId="0" borderId="15" xfId="0" applyFont="1" applyBorder="1" applyAlignment="1">
      <alignment horizontal="right"/>
    </xf>
    <xf numFmtId="0" fontId="37" fillId="0" borderId="15" xfId="0" applyFont="1" applyBorder="1" applyAlignment="1">
      <alignment horizontal="right"/>
    </xf>
    <xf numFmtId="0" fontId="38" fillId="0" borderId="15" xfId="0" applyFont="1" applyBorder="1" applyAlignment="1">
      <alignment horizontal="right"/>
    </xf>
    <xf numFmtId="0" fontId="14" fillId="0" borderId="0" xfId="0" applyFont="1" applyFill="1" applyBorder="1" applyAlignment="1">
      <alignment horizontal="center"/>
    </xf>
    <xf numFmtId="0" fontId="3" fillId="0" borderId="0" xfId="0" applyFont="1"/>
    <xf numFmtId="0" fontId="20" fillId="0" borderId="0" xfId="0" applyFont="1" applyAlignment="1">
      <alignment horizontal="center"/>
    </xf>
    <xf numFmtId="0" fontId="6" fillId="0" borderId="0" xfId="0" applyFont="1" applyAlignment="1">
      <alignment horizontal="center"/>
    </xf>
    <xf numFmtId="17" fontId="6" fillId="0" borderId="0" xfId="0" quotePrefix="1" applyNumberFormat="1" applyFont="1" applyFill="1" applyBorder="1" applyAlignment="1">
      <alignment horizontal="left"/>
    </xf>
    <xf numFmtId="0" fontId="16" fillId="0" borderId="0" xfId="0" applyFont="1" applyAlignment="1">
      <alignment horizontal="left"/>
    </xf>
    <xf numFmtId="0" fontId="0" fillId="0" borderId="0" xfId="0" applyFont="1" applyBorder="1"/>
    <xf numFmtId="0" fontId="39" fillId="0" borderId="0" xfId="0" applyFont="1"/>
    <xf numFmtId="0" fontId="25" fillId="6" borderId="0" xfId="0" applyFont="1" applyFill="1" applyBorder="1"/>
    <xf numFmtId="0" fontId="6" fillId="0" borderId="0" xfId="0" applyFont="1"/>
    <xf numFmtId="0" fontId="40" fillId="0" borderId="0" xfId="0" applyFont="1"/>
    <xf numFmtId="164" fontId="41" fillId="6" borderId="0" xfId="0" applyNumberFormat="1" applyFont="1" applyFill="1" applyBorder="1" applyAlignment="1">
      <alignment horizontal="center"/>
    </xf>
    <xf numFmtId="0" fontId="27" fillId="2" borderId="0" xfId="0" applyFont="1" applyFill="1" applyBorder="1"/>
    <xf numFmtId="164" fontId="41" fillId="3" borderId="0" xfId="0" applyNumberFormat="1" applyFont="1" applyFill="1" applyBorder="1" applyAlignment="1">
      <alignment horizontal="center"/>
    </xf>
    <xf numFmtId="164" fontId="41" fillId="3" borderId="16" xfId="0" applyNumberFormat="1" applyFont="1" applyFill="1" applyBorder="1" applyAlignment="1">
      <alignment horizontal="center"/>
    </xf>
    <xf numFmtId="2" fontId="40" fillId="0" borderId="0" xfId="0" applyNumberFormat="1" applyFont="1"/>
    <xf numFmtId="2" fontId="40" fillId="0" borderId="0" xfId="0" applyNumberFormat="1" applyFont="1" applyFill="1"/>
    <xf numFmtId="0" fontId="6" fillId="0" borderId="0" xfId="0" applyFont="1" applyBorder="1"/>
    <xf numFmtId="0" fontId="27" fillId="2" borderId="0" xfId="0" quotePrefix="1" applyFont="1" applyFill="1" applyBorder="1" applyAlignment="1">
      <alignment horizontal="left"/>
    </xf>
    <xf numFmtId="164" fontId="16" fillId="0" borderId="0" xfId="0" applyNumberFormat="1" applyFont="1" applyBorder="1"/>
    <xf numFmtId="0" fontId="40" fillId="0" borderId="0" xfId="0" applyFont="1" applyFill="1" applyBorder="1"/>
    <xf numFmtId="164" fontId="40" fillId="0" borderId="0" xfId="0" applyNumberFormat="1" applyFont="1" applyFill="1" applyBorder="1" applyAlignment="1">
      <alignment horizontal="center"/>
    </xf>
    <xf numFmtId="164" fontId="32" fillId="0" borderId="0" xfId="0" applyNumberFormat="1" applyFont="1" applyBorder="1"/>
    <xf numFmtId="0" fontId="26" fillId="6" borderId="0" xfId="0" applyFont="1" applyFill="1" applyBorder="1" applyAlignment="1">
      <alignment horizontal="left"/>
    </xf>
    <xf numFmtId="0" fontId="26" fillId="6" borderId="12" xfId="0" applyFont="1" applyFill="1" applyBorder="1" applyAlignment="1">
      <alignment horizontal="left"/>
    </xf>
    <xf numFmtId="0" fontId="25" fillId="6" borderId="0" xfId="0" quotePrefix="1" applyFont="1" applyFill="1" applyBorder="1" applyAlignment="1">
      <alignment horizontal="left"/>
    </xf>
    <xf numFmtId="0" fontId="27" fillId="6" borderId="0" xfId="0" applyFont="1" applyFill="1" applyBorder="1"/>
    <xf numFmtId="164" fontId="32" fillId="0" borderId="15" xfId="0" applyNumberFormat="1" applyFont="1" applyBorder="1"/>
    <xf numFmtId="1" fontId="6" fillId="0" borderId="0" xfId="0" applyNumberFormat="1" applyFont="1"/>
    <xf numFmtId="3" fontId="6" fillId="0" borderId="0" xfId="0" applyNumberFormat="1" applyFont="1"/>
    <xf numFmtId="164" fontId="41" fillId="7" borderId="0" xfId="0" applyNumberFormat="1" applyFont="1" applyFill="1" applyBorder="1" applyAlignment="1">
      <alignment horizontal="center"/>
    </xf>
    <xf numFmtId="0" fontId="27" fillId="2" borderId="0" xfId="0" applyFont="1" applyFill="1"/>
    <xf numFmtId="167" fontId="41" fillId="6" borderId="0" xfId="1" applyNumberFormat="1" applyFont="1" applyFill="1" applyBorder="1" applyAlignment="1">
      <alignment horizontal="center"/>
    </xf>
    <xf numFmtId="168" fontId="41" fillId="6" borderId="0" xfId="0" applyNumberFormat="1" applyFont="1" applyFill="1" applyBorder="1" applyAlignment="1">
      <alignment horizontal="center"/>
    </xf>
    <xf numFmtId="164" fontId="32" fillId="0" borderId="16" xfId="0" applyNumberFormat="1" applyFont="1" applyBorder="1"/>
    <xf numFmtId="0" fontId="43" fillId="0" borderId="15" xfId="0" applyFont="1" applyBorder="1" applyAlignment="1">
      <alignment horizontal="right"/>
    </xf>
    <xf numFmtId="0" fontId="13" fillId="0" borderId="0" xfId="0" applyFont="1"/>
    <xf numFmtId="10" fontId="41" fillId="2" borderId="0" xfId="1" applyNumberFormat="1" applyFont="1" applyFill="1" applyBorder="1" applyAlignment="1">
      <alignment horizontal="center"/>
    </xf>
    <xf numFmtId="10" fontId="41" fillId="2" borderId="16" xfId="1" applyNumberFormat="1" applyFont="1" applyFill="1" applyBorder="1" applyAlignment="1">
      <alignment horizontal="center"/>
    </xf>
    <xf numFmtId="10" fontId="41" fillId="6" borderId="0" xfId="1" applyNumberFormat="1" applyFont="1" applyFill="1" applyBorder="1" applyAlignment="1">
      <alignment horizontal="center"/>
    </xf>
    <xf numFmtId="9" fontId="41" fillId="2" borderId="0" xfId="1" applyNumberFormat="1" applyFont="1" applyFill="1" applyBorder="1" applyAlignment="1">
      <alignment horizontal="center"/>
    </xf>
    <xf numFmtId="9" fontId="41" fillId="2" borderId="16" xfId="1" applyFont="1" applyFill="1" applyBorder="1" applyAlignment="1">
      <alignment horizontal="center"/>
    </xf>
    <xf numFmtId="10" fontId="41" fillId="7" borderId="0" xfId="1" applyNumberFormat="1" applyFont="1" applyFill="1" applyBorder="1" applyAlignment="1">
      <alignment horizontal="center"/>
    </xf>
    <xf numFmtId="9" fontId="41" fillId="7" borderId="0" xfId="1" applyNumberFormat="1" applyFont="1" applyFill="1" applyBorder="1" applyAlignment="1">
      <alignment horizontal="center"/>
    </xf>
    <xf numFmtId="0" fontId="32" fillId="0" borderId="0" xfId="0" applyFont="1" applyBorder="1"/>
    <xf numFmtId="0" fontId="46" fillId="0" borderId="0" xfId="0" applyFont="1" applyAlignment="1">
      <alignment horizontal="center"/>
    </xf>
    <xf numFmtId="2" fontId="16" fillId="0" borderId="0" xfId="0" applyNumberFormat="1" applyFont="1"/>
    <xf numFmtId="0" fontId="32" fillId="0" borderId="0" xfId="0" applyFont="1"/>
    <xf numFmtId="2" fontId="32" fillId="0" borderId="0" xfId="0" applyNumberFormat="1" applyFont="1"/>
    <xf numFmtId="0" fontId="6" fillId="0" borderId="0" xfId="0" applyFont="1" applyFill="1"/>
    <xf numFmtId="0" fontId="21" fillId="0" borderId="0" xfId="0" applyFont="1" applyFill="1"/>
    <xf numFmtId="0" fontId="16" fillId="0" borderId="0" xfId="0" applyFont="1" applyFill="1"/>
    <xf numFmtId="0" fontId="32" fillId="0" borderId="0" xfId="0" applyFont="1" applyFill="1"/>
    <xf numFmtId="0" fontId="27" fillId="5" borderId="27" xfId="0" applyFont="1" applyFill="1" applyBorder="1"/>
    <xf numFmtId="3" fontId="41" fillId="5" borderId="0" xfId="0" applyNumberFormat="1" applyFont="1" applyFill="1" applyAlignment="1">
      <alignment horizontal="center"/>
    </xf>
    <xf numFmtId="0" fontId="31" fillId="0" borderId="0" xfId="0" applyFont="1" applyFill="1"/>
    <xf numFmtId="3" fontId="50" fillId="5" borderId="0" xfId="0" applyNumberFormat="1" applyFont="1" applyFill="1" applyAlignment="1">
      <alignment horizontal="center"/>
    </xf>
    <xf numFmtId="0" fontId="41" fillId="0" borderId="0" xfId="0" applyFont="1" applyAlignment="1">
      <alignment horizontal="left"/>
    </xf>
    <xf numFmtId="2" fontId="0" fillId="0" borderId="0" xfId="0" applyNumberFormat="1" applyFont="1"/>
    <xf numFmtId="166" fontId="41" fillId="5" borderId="0" xfId="0" applyNumberFormat="1" applyFont="1" applyFill="1" applyAlignment="1">
      <alignment horizontal="center"/>
    </xf>
    <xf numFmtId="1" fontId="41" fillId="5" borderId="0" xfId="0" applyNumberFormat="1" applyFont="1" applyFill="1" applyAlignment="1">
      <alignment horizontal="center"/>
    </xf>
    <xf numFmtId="3" fontId="0" fillId="0" borderId="0" xfId="0" applyNumberFormat="1" applyFont="1"/>
    <xf numFmtId="0" fontId="51" fillId="0" borderId="0" xfId="0" applyFont="1"/>
    <xf numFmtId="0" fontId="47" fillId="0" borderId="0" xfId="0" applyFont="1" applyFill="1"/>
    <xf numFmtId="0" fontId="9" fillId="0" borderId="0" xfId="0" applyFont="1" applyFill="1"/>
    <xf numFmtId="0" fontId="56" fillId="0" borderId="0" xfId="0" applyFont="1" applyAlignment="1">
      <alignment horizontal="right"/>
    </xf>
    <xf numFmtId="0" fontId="57" fillId="0" borderId="0" xfId="0" applyFont="1" applyAlignment="1">
      <alignment horizontal="center"/>
    </xf>
    <xf numFmtId="1" fontId="23" fillId="0" borderId="0" xfId="0" applyNumberFormat="1" applyFont="1" applyFill="1"/>
    <xf numFmtId="3" fontId="41" fillId="15" borderId="0" xfId="0" applyNumberFormat="1" applyFont="1" applyFill="1" applyBorder="1" applyAlignment="1">
      <alignment horizontal="center"/>
    </xf>
    <xf numFmtId="1" fontId="41" fillId="15" borderId="0" xfId="0" applyNumberFormat="1" applyFont="1" applyFill="1" applyBorder="1" applyAlignment="1">
      <alignment horizontal="center"/>
    </xf>
    <xf numFmtId="1" fontId="58" fillId="15" borderId="0" xfId="0" applyNumberFormat="1" applyFont="1" applyFill="1" applyBorder="1" applyAlignment="1">
      <alignment horizontal="center"/>
    </xf>
    <xf numFmtId="3" fontId="58" fillId="15" borderId="0" xfId="0" applyNumberFormat="1" applyFont="1" applyFill="1" applyBorder="1" applyAlignment="1">
      <alignment horizontal="center"/>
    </xf>
    <xf numFmtId="1" fontId="59" fillId="15" borderId="0" xfId="0" applyNumberFormat="1" applyFont="1" applyFill="1" applyBorder="1" applyAlignment="1">
      <alignment horizontal="center"/>
    </xf>
    <xf numFmtId="174" fontId="41" fillId="16" borderId="0" xfId="0" applyNumberFormat="1" applyFont="1" applyFill="1" applyBorder="1" applyAlignment="1">
      <alignment horizontal="center"/>
    </xf>
    <xf numFmtId="166" fontId="41" fillId="16" borderId="0" xfId="0" applyNumberFormat="1" applyFont="1" applyFill="1" applyBorder="1" applyAlignment="1">
      <alignment horizontal="center"/>
    </xf>
    <xf numFmtId="166" fontId="58" fillId="16" borderId="0" xfId="0" applyNumberFormat="1" applyFont="1" applyFill="1" applyBorder="1" applyAlignment="1">
      <alignment horizontal="center"/>
    </xf>
    <xf numFmtId="3" fontId="41" fillId="16" borderId="0" xfId="0" applyNumberFormat="1" applyFont="1" applyFill="1" applyBorder="1" applyAlignment="1">
      <alignment horizontal="center"/>
    </xf>
    <xf numFmtId="1" fontId="41" fillId="16" borderId="0" xfId="0" applyNumberFormat="1" applyFont="1" applyFill="1" applyBorder="1" applyAlignment="1">
      <alignment horizontal="center"/>
    </xf>
    <xf numFmtId="1" fontId="58" fillId="16" borderId="0" xfId="0" applyNumberFormat="1" applyFont="1" applyFill="1" applyBorder="1" applyAlignment="1">
      <alignment horizontal="center"/>
    </xf>
    <xf numFmtId="1" fontId="60" fillId="15" borderId="0" xfId="0" applyNumberFormat="1" applyFont="1" applyFill="1" applyBorder="1" applyAlignment="1">
      <alignment horizontal="center"/>
    </xf>
    <xf numFmtId="0" fontId="63" fillId="0" borderId="0" xfId="0" applyFont="1"/>
    <xf numFmtId="0" fontId="64" fillId="0" borderId="0" xfId="0" applyFont="1"/>
    <xf numFmtId="0" fontId="40" fillId="0" borderId="0" xfId="0" applyFont="1" applyAlignment="1">
      <alignment horizontal="center"/>
    </xf>
    <xf numFmtId="1" fontId="40" fillId="0" borderId="0" xfId="0" applyNumberFormat="1" applyFont="1" applyAlignment="1">
      <alignment horizontal="center"/>
    </xf>
    <xf numFmtId="0" fontId="61" fillId="0" borderId="0" xfId="0" applyFont="1"/>
    <xf numFmtId="1" fontId="60" fillId="5" borderId="0" xfId="0" applyNumberFormat="1" applyFont="1" applyFill="1" applyAlignment="1">
      <alignment horizontal="center"/>
    </xf>
    <xf numFmtId="1" fontId="41" fillId="17" borderId="16" xfId="0" applyNumberFormat="1" applyFont="1" applyFill="1" applyBorder="1" applyAlignment="1">
      <alignment horizontal="center"/>
    </xf>
    <xf numFmtId="1" fontId="44" fillId="17" borderId="16" xfId="0" applyNumberFormat="1" applyFont="1" applyFill="1" applyBorder="1" applyAlignment="1">
      <alignment horizontal="center"/>
    </xf>
    <xf numFmtId="0" fontId="67" fillId="0" borderId="0" xfId="0" applyFont="1" applyFill="1"/>
    <xf numFmtId="1" fontId="68" fillId="0" borderId="0" xfId="0" applyNumberFormat="1" applyFont="1" applyFill="1" applyAlignment="1">
      <alignment horizontal="center"/>
    </xf>
    <xf numFmtId="3" fontId="40" fillId="0" borderId="0" xfId="0" applyNumberFormat="1" applyFont="1" applyFill="1" applyAlignment="1">
      <alignment horizontal="center"/>
    </xf>
    <xf numFmtId="3" fontId="40" fillId="0" borderId="0" xfId="0" applyNumberFormat="1" applyFont="1" applyFill="1" applyBorder="1" applyAlignment="1">
      <alignment horizontal="center"/>
    </xf>
    <xf numFmtId="1" fontId="67" fillId="0" borderId="0" xfId="0" applyNumberFormat="1" applyFont="1" applyFill="1" applyAlignment="1">
      <alignment horizontal="center"/>
    </xf>
    <xf numFmtId="0" fontId="70" fillId="0" borderId="0" xfId="0" applyFont="1" applyBorder="1"/>
    <xf numFmtId="0" fontId="69" fillId="0" borderId="0" xfId="0" applyFont="1" applyFill="1"/>
    <xf numFmtId="1" fontId="69" fillId="0" borderId="0" xfId="0" applyNumberFormat="1" applyFont="1" applyFill="1" applyBorder="1" applyAlignment="1">
      <alignment horizontal="center"/>
    </xf>
    <xf numFmtId="0" fontId="57" fillId="0" borderId="0" xfId="0" applyFont="1" applyFill="1" applyAlignment="1">
      <alignment horizontal="center"/>
    </xf>
    <xf numFmtId="1" fontId="67" fillId="0" borderId="0" xfId="0" applyNumberFormat="1" applyFont="1" applyFill="1"/>
    <xf numFmtId="2" fontId="67" fillId="0" borderId="0" xfId="0" applyNumberFormat="1" applyFont="1" applyFill="1" applyAlignment="1">
      <alignment horizontal="center"/>
    </xf>
    <xf numFmtId="2" fontId="73" fillId="0" borderId="0" xfId="0" applyNumberFormat="1" applyFont="1" applyFill="1" applyAlignment="1">
      <alignment horizontal="center"/>
    </xf>
    <xf numFmtId="0" fontId="41" fillId="6" borderId="0" xfId="0" applyFont="1" applyFill="1" applyBorder="1"/>
    <xf numFmtId="165" fontId="51" fillId="0" borderId="0" xfId="0" applyNumberFormat="1" applyFont="1" applyFill="1" applyBorder="1"/>
    <xf numFmtId="2" fontId="25" fillId="6" borderId="0" xfId="0" applyNumberFormat="1" applyFont="1" applyFill="1" applyAlignment="1">
      <alignment horizontal="center"/>
    </xf>
    <xf numFmtId="10" fontId="46" fillId="0" borderId="0" xfId="0" applyNumberFormat="1" applyFont="1" applyBorder="1" applyAlignment="1">
      <alignment horizontal="center"/>
    </xf>
    <xf numFmtId="10" fontId="46" fillId="0" borderId="0" xfId="0" applyNumberFormat="1" applyFont="1" applyAlignment="1">
      <alignment horizontal="center"/>
    </xf>
    <xf numFmtId="2" fontId="40" fillId="0" borderId="0" xfId="0" applyNumberFormat="1" applyFont="1" applyAlignment="1">
      <alignment horizontal="center"/>
    </xf>
    <xf numFmtId="0" fontId="55" fillId="0" borderId="0" xfId="0" applyFont="1" applyFill="1" applyAlignment="1">
      <alignment horizontal="right"/>
    </xf>
    <xf numFmtId="2" fontId="40" fillId="0" borderId="0" xfId="0" applyNumberFormat="1" applyFont="1" applyFill="1" applyBorder="1" applyAlignment="1">
      <alignment horizontal="center"/>
    </xf>
    <xf numFmtId="3" fontId="50" fillId="5" borderId="16" xfId="0" applyNumberFormat="1" applyFont="1" applyFill="1" applyBorder="1" applyAlignment="1">
      <alignment horizontal="center"/>
    </xf>
    <xf numFmtId="3" fontId="65" fillId="14" borderId="0" xfId="0" applyNumberFormat="1" applyFont="1" applyFill="1" applyAlignment="1">
      <alignment horizontal="center"/>
    </xf>
    <xf numFmtId="0" fontId="27" fillId="0" borderId="0" xfId="0" applyFont="1" applyFill="1"/>
    <xf numFmtId="3" fontId="50" fillId="0" borderId="0" xfId="0" applyNumberFormat="1" applyFont="1" applyFill="1" applyAlignment="1">
      <alignment horizontal="center"/>
    </xf>
    <xf numFmtId="3" fontId="65" fillId="0" borderId="0" xfId="0" applyNumberFormat="1" applyFont="1" applyFill="1" applyAlignment="1">
      <alignment horizontal="center"/>
    </xf>
    <xf numFmtId="0" fontId="66" fillId="0" borderId="0" xfId="0" applyFont="1"/>
    <xf numFmtId="3" fontId="65" fillId="14" borderId="16" xfId="0" applyNumberFormat="1" applyFont="1" applyFill="1" applyBorder="1" applyAlignment="1">
      <alignment horizontal="center"/>
    </xf>
    <xf numFmtId="0" fontId="48" fillId="0" borderId="0" xfId="0" applyFont="1" applyFill="1" applyAlignment="1">
      <alignment horizontal="center"/>
    </xf>
    <xf numFmtId="0" fontId="48" fillId="0" borderId="0" xfId="0" applyFont="1" applyFill="1" applyBorder="1" applyAlignment="1">
      <alignment horizontal="center"/>
    </xf>
    <xf numFmtId="0" fontId="9" fillId="0" borderId="0" xfId="0" applyFont="1" applyFill="1" applyBorder="1"/>
    <xf numFmtId="166" fontId="31" fillId="0" borderId="0" xfId="0" applyNumberFormat="1" applyFont="1" applyFill="1"/>
    <xf numFmtId="166" fontId="6" fillId="0" borderId="0" xfId="0" applyNumberFormat="1" applyFont="1" applyFill="1"/>
    <xf numFmtId="3" fontId="46" fillId="0" borderId="0" xfId="0" applyNumberFormat="1" applyFont="1" applyAlignment="1">
      <alignment horizontal="center"/>
    </xf>
    <xf numFmtId="0" fontId="25" fillId="11" borderId="0" xfId="0" applyFont="1" applyFill="1" applyBorder="1" applyAlignment="1">
      <alignment horizontal="center"/>
    </xf>
    <xf numFmtId="174" fontId="41" fillId="5" borderId="0" xfId="0" applyNumberFormat="1" applyFont="1" applyFill="1" applyAlignment="1">
      <alignment horizontal="center"/>
    </xf>
    <xf numFmtId="174" fontId="41" fillId="5" borderId="0" xfId="0" applyNumberFormat="1" applyFont="1" applyFill="1" applyBorder="1" applyAlignment="1">
      <alignment horizontal="center"/>
    </xf>
    <xf numFmtId="174" fontId="41" fillId="6" borderId="0" xfId="0" applyNumberFormat="1" applyFont="1" applyFill="1" applyAlignment="1">
      <alignment horizontal="center"/>
    </xf>
    <xf numFmtId="4" fontId="41" fillId="6" borderId="0" xfId="0" applyNumberFormat="1" applyFont="1" applyFill="1" applyBorder="1" applyAlignment="1">
      <alignment horizontal="center"/>
    </xf>
    <xf numFmtId="166" fontId="74" fillId="5" borderId="0" xfId="0" applyNumberFormat="1" applyFont="1" applyFill="1" applyAlignment="1">
      <alignment horizontal="center"/>
    </xf>
    <xf numFmtId="0" fontId="41" fillId="5" borderId="0" xfId="0" applyFont="1" applyFill="1" applyAlignment="1">
      <alignment horizontal="center"/>
    </xf>
    <xf numFmtId="0" fontId="25" fillId="11" borderId="0" xfId="0" applyFont="1" applyFill="1" applyAlignment="1">
      <alignment horizontal="left"/>
    </xf>
    <xf numFmtId="0" fontId="25" fillId="11" borderId="0" xfId="0" applyFont="1" applyFill="1" applyAlignment="1">
      <alignment horizontal="center"/>
    </xf>
    <xf numFmtId="0" fontId="25" fillId="11" borderId="0" xfId="0" quotePrefix="1" applyFont="1" applyFill="1" applyAlignment="1">
      <alignment horizontal="left"/>
    </xf>
    <xf numFmtId="166" fontId="41" fillId="5" borderId="0" xfId="0" applyNumberFormat="1" applyFont="1" applyFill="1" applyBorder="1" applyAlignment="1">
      <alignment horizontal="center"/>
    </xf>
    <xf numFmtId="0" fontId="41" fillId="0" borderId="0" xfId="0" applyFont="1" applyFill="1"/>
    <xf numFmtId="0" fontId="41" fillId="0" borderId="0" xfId="0" applyFont="1"/>
    <xf numFmtId="0" fontId="53" fillId="0" borderId="0" xfId="0" applyFont="1" applyFill="1" applyAlignment="1">
      <alignment horizontal="center"/>
    </xf>
    <xf numFmtId="0" fontId="54" fillId="0" borderId="0" xfId="0" applyFont="1" applyFill="1" applyAlignment="1">
      <alignment horizontal="center"/>
    </xf>
    <xf numFmtId="0" fontId="54" fillId="0" borderId="0" xfId="0" applyFont="1"/>
    <xf numFmtId="0" fontId="47" fillId="0" borderId="0" xfId="0" applyFont="1" applyFill="1" applyAlignment="1">
      <alignment horizontal="center"/>
    </xf>
    <xf numFmtId="2" fontId="47" fillId="0" borderId="0" xfId="0" applyNumberFormat="1" applyFont="1" applyFill="1" applyAlignment="1">
      <alignment horizontal="center"/>
    </xf>
    <xf numFmtId="2" fontId="6" fillId="0" borderId="0" xfId="0" applyNumberFormat="1" applyFont="1"/>
    <xf numFmtId="3" fontId="31" fillId="0" borderId="0" xfId="0" applyNumberFormat="1" applyFont="1" applyFill="1" applyAlignment="1">
      <alignment horizontal="center"/>
    </xf>
    <xf numFmtId="2" fontId="51" fillId="0" borderId="0" xfId="0" applyNumberFormat="1" applyFont="1"/>
    <xf numFmtId="10" fontId="41" fillId="5" borderId="0" xfId="0" applyNumberFormat="1" applyFont="1" applyFill="1" applyAlignment="1">
      <alignment horizontal="center"/>
    </xf>
    <xf numFmtId="0" fontId="0" fillId="0" borderId="27" xfId="0" applyFont="1" applyBorder="1"/>
    <xf numFmtId="3" fontId="16" fillId="0" borderId="27" xfId="0" applyNumberFormat="1" applyFont="1" applyBorder="1" applyAlignment="1">
      <alignment horizontal="center" vertical="top"/>
    </xf>
    <xf numFmtId="3" fontId="16" fillId="0" borderId="0" xfId="0" applyNumberFormat="1" applyFont="1" applyBorder="1" applyAlignment="1">
      <alignment horizontal="center" vertical="top"/>
    </xf>
    <xf numFmtId="3" fontId="32" fillId="0" borderId="0" xfId="0" applyNumberFormat="1" applyFont="1" applyFill="1" applyAlignment="1">
      <alignment horizontal="center"/>
    </xf>
    <xf numFmtId="10" fontId="32" fillId="0" borderId="0" xfId="0" applyNumberFormat="1" applyFont="1" applyFill="1" applyAlignment="1">
      <alignment horizontal="center"/>
    </xf>
    <xf numFmtId="0" fontId="51" fillId="0" borderId="0" xfId="0" applyFont="1" applyFill="1"/>
    <xf numFmtId="4" fontId="32" fillId="0" borderId="0" xfId="0" applyNumberFormat="1" applyFont="1" applyFill="1" applyAlignment="1">
      <alignment horizontal="center"/>
    </xf>
    <xf numFmtId="2" fontId="51" fillId="0" borderId="0" xfId="0" applyNumberFormat="1" applyFont="1" applyFill="1"/>
    <xf numFmtId="3" fontId="41" fillId="5" borderId="0" xfId="0" applyNumberFormat="1" applyFont="1" applyFill="1" applyBorder="1" applyAlignment="1">
      <alignment horizontal="center" vertical="top"/>
    </xf>
    <xf numFmtId="0" fontId="77" fillId="11" borderId="0" xfId="0" quotePrefix="1" applyFont="1" applyFill="1" applyAlignment="1">
      <alignment horizontal="left"/>
    </xf>
    <xf numFmtId="0" fontId="50" fillId="11" borderId="0" xfId="0" applyFont="1" applyFill="1" applyAlignment="1">
      <alignment horizontal="center"/>
    </xf>
    <xf numFmtId="0" fontId="49" fillId="0" borderId="0" xfId="0" applyFont="1"/>
    <xf numFmtId="2" fontId="32" fillId="0" borderId="0" xfId="0" applyNumberFormat="1" applyFont="1" applyAlignment="1">
      <alignment horizontal="center"/>
    </xf>
    <xf numFmtId="0" fontId="32" fillId="0" borderId="0" xfId="0" applyFont="1" applyAlignment="1">
      <alignment horizontal="left"/>
    </xf>
    <xf numFmtId="3" fontId="32" fillId="0" borderId="0" xfId="0" applyNumberFormat="1" applyFont="1" applyAlignment="1">
      <alignment horizontal="left"/>
    </xf>
    <xf numFmtId="0" fontId="80" fillId="0" borderId="0" xfId="0" applyFont="1"/>
    <xf numFmtId="0" fontId="81" fillId="0" borderId="0" xfId="0" applyFont="1"/>
    <xf numFmtId="4" fontId="0" fillId="0" borderId="0" xfId="0" applyNumberFormat="1" applyFont="1"/>
    <xf numFmtId="0" fontId="32" fillId="0" borderId="0" xfId="0" applyFont="1" applyAlignment="1">
      <alignment horizontal="center"/>
    </xf>
    <xf numFmtId="4" fontId="16" fillId="0" borderId="0" xfId="0" applyNumberFormat="1" applyFont="1"/>
    <xf numFmtId="177" fontId="0" fillId="0" borderId="0" xfId="0" applyNumberFormat="1" applyFont="1"/>
    <xf numFmtId="10" fontId="0" fillId="0" borderId="0" xfId="0" applyNumberFormat="1" applyFont="1"/>
    <xf numFmtId="2" fontId="82" fillId="0" borderId="0" xfId="0" applyNumberFormat="1" applyFont="1" applyAlignment="1">
      <alignment horizontal="left"/>
    </xf>
    <xf numFmtId="2" fontId="49" fillId="0" borderId="0" xfId="0" applyNumberFormat="1" applyFont="1" applyAlignment="1">
      <alignment horizontal="left"/>
    </xf>
    <xf numFmtId="0" fontId="30" fillId="0" borderId="0" xfId="0" applyFont="1" applyAlignment="1">
      <alignment horizontal="center"/>
    </xf>
    <xf numFmtId="2" fontId="83" fillId="0" borderId="0" xfId="0" applyNumberFormat="1" applyFont="1" applyAlignment="1">
      <alignment horizontal="center"/>
    </xf>
    <xf numFmtId="2" fontId="6" fillId="0" borderId="0" xfId="0" applyNumberFormat="1" applyFont="1" applyAlignment="1">
      <alignment horizontal="center"/>
    </xf>
    <xf numFmtId="0" fontId="41" fillId="5" borderId="16" xfId="0" applyFont="1" applyFill="1" applyBorder="1" applyAlignment="1">
      <alignment horizontal="center"/>
    </xf>
    <xf numFmtId="166" fontId="53" fillId="5" borderId="0" xfId="0" applyNumberFormat="1" applyFont="1" applyFill="1" applyAlignment="1">
      <alignment horizontal="center"/>
    </xf>
    <xf numFmtId="166" fontId="84" fillId="5" borderId="0" xfId="0" applyNumberFormat="1" applyFont="1" applyFill="1" applyAlignment="1">
      <alignment horizontal="center"/>
    </xf>
    <xf numFmtId="0" fontId="85" fillId="0" borderId="33" xfId="0" applyFont="1" applyBorder="1" applyAlignment="1">
      <alignment wrapText="1"/>
    </xf>
    <xf numFmtId="0" fontId="28" fillId="11" borderId="0" xfId="0" applyFont="1" applyFill="1" applyAlignment="1">
      <alignment horizontal="center"/>
    </xf>
    <xf numFmtId="0" fontId="29" fillId="11" borderId="0" xfId="0" quotePrefix="1" applyFont="1" applyFill="1" applyBorder="1" applyAlignment="1">
      <alignment horizontal="left"/>
    </xf>
    <xf numFmtId="0" fontId="0" fillId="0" borderId="16" xfId="0" applyFont="1" applyBorder="1"/>
    <xf numFmtId="0" fontId="0" fillId="0" borderId="16" xfId="0" applyFont="1" applyFill="1" applyBorder="1"/>
    <xf numFmtId="0" fontId="0" fillId="0" borderId="16" xfId="0" applyBorder="1"/>
    <xf numFmtId="17" fontId="20" fillId="0" borderId="0" xfId="0" quotePrefix="1" applyNumberFormat="1" applyFont="1" applyFill="1" applyBorder="1" applyAlignment="1">
      <alignment horizontal="left"/>
    </xf>
    <xf numFmtId="0" fontId="86" fillId="0" borderId="0" xfId="0" applyFont="1"/>
    <xf numFmtId="10" fontId="0" fillId="0" borderId="0" xfId="0" applyNumberFormat="1"/>
    <xf numFmtId="0" fontId="13" fillId="0" borderId="0" xfId="0" applyFont="1" applyAlignment="1">
      <alignment horizontal="center"/>
    </xf>
    <xf numFmtId="0" fontId="41" fillId="11" borderId="0" xfId="0" applyFont="1" applyFill="1" applyAlignment="1">
      <alignment horizontal="center"/>
    </xf>
    <xf numFmtId="0" fontId="87" fillId="2" borderId="0" xfId="0" applyFont="1" applyFill="1"/>
    <xf numFmtId="0" fontId="71" fillId="0" borderId="0" xfId="0" applyFont="1" applyFill="1" applyBorder="1" applyAlignment="1">
      <alignment horizontal="center"/>
    </xf>
    <xf numFmtId="0" fontId="25" fillId="11" borderId="26" xfId="0" quotePrefix="1" applyFont="1" applyFill="1" applyBorder="1" applyAlignment="1">
      <alignment horizontal="center"/>
    </xf>
    <xf numFmtId="0" fontId="50" fillId="11" borderId="26" xfId="0" applyFont="1" applyFill="1" applyBorder="1" applyAlignment="1">
      <alignment horizontal="center"/>
    </xf>
    <xf numFmtId="0" fontId="78" fillId="11" borderId="26" xfId="0" applyFont="1" applyFill="1" applyBorder="1" applyAlignment="1">
      <alignment horizontal="center"/>
    </xf>
    <xf numFmtId="0" fontId="27" fillId="11" borderId="26" xfId="0" applyFont="1" applyFill="1" applyBorder="1" applyAlignment="1">
      <alignment horizontal="left"/>
    </xf>
    <xf numFmtId="0" fontId="25" fillId="11" borderId="26" xfId="0" applyFont="1" applyFill="1" applyBorder="1" applyAlignment="1">
      <alignment horizontal="left"/>
    </xf>
    <xf numFmtId="3" fontId="41" fillId="5" borderId="16" xfId="0" applyNumberFormat="1" applyFont="1" applyFill="1" applyBorder="1" applyAlignment="1">
      <alignment horizontal="center"/>
    </xf>
    <xf numFmtId="17" fontId="20" fillId="2" borderId="0" xfId="0" applyNumberFormat="1" applyFont="1" applyFill="1" applyAlignment="1">
      <alignment horizontal="left"/>
    </xf>
    <xf numFmtId="10" fontId="13" fillId="0" borderId="0" xfId="0" applyNumberFormat="1" applyFont="1"/>
    <xf numFmtId="0" fontId="88" fillId="0" borderId="15" xfId="0" applyFont="1" applyBorder="1" applyAlignment="1">
      <alignment horizontal="right"/>
    </xf>
    <xf numFmtId="0" fontId="89" fillId="0" borderId="15" xfId="0" applyFont="1" applyBorder="1" applyAlignment="1">
      <alignment horizontal="right"/>
    </xf>
    <xf numFmtId="0" fontId="90" fillId="0" borderId="15" xfId="0" applyFont="1" applyBorder="1" applyAlignment="1">
      <alignment horizontal="right"/>
    </xf>
    <xf numFmtId="0" fontId="91" fillId="11" borderId="0" xfId="0" applyFont="1" applyFill="1" applyBorder="1" applyAlignment="1">
      <alignment horizontal="center"/>
    </xf>
    <xf numFmtId="0" fontId="93" fillId="0" borderId="0" xfId="0" applyFont="1" applyAlignment="1">
      <alignment horizontal="right"/>
    </xf>
    <xf numFmtId="0" fontId="92" fillId="5" borderId="27" xfId="0" applyFont="1" applyFill="1" applyBorder="1"/>
    <xf numFmtId="0" fontId="94" fillId="0" borderId="15" xfId="0" applyFont="1" applyBorder="1" applyAlignment="1">
      <alignment horizontal="right"/>
    </xf>
    <xf numFmtId="3" fontId="52" fillId="5" borderId="0" xfId="0" applyNumberFormat="1" applyFont="1" applyFill="1" applyAlignment="1">
      <alignment horizontal="center"/>
    </xf>
    <xf numFmtId="1" fontId="52" fillId="17" borderId="16" xfId="0" applyNumberFormat="1" applyFont="1" applyFill="1" applyBorder="1" applyAlignment="1">
      <alignment horizontal="center"/>
    </xf>
    <xf numFmtId="0" fontId="95" fillId="0" borderId="0" xfId="0" applyFont="1" applyAlignment="1">
      <alignment horizontal="right"/>
    </xf>
    <xf numFmtId="0" fontId="96" fillId="0" borderId="0" xfId="0" applyFont="1" applyAlignment="1">
      <alignment horizontal="right"/>
    </xf>
    <xf numFmtId="0" fontId="92" fillId="2" borderId="0" xfId="0" applyFont="1" applyFill="1" applyBorder="1"/>
    <xf numFmtId="0" fontId="15" fillId="11" borderId="0" xfId="0" applyFont="1" applyFill="1" applyBorder="1" applyAlignment="1">
      <alignment horizontal="left"/>
    </xf>
    <xf numFmtId="0" fontId="6" fillId="11" borderId="0" xfId="0" applyFont="1" applyFill="1"/>
    <xf numFmtId="0" fontId="0" fillId="11" borderId="0" xfId="0" applyFont="1" applyFill="1"/>
    <xf numFmtId="0" fontId="72" fillId="11" borderId="0" xfId="0" applyFont="1" applyFill="1" applyBorder="1" applyAlignment="1">
      <alignment horizontal="left"/>
    </xf>
    <xf numFmtId="3" fontId="80" fillId="11" borderId="0" xfId="0" applyNumberFormat="1" applyFont="1" applyFill="1" applyBorder="1" applyAlignment="1">
      <alignment horizontal="center"/>
    </xf>
    <xf numFmtId="0" fontId="0" fillId="11" borderId="0" xfId="0" applyFill="1"/>
    <xf numFmtId="3" fontId="52" fillId="5" borderId="16" xfId="0" applyNumberFormat="1" applyFont="1" applyFill="1" applyBorder="1" applyAlignment="1">
      <alignment horizontal="center"/>
    </xf>
    <xf numFmtId="165" fontId="55" fillId="0" borderId="0" xfId="0" applyNumberFormat="1" applyFont="1" applyAlignment="1">
      <alignment horizontal="left"/>
    </xf>
    <xf numFmtId="174" fontId="52" fillId="5" borderId="0" xfId="0" applyNumberFormat="1" applyFont="1" applyFill="1" applyAlignment="1">
      <alignment horizontal="center"/>
    </xf>
    <xf numFmtId="174" fontId="52" fillId="5" borderId="0" xfId="0" applyNumberFormat="1" applyFont="1" applyFill="1" applyBorder="1" applyAlignment="1">
      <alignment horizontal="center"/>
    </xf>
    <xf numFmtId="0" fontId="93" fillId="0" borderId="15" xfId="0" applyFont="1" applyBorder="1" applyAlignment="1">
      <alignment horizontal="right"/>
    </xf>
    <xf numFmtId="1" fontId="40" fillId="0" borderId="0" xfId="0" applyNumberFormat="1" applyFont="1"/>
    <xf numFmtId="0" fontId="97" fillId="0" borderId="0" xfId="0" applyFont="1"/>
    <xf numFmtId="0" fontId="98" fillId="0" borderId="0" xfId="0" applyFont="1" applyAlignment="1">
      <alignment horizontal="center"/>
    </xf>
    <xf numFmtId="0" fontId="99" fillId="0" borderId="0" xfId="0" applyFont="1" applyAlignment="1">
      <alignment horizontal="left"/>
    </xf>
    <xf numFmtId="1" fontId="99" fillId="0" borderId="0" xfId="0" applyNumberFormat="1" applyFont="1" applyAlignment="1">
      <alignment horizontal="center"/>
    </xf>
    <xf numFmtId="0" fontId="25" fillId="11" borderId="0" xfId="0" applyFont="1" applyFill="1" applyBorder="1"/>
    <xf numFmtId="0" fontId="25" fillId="11" borderId="0" xfId="0" applyFont="1" applyFill="1" applyBorder="1" applyAlignment="1">
      <alignment horizontal="left"/>
    </xf>
    <xf numFmtId="0" fontId="25" fillId="11" borderId="26" xfId="0" quotePrefix="1" applyFont="1" applyFill="1" applyBorder="1" applyAlignment="1">
      <alignment horizontal="left"/>
    </xf>
    <xf numFmtId="0" fontId="25" fillId="11" borderId="26" xfId="0" applyFont="1" applyFill="1" applyBorder="1"/>
    <xf numFmtId="0" fontId="25" fillId="11" borderId="26" xfId="0" applyFont="1" applyFill="1" applyBorder="1" applyAlignment="1">
      <alignment horizontal="center"/>
    </xf>
    <xf numFmtId="2" fontId="41" fillId="11" borderId="0" xfId="0" applyNumberFormat="1" applyFont="1" applyFill="1" applyAlignment="1">
      <alignment horizontal="center"/>
    </xf>
    <xf numFmtId="166" fontId="41" fillId="5" borderId="16" xfId="0" applyNumberFormat="1" applyFont="1" applyFill="1" applyBorder="1" applyAlignment="1">
      <alignment horizontal="center"/>
    </xf>
    <xf numFmtId="164" fontId="100" fillId="3" borderId="0" xfId="0" applyNumberFormat="1" applyFont="1" applyFill="1" applyBorder="1" applyAlignment="1">
      <alignment horizontal="center"/>
    </xf>
    <xf numFmtId="164" fontId="100" fillId="3" borderId="16" xfId="0" applyNumberFormat="1" applyFont="1" applyFill="1" applyBorder="1" applyAlignment="1">
      <alignment horizontal="center"/>
    </xf>
    <xf numFmtId="1" fontId="101" fillId="5" borderId="0" xfId="0" applyNumberFormat="1" applyFont="1" applyFill="1" applyAlignment="1">
      <alignment horizontal="center"/>
    </xf>
    <xf numFmtId="1" fontId="101" fillId="17" borderId="16" xfId="0" applyNumberFormat="1" applyFont="1" applyFill="1" applyBorder="1" applyAlignment="1">
      <alignment horizontal="center"/>
    </xf>
    <xf numFmtId="3" fontId="0" fillId="0" borderId="0" xfId="0" applyNumberFormat="1"/>
    <xf numFmtId="164" fontId="0" fillId="0" borderId="0" xfId="0" applyNumberFormat="1"/>
    <xf numFmtId="0" fontId="61" fillId="0" borderId="0" xfId="0" applyFont="1" applyAlignment="1">
      <alignment horizontal="center"/>
    </xf>
    <xf numFmtId="10" fontId="61" fillId="0" borderId="0" xfId="0" applyNumberFormat="1" applyFont="1" applyAlignment="1">
      <alignment horizontal="center"/>
    </xf>
    <xf numFmtId="0" fontId="0" fillId="0" borderId="0" xfId="0" applyBorder="1"/>
    <xf numFmtId="164" fontId="41" fillId="20" borderId="0" xfId="0" applyNumberFormat="1" applyFont="1" applyFill="1" applyBorder="1" applyAlignment="1">
      <alignment horizontal="center"/>
    </xf>
    <xf numFmtId="164" fontId="41" fillId="20" borderId="16" xfId="0" applyNumberFormat="1" applyFont="1" applyFill="1" applyBorder="1" applyAlignment="1">
      <alignment horizontal="center"/>
    </xf>
    <xf numFmtId="0" fontId="41" fillId="5" borderId="0" xfId="0" applyFont="1" applyFill="1" applyBorder="1" applyAlignment="1">
      <alignment horizontal="center"/>
    </xf>
    <xf numFmtId="0" fontId="75" fillId="5" borderId="0" xfId="0" applyFont="1" applyFill="1" applyBorder="1" applyAlignment="1">
      <alignment horizontal="center"/>
    </xf>
    <xf numFmtId="2" fontId="75" fillId="5" borderId="16" xfId="0" applyNumberFormat="1" applyFont="1" applyFill="1" applyBorder="1" applyAlignment="1">
      <alignment horizontal="center"/>
    </xf>
    <xf numFmtId="174" fontId="101" fillId="5" borderId="16" xfId="0" applyNumberFormat="1" applyFont="1" applyFill="1" applyBorder="1" applyAlignment="1">
      <alignment horizontal="center"/>
    </xf>
    <xf numFmtId="3" fontId="50" fillId="14" borderId="0" xfId="0" applyNumberFormat="1" applyFont="1" applyFill="1" applyAlignment="1">
      <alignment horizontal="center"/>
    </xf>
    <xf numFmtId="3" fontId="50" fillId="7" borderId="0" xfId="0" applyNumberFormat="1" applyFont="1" applyFill="1" applyAlignment="1">
      <alignment horizontal="center"/>
    </xf>
    <xf numFmtId="49" fontId="102" fillId="0" borderId="0" xfId="0" applyNumberFormat="1" applyFont="1" applyFill="1"/>
    <xf numFmtId="0" fontId="103" fillId="0" borderId="0" xfId="0" applyFont="1"/>
    <xf numFmtId="0" fontId="104" fillId="0" borderId="0" xfId="0" applyFont="1"/>
    <xf numFmtId="0" fontId="105" fillId="0" borderId="0" xfId="0" applyFont="1"/>
    <xf numFmtId="169" fontId="108" fillId="0" borderId="0" xfId="0" applyNumberFormat="1" applyFont="1"/>
    <xf numFmtId="0" fontId="109" fillId="0" borderId="0" xfId="0" applyFont="1"/>
    <xf numFmtId="2" fontId="110" fillId="0" borderId="0" xfId="0" applyNumberFormat="1" applyFont="1"/>
    <xf numFmtId="4" fontId="110" fillId="0" borderId="0" xfId="0" applyNumberFormat="1" applyFont="1" applyFill="1" applyAlignment="1">
      <alignment horizontal="center"/>
    </xf>
    <xf numFmtId="2" fontId="110" fillId="0" borderId="0" xfId="0" applyNumberFormat="1" applyFont="1" applyAlignment="1">
      <alignment horizontal="center"/>
    </xf>
    <xf numFmtId="0" fontId="111" fillId="0" borderId="0" xfId="0" applyFont="1"/>
    <xf numFmtId="2" fontId="110" fillId="0" borderId="0" xfId="0" applyNumberFormat="1" applyFont="1" applyFill="1" applyAlignment="1">
      <alignment horizontal="center"/>
    </xf>
    <xf numFmtId="0" fontId="112" fillId="0" borderId="0" xfId="0" applyFont="1"/>
    <xf numFmtId="2" fontId="113" fillId="0" borderId="0" xfId="0" applyNumberFormat="1" applyFont="1" applyFill="1" applyAlignment="1">
      <alignment horizontal="right"/>
    </xf>
    <xf numFmtId="0" fontId="113" fillId="0" borderId="0" xfId="0" applyFont="1" applyFill="1"/>
    <xf numFmtId="0" fontId="114" fillId="0" borderId="0" xfId="0" applyFont="1"/>
    <xf numFmtId="0" fontId="110" fillId="0" borderId="0" xfId="0" applyFont="1" applyFill="1"/>
    <xf numFmtId="2" fontId="115" fillId="0" borderId="0" xfId="0" applyNumberFormat="1" applyFont="1"/>
    <xf numFmtId="2" fontId="115" fillId="0" borderId="0" xfId="0" applyNumberFormat="1" applyFont="1" applyAlignment="1">
      <alignment horizontal="center"/>
    </xf>
    <xf numFmtId="0" fontId="115" fillId="0" borderId="0" xfId="0" applyFont="1"/>
    <xf numFmtId="0" fontId="114" fillId="0" borderId="0" xfId="0" applyFont="1" applyFill="1"/>
    <xf numFmtId="0" fontId="113" fillId="0" borderId="0" xfId="0" applyFont="1" applyAlignment="1">
      <alignment horizontal="left"/>
    </xf>
    <xf numFmtId="0" fontId="113" fillId="0" borderId="0" xfId="0" applyFont="1" applyAlignment="1">
      <alignment horizontal="center"/>
    </xf>
    <xf numFmtId="0" fontId="113" fillId="0" borderId="0" xfId="0" quotePrefix="1" applyFont="1" applyAlignment="1">
      <alignment horizontal="left"/>
    </xf>
    <xf numFmtId="0" fontId="107" fillId="0" borderId="0" xfId="0" applyFont="1"/>
    <xf numFmtId="0" fontId="116" fillId="0" borderId="0" xfId="0" applyFont="1" applyFill="1"/>
    <xf numFmtId="0" fontId="117" fillId="0" borderId="0" xfId="0" applyFont="1"/>
    <xf numFmtId="0" fontId="108" fillId="0" borderId="0" xfId="0" applyFont="1"/>
    <xf numFmtId="2" fontId="106" fillId="0" borderId="0" xfId="0" applyNumberFormat="1" applyFont="1" applyFill="1" applyBorder="1" applyAlignment="1">
      <alignment horizontal="center"/>
    </xf>
    <xf numFmtId="0" fontId="106" fillId="0" borderId="0" xfId="0" applyFont="1" applyFill="1" applyBorder="1" applyAlignment="1">
      <alignment horizontal="center"/>
    </xf>
    <xf numFmtId="0" fontId="118" fillId="0" borderId="0" xfId="0" applyFont="1" applyFill="1" applyBorder="1" applyAlignment="1">
      <alignment horizontal="center"/>
    </xf>
    <xf numFmtId="0" fontId="107" fillId="0" borderId="0" xfId="0" applyFont="1" applyBorder="1"/>
    <xf numFmtId="0" fontId="119" fillId="2" borderId="0" xfId="0" applyFont="1" applyFill="1"/>
    <xf numFmtId="0" fontId="103" fillId="2" borderId="0" xfId="0" applyFont="1" applyFill="1" applyAlignment="1">
      <alignment horizontal="center"/>
    </xf>
    <xf numFmtId="0" fontId="120" fillId="10" borderId="0" xfId="0" applyFont="1" applyFill="1" applyBorder="1" applyAlignment="1">
      <alignment horizontal="left"/>
    </xf>
    <xf numFmtId="0" fontId="121" fillId="10" borderId="0" xfId="0" quotePrefix="1" applyFont="1" applyFill="1" applyBorder="1" applyAlignment="1">
      <alignment horizontal="center"/>
    </xf>
    <xf numFmtId="0" fontId="122" fillId="10" borderId="0" xfId="0" applyFont="1" applyFill="1" applyBorder="1"/>
    <xf numFmtId="0" fontId="121" fillId="18" borderId="0" xfId="0" applyFont="1" applyFill="1" applyBorder="1" applyAlignment="1">
      <alignment horizontal="left"/>
    </xf>
    <xf numFmtId="0" fontId="120" fillId="18" borderId="0" xfId="0" quotePrefix="1" applyFont="1" applyFill="1" applyBorder="1" applyAlignment="1">
      <alignment horizontal="left"/>
    </xf>
    <xf numFmtId="0" fontId="122" fillId="18" borderId="0" xfId="0" applyFont="1" applyFill="1" applyBorder="1"/>
    <xf numFmtId="17" fontId="123" fillId="0" borderId="0" xfId="0" applyNumberFormat="1" applyFont="1" applyAlignment="1">
      <alignment horizontal="left"/>
    </xf>
    <xf numFmtId="2" fontId="104" fillId="0" borderId="0" xfId="0" applyNumberFormat="1" applyFont="1"/>
    <xf numFmtId="0" fontId="118" fillId="0" borderId="0" xfId="0" applyFont="1" applyBorder="1" applyAlignment="1">
      <alignment horizontal="center"/>
    </xf>
    <xf numFmtId="1" fontId="125" fillId="0" borderId="0" xfId="0" applyNumberFormat="1" applyFont="1" applyAlignment="1">
      <alignment horizontal="center"/>
    </xf>
    <xf numFmtId="0" fontId="122" fillId="10" borderId="0" xfId="0" applyFont="1" applyFill="1" applyBorder="1" applyAlignment="1">
      <alignment horizontal="center"/>
    </xf>
    <xf numFmtId="0" fontId="122" fillId="10" borderId="0" xfId="0" applyFont="1" applyFill="1" applyBorder="1" applyAlignment="1">
      <alignment horizontal="left"/>
    </xf>
    <xf numFmtId="0" fontId="122" fillId="18" borderId="0" xfId="0" quotePrefix="1" applyFont="1" applyFill="1" applyBorder="1" applyAlignment="1">
      <alignment horizontal="left"/>
    </xf>
    <xf numFmtId="1" fontId="122" fillId="10" borderId="0" xfId="0" applyNumberFormat="1" applyFont="1" applyFill="1" applyBorder="1" applyAlignment="1">
      <alignment horizontal="center"/>
    </xf>
    <xf numFmtId="0" fontId="122" fillId="10" borderId="0" xfId="0" quotePrefix="1" applyFont="1" applyFill="1" applyBorder="1" applyAlignment="1">
      <alignment horizontal="left"/>
    </xf>
    <xf numFmtId="170" fontId="122" fillId="18" borderId="0" xfId="0" applyNumberFormat="1" applyFont="1" applyFill="1" applyBorder="1" applyAlignment="1">
      <alignment horizontal="left"/>
    </xf>
    <xf numFmtId="2" fontId="122" fillId="18" borderId="0" xfId="0" applyNumberFormat="1" applyFont="1" applyFill="1" applyBorder="1" applyAlignment="1">
      <alignment horizontal="center"/>
    </xf>
    <xf numFmtId="17" fontId="108" fillId="0" borderId="0" xfId="0" applyNumberFormat="1" applyFont="1"/>
    <xf numFmtId="2" fontId="126" fillId="0" borderId="0" xfId="0" applyNumberFormat="1" applyFont="1" applyFill="1" applyBorder="1" applyAlignment="1">
      <alignment horizontal="center"/>
    </xf>
    <xf numFmtId="0" fontId="119" fillId="2" borderId="0" xfId="0" applyFont="1" applyFill="1" applyAlignment="1">
      <alignment horizontal="center"/>
    </xf>
    <xf numFmtId="2" fontId="122" fillId="10" borderId="0" xfId="0" applyNumberFormat="1" applyFont="1" applyFill="1" applyBorder="1" applyAlignment="1">
      <alignment horizontal="left"/>
    </xf>
    <xf numFmtId="0" fontId="122" fillId="18" borderId="0" xfId="0" applyFont="1" applyFill="1" applyBorder="1" applyAlignment="1">
      <alignment horizontal="left"/>
    </xf>
    <xf numFmtId="2" fontId="107" fillId="0" borderId="21" xfId="0" applyNumberFormat="1" applyFont="1" applyFill="1" applyBorder="1" applyAlignment="1">
      <alignment horizontal="center"/>
    </xf>
    <xf numFmtId="0" fontId="103" fillId="0" borderId="0" xfId="0" applyFont="1" applyBorder="1"/>
    <xf numFmtId="0" fontId="103" fillId="0" borderId="22" xfId="0" applyFont="1" applyBorder="1"/>
    <xf numFmtId="0" fontId="103" fillId="2" borderId="0" xfId="0" applyFont="1" applyFill="1"/>
    <xf numFmtId="2" fontId="103" fillId="2" borderId="0" xfId="0" applyNumberFormat="1" applyFont="1" applyFill="1" applyAlignment="1">
      <alignment horizontal="center"/>
    </xf>
    <xf numFmtId="170" fontId="103" fillId="2" borderId="0" xfId="0" applyNumberFormat="1" applyFont="1" applyFill="1" applyAlignment="1">
      <alignment horizontal="center"/>
    </xf>
    <xf numFmtId="10" fontId="103" fillId="2" borderId="0" xfId="0" applyNumberFormat="1" applyFont="1" applyFill="1" applyAlignment="1">
      <alignment horizontal="center"/>
    </xf>
    <xf numFmtId="164" fontId="122" fillId="18" borderId="0" xfId="0" applyNumberFormat="1" applyFont="1" applyFill="1" applyBorder="1" applyAlignment="1">
      <alignment horizontal="left"/>
    </xf>
    <xf numFmtId="1" fontId="104" fillId="0" borderId="0" xfId="0" applyNumberFormat="1" applyFont="1" applyAlignment="1">
      <alignment horizontal="center"/>
    </xf>
    <xf numFmtId="0" fontId="103" fillId="0" borderId="0" xfId="0" applyFont="1" applyFill="1" applyBorder="1"/>
    <xf numFmtId="0" fontId="103" fillId="0" borderId="22" xfId="0" applyFont="1" applyFill="1" applyBorder="1"/>
    <xf numFmtId="0" fontId="107" fillId="0" borderId="0" xfId="0" applyFont="1" applyFill="1" applyBorder="1"/>
    <xf numFmtId="171" fontId="122" fillId="18" borderId="0" xfId="0" quotePrefix="1" applyNumberFormat="1" applyFont="1" applyFill="1" applyBorder="1" applyAlignment="1">
      <alignment horizontal="left"/>
    </xf>
    <xf numFmtId="0" fontId="118" fillId="0" borderId="0" xfId="0" applyFont="1"/>
    <xf numFmtId="0" fontId="122" fillId="0" borderId="0" xfId="0" applyFont="1"/>
    <xf numFmtId="0" fontId="104" fillId="0" borderId="0" xfId="0" applyFont="1" applyBorder="1"/>
    <xf numFmtId="0" fontId="104" fillId="0" borderId="22" xfId="0" applyFont="1" applyBorder="1"/>
    <xf numFmtId="2" fontId="122" fillId="18" borderId="0" xfId="0" applyNumberFormat="1" applyFont="1" applyFill="1" applyBorder="1" applyAlignment="1">
      <alignment horizontal="left"/>
    </xf>
    <xf numFmtId="2" fontId="113" fillId="0" borderId="21" xfId="0" applyNumberFormat="1" applyFont="1" applyFill="1" applyBorder="1" applyAlignment="1">
      <alignment horizontal="right"/>
    </xf>
    <xf numFmtId="171" fontId="113" fillId="0" borderId="0" xfId="0" applyNumberFormat="1" applyFont="1" applyBorder="1" applyAlignment="1">
      <alignment horizontal="left"/>
    </xf>
    <xf numFmtId="0" fontId="107" fillId="0" borderId="22" xfId="0" applyFont="1" applyBorder="1"/>
    <xf numFmtId="1" fontId="125" fillId="0" borderId="0" xfId="0" applyNumberFormat="1" applyFont="1" applyFill="1" applyAlignment="1">
      <alignment horizontal="center"/>
    </xf>
    <xf numFmtId="0" fontId="104" fillId="18" borderId="0" xfId="0" applyFont="1" applyFill="1"/>
    <xf numFmtId="169" fontId="104" fillId="0" borderId="0" xfId="0" applyNumberFormat="1" applyFont="1" applyAlignment="1">
      <alignment horizontal="center"/>
    </xf>
    <xf numFmtId="166" fontId="127" fillId="0" borderId="22" xfId="0" applyNumberFormat="1" applyFont="1" applyBorder="1" applyAlignment="1">
      <alignment horizontal="center"/>
    </xf>
    <xf numFmtId="0" fontId="127" fillId="0" borderId="0" xfId="0" applyFont="1" applyBorder="1"/>
    <xf numFmtId="1" fontId="114" fillId="0" borderId="0" xfId="0" applyNumberFormat="1" applyFont="1" applyAlignment="1">
      <alignment horizontal="center"/>
    </xf>
    <xf numFmtId="0" fontId="107" fillId="18" borderId="0" xfId="0" applyFont="1" applyFill="1" applyBorder="1"/>
    <xf numFmtId="0" fontId="107" fillId="18" borderId="0" xfId="0" applyFont="1" applyFill="1"/>
    <xf numFmtId="166" fontId="103" fillId="0" borderId="0" xfId="0" applyNumberFormat="1" applyFont="1" applyBorder="1" applyAlignment="1">
      <alignment horizontal="center"/>
    </xf>
    <xf numFmtId="166" fontId="103" fillId="0" borderId="0" xfId="0" applyNumberFormat="1" applyFont="1" applyBorder="1"/>
    <xf numFmtId="166" fontId="103" fillId="0" borderId="22" xfId="0" applyNumberFormat="1" applyFont="1" applyBorder="1"/>
    <xf numFmtId="166" fontId="107" fillId="0" borderId="0" xfId="0" applyNumberFormat="1" applyFont="1" applyBorder="1"/>
    <xf numFmtId="165" fontId="128" fillId="18" borderId="0" xfId="1" applyNumberFormat="1" applyFont="1" applyFill="1" applyAlignment="1">
      <alignment horizontal="left"/>
    </xf>
    <xf numFmtId="166" fontId="107" fillId="0" borderId="0" xfId="0" applyNumberFormat="1" applyFont="1"/>
    <xf numFmtId="166" fontId="107" fillId="0" borderId="0" xfId="0" applyNumberFormat="1" applyFont="1" applyFill="1" applyBorder="1"/>
    <xf numFmtId="0" fontId="107" fillId="0" borderId="21" xfId="0" applyFont="1" applyFill="1" applyBorder="1"/>
    <xf numFmtId="0" fontId="129" fillId="0" borderId="0" xfId="0" applyFont="1" applyFill="1" applyBorder="1"/>
    <xf numFmtId="0" fontId="110" fillId="0" borderId="0" xfId="0" applyFont="1" applyAlignment="1">
      <alignment horizontal="center"/>
    </xf>
    <xf numFmtId="2" fontId="130" fillId="4" borderId="0" xfId="0" applyNumberFormat="1" applyFont="1" applyFill="1" applyAlignment="1">
      <alignment horizontal="center"/>
    </xf>
    <xf numFmtId="2" fontId="113" fillId="4" borderId="0" xfId="0" applyNumberFormat="1" applyFont="1" applyFill="1" applyBorder="1" applyAlignment="1">
      <alignment horizontal="center"/>
    </xf>
    <xf numFmtId="170" fontId="131" fillId="0" borderId="21" xfId="0" applyNumberFormat="1" applyFont="1" applyFill="1" applyBorder="1" applyAlignment="1">
      <alignment horizontal="center"/>
    </xf>
    <xf numFmtId="1" fontId="107" fillId="0" borderId="0" xfId="0" applyNumberFormat="1" applyFont="1" applyBorder="1"/>
    <xf numFmtId="17" fontId="108" fillId="0" borderId="0" xfId="0" applyNumberFormat="1" applyFont="1" applyFill="1" applyAlignment="1">
      <alignment horizontal="left"/>
    </xf>
    <xf numFmtId="2" fontId="132" fillId="4" borderId="0" xfId="0" applyNumberFormat="1" applyFont="1" applyFill="1" applyAlignment="1">
      <alignment horizontal="center"/>
    </xf>
    <xf numFmtId="2" fontId="133" fillId="4" borderId="0" xfId="0" applyNumberFormat="1" applyFont="1" applyFill="1" applyBorder="1" applyAlignment="1">
      <alignment horizontal="center"/>
    </xf>
    <xf numFmtId="170" fontId="134" fillId="0" borderId="23" xfId="0" applyNumberFormat="1" applyFont="1" applyFill="1" applyBorder="1" applyAlignment="1">
      <alignment horizontal="center"/>
    </xf>
    <xf numFmtId="0" fontId="103" fillId="0" borderId="24" xfId="0" applyFont="1" applyBorder="1"/>
    <xf numFmtId="0" fontId="129" fillId="0" borderId="24" xfId="0" applyFont="1" applyFill="1" applyBorder="1"/>
    <xf numFmtId="0" fontId="103" fillId="0" borderId="25" xfId="0" applyFont="1" applyBorder="1"/>
    <xf numFmtId="0" fontId="135" fillId="0" borderId="0" xfId="0" applyFont="1"/>
    <xf numFmtId="0" fontId="103" fillId="8" borderId="0" xfId="0" applyFont="1" applyFill="1"/>
    <xf numFmtId="2" fontId="103" fillId="8" borderId="0" xfId="0" applyNumberFormat="1" applyFont="1" applyFill="1" applyAlignment="1">
      <alignment horizontal="center"/>
    </xf>
    <xf numFmtId="170" fontId="103" fillId="8" borderId="0" xfId="0" applyNumberFormat="1" applyFont="1" applyFill="1" applyAlignment="1">
      <alignment horizontal="center"/>
    </xf>
    <xf numFmtId="10" fontId="103" fillId="8" borderId="0" xfId="0" applyNumberFormat="1" applyFont="1" applyFill="1" applyAlignment="1">
      <alignment horizontal="center"/>
    </xf>
    <xf numFmtId="170" fontId="107" fillId="0" borderId="0" xfId="0" applyNumberFormat="1" applyFont="1"/>
    <xf numFmtId="0" fontId="136" fillId="0" borderId="0" xfId="0" quotePrefix="1" applyFont="1" applyBorder="1" applyAlignment="1">
      <alignment horizontal="left"/>
    </xf>
    <xf numFmtId="0" fontId="137" fillId="0" borderId="0" xfId="0" applyFont="1"/>
    <xf numFmtId="0" fontId="138" fillId="0" borderId="0" xfId="0" applyFont="1"/>
    <xf numFmtId="1" fontId="107" fillId="0" borderId="0" xfId="0" applyNumberFormat="1" applyFont="1"/>
    <xf numFmtId="0" fontId="139" fillId="4" borderId="26" xfId="0" quotePrefix="1" applyFont="1" applyFill="1" applyBorder="1" applyAlignment="1">
      <alignment horizontal="left"/>
    </xf>
    <xf numFmtId="0" fontId="130" fillId="4" borderId="26" xfId="0" applyFont="1" applyFill="1" applyBorder="1" applyAlignment="1">
      <alignment horizontal="right"/>
    </xf>
    <xf numFmtId="0" fontId="113" fillId="4" borderId="26" xfId="0" applyFont="1" applyFill="1" applyBorder="1" applyAlignment="1">
      <alignment horizontal="right"/>
    </xf>
    <xf numFmtId="0" fontId="140" fillId="0" borderId="0" xfId="0" applyFont="1" applyAlignment="1">
      <alignment horizontal="right"/>
    </xf>
    <xf numFmtId="0" fontId="141" fillId="11" borderId="0" xfId="0" applyFont="1" applyFill="1"/>
    <xf numFmtId="0" fontId="142" fillId="11" borderId="0" xfId="0" applyFont="1" applyFill="1" applyAlignment="1">
      <alignment horizontal="center"/>
    </xf>
    <xf numFmtId="0" fontId="143" fillId="11" borderId="0" xfId="0" applyFont="1" applyFill="1"/>
    <xf numFmtId="0" fontId="142" fillId="11" borderId="0" xfId="0" applyFont="1" applyFill="1" applyBorder="1" applyAlignment="1">
      <alignment horizontal="center"/>
    </xf>
    <xf numFmtId="0" fontId="141" fillId="11" borderId="0" xfId="0" applyFont="1" applyFill="1" applyBorder="1"/>
    <xf numFmtId="0" fontId="144" fillId="11" borderId="0" xfId="0" applyFont="1" applyFill="1"/>
    <xf numFmtId="0" fontId="144" fillId="0" borderId="0" xfId="0" applyFont="1" applyFill="1"/>
    <xf numFmtId="0" fontId="127" fillId="0" borderId="0" xfId="0" applyFont="1" applyFill="1"/>
    <xf numFmtId="0" fontId="127" fillId="0" borderId="0" xfId="0" applyFont="1"/>
    <xf numFmtId="0" fontId="141" fillId="0" borderId="0" xfId="0" applyFont="1"/>
    <xf numFmtId="0" fontId="143" fillId="0" borderId="0" xfId="0" applyFont="1"/>
    <xf numFmtId="0" fontId="130" fillId="4" borderId="0" xfId="0" applyFont="1" applyFill="1"/>
    <xf numFmtId="170" fontId="130" fillId="4" borderId="0" xfId="0" applyNumberFormat="1" applyFont="1" applyFill="1" applyAlignment="1">
      <alignment horizontal="right"/>
    </xf>
    <xf numFmtId="170" fontId="113" fillId="4" borderId="0" xfId="0" applyNumberFormat="1" applyFont="1" applyFill="1" applyAlignment="1">
      <alignment horizontal="right"/>
    </xf>
    <xf numFmtId="0" fontId="145" fillId="11" borderId="0" xfId="0" applyFont="1" applyFill="1"/>
    <xf numFmtId="0" fontId="141" fillId="11" borderId="0" xfId="0" applyFont="1" applyFill="1" applyAlignment="1">
      <alignment horizontal="right"/>
    </xf>
    <xf numFmtId="2" fontId="141" fillId="11" borderId="0" xfId="0" applyNumberFormat="1" applyFont="1" applyFill="1"/>
    <xf numFmtId="0" fontId="141" fillId="11" borderId="0" xfId="0" applyFont="1" applyFill="1" applyBorder="1" applyAlignment="1">
      <alignment horizontal="center"/>
    </xf>
    <xf numFmtId="0" fontId="111" fillId="0" borderId="0" xfId="0" applyFont="1" applyFill="1" applyBorder="1" applyAlignment="1">
      <alignment horizontal="center"/>
    </xf>
    <xf numFmtId="0" fontId="111" fillId="0" borderId="0" xfId="0" applyFont="1" applyBorder="1" applyAlignment="1">
      <alignment horizontal="center"/>
    </xf>
    <xf numFmtId="170" fontId="130" fillId="4" borderId="0" xfId="0" applyNumberFormat="1" applyFont="1" applyFill="1"/>
    <xf numFmtId="170" fontId="113" fillId="4" borderId="0" xfId="0" applyNumberFormat="1" applyFont="1" applyFill="1"/>
    <xf numFmtId="166" fontId="141" fillId="11" borderId="0" xfId="0" applyNumberFormat="1" applyFont="1" applyFill="1" applyBorder="1" applyAlignment="1">
      <alignment horizontal="center"/>
    </xf>
    <xf numFmtId="166" fontId="111" fillId="0" borderId="0" xfId="0" applyNumberFormat="1" applyFont="1" applyFill="1" applyBorder="1" applyAlignment="1">
      <alignment horizontal="center"/>
    </xf>
    <xf numFmtId="166" fontId="111" fillId="0" borderId="0" xfId="0" applyNumberFormat="1" applyFont="1" applyBorder="1" applyAlignment="1">
      <alignment horizontal="center"/>
    </xf>
    <xf numFmtId="1" fontId="108" fillId="0" borderId="0" xfId="0" applyNumberFormat="1" applyFont="1"/>
    <xf numFmtId="0" fontId="130" fillId="4" borderId="0" xfId="0" quotePrefix="1" applyFont="1" applyFill="1" applyAlignment="1">
      <alignment horizontal="left"/>
    </xf>
    <xf numFmtId="170" fontId="113" fillId="4" borderId="0" xfId="0" applyNumberFormat="1" applyFont="1" applyFill="1" applyBorder="1" applyAlignment="1">
      <alignment horizontal="right"/>
    </xf>
    <xf numFmtId="166" fontId="141" fillId="11" borderId="0" xfId="0" applyNumberFormat="1" applyFont="1" applyFill="1"/>
    <xf numFmtId="166" fontId="141" fillId="11" borderId="0" xfId="0" applyNumberFormat="1" applyFont="1" applyFill="1" applyAlignment="1"/>
    <xf numFmtId="166" fontId="141" fillId="11" borderId="0" xfId="0" applyNumberFormat="1" applyFont="1" applyFill="1" applyAlignment="1">
      <alignment horizontal="center"/>
    </xf>
    <xf numFmtId="166" fontId="111" fillId="0" borderId="0" xfId="0" applyNumberFormat="1" applyFont="1" applyFill="1" applyAlignment="1">
      <alignment horizontal="center"/>
    </xf>
    <xf numFmtId="166" fontId="111" fillId="0" borderId="0" xfId="0" applyNumberFormat="1" applyFont="1" applyAlignment="1">
      <alignment horizontal="center"/>
    </xf>
    <xf numFmtId="166" fontId="141" fillId="11" borderId="0" xfId="0" applyNumberFormat="1" applyFont="1" applyFill="1" applyBorder="1"/>
    <xf numFmtId="2" fontId="141" fillId="11" borderId="0" xfId="0" applyNumberFormat="1" applyFont="1" applyFill="1" applyAlignment="1">
      <alignment horizontal="center"/>
    </xf>
    <xf numFmtId="9" fontId="127" fillId="11" borderId="0" xfId="0" applyNumberFormat="1" applyFont="1" applyFill="1" applyAlignment="1">
      <alignment horizontal="center"/>
    </xf>
    <xf numFmtId="0" fontId="127" fillId="11" borderId="0" xfId="0" applyFont="1" applyFill="1"/>
    <xf numFmtId="1" fontId="141" fillId="0" borderId="0" xfId="0" applyNumberFormat="1" applyFont="1"/>
    <xf numFmtId="0" fontId="146" fillId="0" borderId="0" xfId="0" applyFont="1"/>
    <xf numFmtId="0" fontId="139" fillId="4" borderId="0" xfId="0" quotePrefix="1" applyFont="1" applyFill="1" applyAlignment="1">
      <alignment horizontal="left"/>
    </xf>
    <xf numFmtId="170" fontId="139" fillId="4" borderId="0" xfId="0" applyNumberFormat="1" applyFont="1" applyFill="1" applyAlignment="1">
      <alignment horizontal="right"/>
    </xf>
    <xf numFmtId="2" fontId="103" fillId="0" borderId="0" xfId="0" applyNumberFormat="1" applyFont="1"/>
    <xf numFmtId="2" fontId="127" fillId="11" borderId="0" xfId="0" applyNumberFormat="1" applyFont="1" applyFill="1" applyBorder="1" applyAlignment="1">
      <alignment horizontal="right"/>
    </xf>
    <xf numFmtId="165" fontId="147" fillId="11" borderId="0" xfId="0" applyNumberFormat="1" applyFont="1" applyFill="1" applyBorder="1" applyAlignment="1">
      <alignment horizontal="right"/>
    </xf>
    <xf numFmtId="0" fontId="141" fillId="0" borderId="0" xfId="0" applyFont="1" applyFill="1"/>
    <xf numFmtId="165" fontId="127" fillId="0" borderId="0" xfId="1" applyNumberFormat="1" applyFont="1" applyFill="1"/>
    <xf numFmtId="0" fontId="127" fillId="0" borderId="0" xfId="0" quotePrefix="1" applyFont="1" applyFill="1" applyAlignment="1">
      <alignment horizontal="left"/>
    </xf>
    <xf numFmtId="2" fontId="127" fillId="0" borderId="0" xfId="0" applyNumberFormat="1" applyFont="1" applyFill="1" applyBorder="1" applyAlignment="1">
      <alignment horizontal="center"/>
    </xf>
    <xf numFmtId="164" fontId="116" fillId="11" borderId="0" xfId="0" applyNumberFormat="1" applyFont="1" applyFill="1" applyAlignment="1">
      <alignment horizontal="center"/>
    </xf>
    <xf numFmtId="164" fontId="141" fillId="11" borderId="0" xfId="0" applyNumberFormat="1" applyFont="1" applyFill="1" applyAlignment="1">
      <alignment horizontal="center"/>
    </xf>
    <xf numFmtId="10" fontId="130" fillId="4" borderId="0" xfId="1" applyNumberFormat="1" applyFont="1" applyFill="1" applyAlignment="1">
      <alignment horizontal="right"/>
    </xf>
    <xf numFmtId="10" fontId="113" fillId="4" borderId="0" xfId="1" applyNumberFormat="1" applyFont="1" applyFill="1" applyBorder="1" applyAlignment="1">
      <alignment horizontal="right"/>
    </xf>
    <xf numFmtId="0" fontId="141" fillId="11" borderId="0" xfId="0" applyFont="1" applyFill="1" applyAlignment="1">
      <alignment horizontal="center"/>
    </xf>
    <xf numFmtId="164" fontId="148" fillId="11" borderId="0" xfId="0" applyNumberFormat="1" applyFont="1" applyFill="1" applyAlignment="1">
      <alignment horizontal="center"/>
    </xf>
    <xf numFmtId="164" fontId="149" fillId="11" borderId="0" xfId="0" applyNumberFormat="1" applyFont="1" applyFill="1" applyAlignment="1">
      <alignment horizontal="center"/>
    </xf>
    <xf numFmtId="0" fontId="150" fillId="4" borderId="0" xfId="0" applyFont="1" applyFill="1" applyAlignment="1">
      <alignment horizontal="left"/>
    </xf>
    <xf numFmtId="174" fontId="150" fillId="4" borderId="0" xfId="2" applyNumberFormat="1" applyFont="1" applyFill="1" applyBorder="1" applyAlignment="1">
      <alignment horizontal="right"/>
    </xf>
    <xf numFmtId="175" fontId="150" fillId="4" borderId="0" xfId="0" applyNumberFormat="1" applyFont="1" applyFill="1"/>
    <xf numFmtId="0" fontId="103" fillId="0" borderId="0" xfId="0" applyFont="1" applyFill="1"/>
    <xf numFmtId="2" fontId="103" fillId="0" borderId="0" xfId="0" applyNumberFormat="1" applyFont="1" applyFill="1" applyAlignment="1">
      <alignment horizontal="center"/>
    </xf>
    <xf numFmtId="17" fontId="108" fillId="4" borderId="0" xfId="0" applyNumberFormat="1" applyFont="1" applyFill="1" applyAlignment="1">
      <alignment horizontal="left"/>
    </xf>
    <xf numFmtId="172" fontId="130" fillId="4" borderId="0" xfId="0" applyNumberFormat="1" applyFont="1" applyFill="1" applyAlignment="1">
      <alignment horizontal="right"/>
    </xf>
    <xf numFmtId="0" fontId="140" fillId="0" borderId="0" xfId="0" applyFont="1" applyAlignment="1">
      <alignment horizontal="left"/>
    </xf>
    <xf numFmtId="0" fontId="143" fillId="0" borderId="0" xfId="0" applyFont="1" applyFill="1"/>
    <xf numFmtId="0" fontId="130" fillId="0" borderId="0" xfId="0" applyFont="1" applyFill="1"/>
    <xf numFmtId="172" fontId="130" fillId="0" borderId="0" xfId="0" applyNumberFormat="1" applyFont="1" applyFill="1" applyAlignment="1">
      <alignment horizontal="right"/>
    </xf>
    <xf numFmtId="0" fontId="103" fillId="0" borderId="0" xfId="0" applyFont="1" applyFill="1" applyAlignment="1">
      <alignment horizontal="center"/>
    </xf>
    <xf numFmtId="0" fontId="104" fillId="0" borderId="0" xfId="0" applyFont="1" applyFill="1" applyBorder="1" applyAlignment="1">
      <alignment horizontal="center"/>
    </xf>
    <xf numFmtId="0" fontId="103" fillId="0" borderId="0" xfId="0" applyFont="1" applyFill="1" applyBorder="1" applyAlignment="1">
      <alignment horizontal="center"/>
    </xf>
    <xf numFmtId="0" fontId="104" fillId="0" borderId="0" xfId="0" applyFont="1" applyFill="1" applyBorder="1"/>
    <xf numFmtId="2" fontId="103" fillId="0" borderId="0" xfId="0" applyNumberFormat="1" applyFont="1" applyFill="1" applyBorder="1" applyAlignment="1">
      <alignment horizontal="center"/>
    </xf>
    <xf numFmtId="166" fontId="152" fillId="5" borderId="0" xfId="0" applyNumberFormat="1" applyFont="1" applyFill="1" applyAlignment="1">
      <alignment horizontal="center"/>
    </xf>
    <xf numFmtId="166" fontId="103" fillId="0" borderId="0" xfId="0" applyNumberFormat="1" applyFont="1" applyFill="1" applyBorder="1" applyAlignment="1">
      <alignment horizontal="center"/>
    </xf>
    <xf numFmtId="166" fontId="152" fillId="5" borderId="0" xfId="0" applyNumberFormat="1" applyFont="1" applyFill="1" applyBorder="1" applyAlignment="1">
      <alignment horizontal="center"/>
    </xf>
    <xf numFmtId="166" fontId="152" fillId="6" borderId="0" xfId="0" applyNumberFormat="1" applyFont="1" applyFill="1" applyAlignment="1">
      <alignment horizontal="center"/>
    </xf>
    <xf numFmtId="166" fontId="152" fillId="6" borderId="0" xfId="0" applyNumberFormat="1" applyFont="1" applyFill="1" applyBorder="1" applyAlignment="1">
      <alignment horizontal="center"/>
    </xf>
    <xf numFmtId="2" fontId="151" fillId="0" borderId="0" xfId="0" applyNumberFormat="1" applyFont="1" applyFill="1" applyBorder="1" applyAlignment="1">
      <alignment horizontal="center"/>
    </xf>
    <xf numFmtId="0" fontId="151" fillId="0" borderId="0" xfId="0" applyFont="1" applyFill="1" applyBorder="1" applyAlignment="1">
      <alignment horizontal="left"/>
    </xf>
    <xf numFmtId="0" fontId="151" fillId="0" borderId="0" xfId="0" applyFont="1" applyAlignment="1">
      <alignment horizontal="left"/>
    </xf>
    <xf numFmtId="174" fontId="152" fillId="5" borderId="0" xfId="0" applyNumberFormat="1" applyFont="1" applyFill="1" applyAlignment="1">
      <alignment horizontal="center"/>
    </xf>
    <xf numFmtId="166" fontId="152" fillId="7" borderId="0" xfId="0" applyNumberFormat="1" applyFont="1" applyFill="1" applyAlignment="1">
      <alignment horizontal="center"/>
    </xf>
    <xf numFmtId="166" fontId="152" fillId="7" borderId="0" xfId="0" applyNumberFormat="1" applyFont="1" applyFill="1" applyBorder="1" applyAlignment="1">
      <alignment horizontal="center"/>
    </xf>
    <xf numFmtId="0" fontId="151" fillId="0" borderId="0" xfId="0" applyFont="1" applyFill="1" applyBorder="1" applyAlignment="1">
      <alignment horizontal="center"/>
    </xf>
    <xf numFmtId="166" fontId="154" fillId="0" borderId="0" xfId="0" applyNumberFormat="1" applyFont="1" applyFill="1" applyBorder="1" applyAlignment="1">
      <alignment horizontal="left"/>
    </xf>
    <xf numFmtId="0" fontId="151" fillId="0" borderId="0" xfId="0" applyFont="1" applyFill="1" applyBorder="1"/>
    <xf numFmtId="166" fontId="107" fillId="0" borderId="0" xfId="0" applyNumberFormat="1" applyFont="1" applyFill="1" applyBorder="1" applyAlignment="1">
      <alignment horizontal="center"/>
    </xf>
    <xf numFmtId="1" fontId="0" fillId="0" borderId="0" xfId="0" applyNumberFormat="1"/>
    <xf numFmtId="178" fontId="0" fillId="0" borderId="0" xfId="2" applyNumberFormat="1" applyFont="1"/>
    <xf numFmtId="3" fontId="41" fillId="7" borderId="0" xfId="0" applyNumberFormat="1" applyFont="1" applyFill="1" applyAlignment="1">
      <alignment horizontal="center"/>
    </xf>
    <xf numFmtId="10" fontId="41" fillId="7" borderId="0" xfId="0" applyNumberFormat="1" applyFont="1" applyFill="1" applyAlignment="1">
      <alignment horizontal="center"/>
    </xf>
    <xf numFmtId="3" fontId="41" fillId="7" borderId="16" xfId="0" applyNumberFormat="1" applyFont="1" applyFill="1" applyBorder="1" applyAlignment="1">
      <alignment horizontal="center"/>
    </xf>
    <xf numFmtId="3" fontId="6" fillId="0" borderId="0" xfId="0" applyNumberFormat="1" applyFont="1" applyFill="1" applyAlignment="1">
      <alignment horizontal="center"/>
    </xf>
    <xf numFmtId="3" fontId="54" fillId="0" borderId="0" xfId="0" applyNumberFormat="1" applyFont="1"/>
    <xf numFmtId="0" fontId="71" fillId="0" borderId="0" xfId="0" applyFont="1"/>
    <xf numFmtId="165" fontId="40" fillId="0" borderId="0" xfId="1" applyNumberFormat="1" applyFont="1" applyFill="1" applyAlignment="1">
      <alignment horizontal="center"/>
    </xf>
    <xf numFmtId="3" fontId="61" fillId="0" borderId="0" xfId="0" applyNumberFormat="1" applyFont="1"/>
    <xf numFmtId="0" fontId="156" fillId="0" borderId="0" xfId="0" applyFont="1" applyAlignment="1">
      <alignment horizontal="right"/>
    </xf>
    <xf numFmtId="0" fontId="49" fillId="5" borderId="27" xfId="0" applyFont="1" applyFill="1" applyBorder="1"/>
    <xf numFmtId="0" fontId="157" fillId="5" borderId="27" xfId="0" applyFont="1" applyFill="1" applyBorder="1"/>
    <xf numFmtId="0" fontId="158" fillId="5" borderId="27" xfId="0" applyFont="1" applyFill="1" applyBorder="1"/>
    <xf numFmtId="0" fontId="159" fillId="6" borderId="28" xfId="0" applyFont="1" applyFill="1" applyBorder="1" applyAlignment="1">
      <alignment horizontal="left"/>
    </xf>
    <xf numFmtId="0" fontId="160" fillId="6" borderId="30" xfId="0" applyFont="1" applyFill="1" applyBorder="1"/>
    <xf numFmtId="0" fontId="159" fillId="6" borderId="28" xfId="0" quotePrefix="1" applyFont="1" applyFill="1" applyBorder="1" applyAlignment="1">
      <alignment horizontal="right"/>
    </xf>
    <xf numFmtId="2" fontId="160" fillId="6" borderId="0" xfId="0" applyNumberFormat="1" applyFont="1" applyFill="1" applyAlignment="1">
      <alignment horizontal="center"/>
    </xf>
    <xf numFmtId="1" fontId="54" fillId="0" borderId="0" xfId="0" applyNumberFormat="1" applyFont="1" applyFill="1" applyAlignment="1">
      <alignment horizontal="center"/>
    </xf>
    <xf numFmtId="169" fontId="73" fillId="0" borderId="0" xfId="0" applyNumberFormat="1" applyFont="1" applyFill="1" applyAlignment="1">
      <alignment horizontal="center"/>
    </xf>
    <xf numFmtId="2" fontId="6" fillId="0" borderId="0" xfId="0" applyNumberFormat="1" applyFont="1" applyFill="1"/>
    <xf numFmtId="0" fontId="161" fillId="0" borderId="0" xfId="0" applyFont="1" applyFill="1"/>
    <xf numFmtId="1" fontId="44" fillId="7" borderId="16" xfId="0" applyNumberFormat="1" applyFont="1" applyFill="1" applyBorder="1" applyAlignment="1">
      <alignment horizontal="center"/>
    </xf>
    <xf numFmtId="1" fontId="62" fillId="7" borderId="0" xfId="0" applyNumberFormat="1" applyFont="1" applyFill="1" applyAlignment="1">
      <alignment horizontal="center"/>
    </xf>
    <xf numFmtId="1" fontId="162" fillId="15" borderId="0" xfId="0" applyNumberFormat="1" applyFont="1" applyFill="1" applyBorder="1" applyAlignment="1">
      <alignment horizontal="center"/>
    </xf>
    <xf numFmtId="3" fontId="162" fillId="15" borderId="0" xfId="0" applyNumberFormat="1" applyFont="1" applyFill="1" applyBorder="1" applyAlignment="1">
      <alignment horizontal="center"/>
    </xf>
    <xf numFmtId="1" fontId="162" fillId="5" borderId="0" xfId="0" applyNumberFormat="1" applyFont="1" applyFill="1" applyAlignment="1">
      <alignment horizontal="center"/>
    </xf>
    <xf numFmtId="165" fontId="22" fillId="0" borderId="0" xfId="0" applyNumberFormat="1" applyFont="1" applyFill="1" applyAlignment="1">
      <alignment horizontal="center"/>
    </xf>
    <xf numFmtId="166" fontId="22" fillId="0" borderId="0" xfId="0" applyNumberFormat="1" applyFont="1" applyFill="1" applyAlignment="1">
      <alignment horizontal="center"/>
    </xf>
    <xf numFmtId="0" fontId="163" fillId="0" borderId="0" xfId="0" applyFont="1"/>
    <xf numFmtId="0" fontId="22" fillId="0" borderId="0" xfId="0" quotePrefix="1" applyFont="1" applyAlignment="1">
      <alignment horizontal="center"/>
    </xf>
    <xf numFmtId="2" fontId="22" fillId="0" borderId="0" xfId="0" applyNumberFormat="1" applyFont="1" applyFill="1" applyBorder="1" applyAlignment="1">
      <alignment horizontal="center"/>
    </xf>
    <xf numFmtId="173" fontId="21" fillId="0" borderId="0" xfId="0" applyNumberFormat="1" applyFont="1"/>
    <xf numFmtId="0" fontId="27" fillId="0" borderId="0" xfId="0" applyFont="1" applyAlignment="1">
      <alignment horizontal="center"/>
    </xf>
    <xf numFmtId="0" fontId="25" fillId="0" borderId="0" xfId="0" quotePrefix="1" applyFont="1" applyFill="1"/>
    <xf numFmtId="0" fontId="25" fillId="0" borderId="0" xfId="0" applyFont="1" applyFill="1"/>
    <xf numFmtId="0" fontId="25" fillId="0" borderId="0" xfId="0" applyFont="1"/>
    <xf numFmtId="1" fontId="50" fillId="5" borderId="0" xfId="0" applyNumberFormat="1" applyFont="1" applyFill="1" applyAlignment="1">
      <alignment horizontal="center"/>
    </xf>
    <xf numFmtId="2" fontId="41" fillId="5" borderId="0" xfId="0" applyNumberFormat="1" applyFont="1" applyFill="1" applyAlignment="1">
      <alignment horizontal="center"/>
    </xf>
    <xf numFmtId="164" fontId="50" fillId="5" borderId="0" xfId="0" applyNumberFormat="1" applyFont="1" applyFill="1" applyAlignment="1">
      <alignment horizontal="center"/>
    </xf>
    <xf numFmtId="166" fontId="50" fillId="5" borderId="0" xfId="0" applyNumberFormat="1" applyFont="1" applyFill="1" applyBorder="1" applyAlignment="1">
      <alignment horizontal="center" wrapText="1"/>
    </xf>
    <xf numFmtId="166" fontId="50" fillId="5" borderId="0" xfId="0" applyNumberFormat="1" applyFont="1" applyFill="1" applyAlignment="1">
      <alignment horizontal="center"/>
    </xf>
    <xf numFmtId="166" fontId="50" fillId="6" borderId="16" xfId="0" applyNumberFormat="1" applyFont="1" applyFill="1" applyBorder="1" applyAlignment="1">
      <alignment horizontal="center"/>
    </xf>
    <xf numFmtId="166" fontId="50" fillId="6" borderId="0" xfId="0" applyNumberFormat="1" applyFont="1" applyFill="1" applyAlignment="1">
      <alignment horizontal="center"/>
    </xf>
    <xf numFmtId="10" fontId="50" fillId="6" borderId="0" xfId="0" applyNumberFormat="1" applyFont="1" applyFill="1" applyAlignment="1">
      <alignment horizontal="center"/>
    </xf>
    <xf numFmtId="2" fontId="41" fillId="5" borderId="0" xfId="0" applyNumberFormat="1" applyFont="1" applyFill="1" applyBorder="1" applyAlignment="1">
      <alignment horizontal="center"/>
    </xf>
    <xf numFmtId="164" fontId="41" fillId="5" borderId="0" xfId="0" applyNumberFormat="1" applyFont="1" applyFill="1" applyAlignment="1">
      <alignment horizontal="center"/>
    </xf>
    <xf numFmtId="174" fontId="50" fillId="5" borderId="0" xfId="0" applyNumberFormat="1" applyFont="1" applyFill="1" applyBorder="1" applyAlignment="1">
      <alignment horizontal="center" wrapText="1"/>
    </xf>
    <xf numFmtId="174" fontId="50" fillId="5" borderId="0" xfId="0" applyNumberFormat="1" applyFont="1" applyFill="1" applyAlignment="1">
      <alignment horizontal="center"/>
    </xf>
    <xf numFmtId="166" fontId="50" fillId="6" borderId="0" xfId="0" applyNumberFormat="1" applyFont="1" applyFill="1" applyBorder="1" applyAlignment="1">
      <alignment horizontal="center" wrapText="1"/>
    </xf>
    <xf numFmtId="166" fontId="41" fillId="6" borderId="0" xfId="0" applyNumberFormat="1" applyFont="1" applyFill="1" applyBorder="1" applyAlignment="1">
      <alignment horizontal="center"/>
    </xf>
    <xf numFmtId="1" fontId="50" fillId="7" borderId="0" xfId="0" applyNumberFormat="1" applyFont="1" applyFill="1" applyAlignment="1">
      <alignment horizontal="center"/>
    </xf>
    <xf numFmtId="174" fontId="50" fillId="6" borderId="0" xfId="0" applyNumberFormat="1" applyFont="1" applyFill="1" applyBorder="1" applyAlignment="1">
      <alignment horizontal="center" wrapText="1"/>
    </xf>
    <xf numFmtId="174" fontId="50" fillId="6" borderId="0" xfId="0" applyNumberFormat="1" applyFont="1" applyFill="1" applyAlignment="1">
      <alignment horizontal="center"/>
    </xf>
    <xf numFmtId="164" fontId="41" fillId="7" borderId="0" xfId="0" applyNumberFormat="1" applyFont="1" applyFill="1" applyAlignment="1">
      <alignment horizontal="center"/>
    </xf>
    <xf numFmtId="2" fontId="41" fillId="5" borderId="0" xfId="0" applyNumberFormat="1" applyFont="1" applyFill="1"/>
    <xf numFmtId="164" fontId="50" fillId="7" borderId="0" xfId="0" applyNumberFormat="1" applyFont="1" applyFill="1" applyAlignment="1">
      <alignment horizontal="center"/>
    </xf>
    <xf numFmtId="166" fontId="41" fillId="7" borderId="0" xfId="0" applyNumberFormat="1" applyFont="1" applyFill="1" applyAlignment="1">
      <alignment horizontal="center"/>
    </xf>
    <xf numFmtId="166" fontId="50" fillId="7" borderId="0" xfId="0" applyNumberFormat="1" applyFont="1" applyFill="1" applyAlignment="1">
      <alignment horizontal="center"/>
    </xf>
    <xf numFmtId="174" fontId="50" fillId="7" borderId="0" xfId="0" applyNumberFormat="1" applyFont="1" applyFill="1" applyBorder="1" applyAlignment="1">
      <alignment horizontal="center" wrapText="1"/>
    </xf>
    <xf numFmtId="174" fontId="50" fillId="7" borderId="0" xfId="0" applyNumberFormat="1" applyFont="1" applyFill="1" applyAlignment="1">
      <alignment horizontal="center"/>
    </xf>
    <xf numFmtId="166" fontId="41" fillId="7" borderId="0" xfId="0" applyNumberFormat="1" applyFont="1" applyFill="1" applyBorder="1" applyAlignment="1">
      <alignment horizontal="center"/>
    </xf>
    <xf numFmtId="166" fontId="50" fillId="7" borderId="16" xfId="0" applyNumberFormat="1" applyFont="1" applyFill="1" applyBorder="1" applyAlignment="1">
      <alignment horizontal="center"/>
    </xf>
    <xf numFmtId="166" fontId="50" fillId="7" borderId="0" xfId="0" applyNumberFormat="1" applyFont="1" applyFill="1" applyBorder="1" applyAlignment="1">
      <alignment horizontal="center" wrapText="1"/>
    </xf>
    <xf numFmtId="0" fontId="54" fillId="11" borderId="0" xfId="0" applyFont="1" applyFill="1" applyAlignment="1">
      <alignment horizontal="center"/>
    </xf>
    <xf numFmtId="166" fontId="25" fillId="6" borderId="0" xfId="0" applyNumberFormat="1" applyFont="1" applyFill="1" applyBorder="1" applyAlignment="1">
      <alignment horizontal="center" wrapText="1"/>
    </xf>
    <xf numFmtId="166" fontId="41" fillId="6" borderId="0" xfId="0" applyNumberFormat="1" applyFont="1" applyFill="1" applyAlignment="1">
      <alignment horizontal="center"/>
    </xf>
    <xf numFmtId="166" fontId="50" fillId="6" borderId="0" xfId="0" applyNumberFormat="1" applyFont="1" applyFill="1" applyBorder="1" applyAlignment="1">
      <alignment horizontal="center"/>
    </xf>
    <xf numFmtId="0" fontId="157" fillId="6" borderId="14" xfId="0" applyFont="1" applyFill="1" applyBorder="1"/>
    <xf numFmtId="164" fontId="41" fillId="6" borderId="14" xfId="0" applyNumberFormat="1" applyFont="1" applyFill="1" applyBorder="1" applyAlignment="1">
      <alignment horizontal="center"/>
    </xf>
    <xf numFmtId="3" fontId="41" fillId="6" borderId="14" xfId="0" applyNumberFormat="1" applyFont="1" applyFill="1" applyBorder="1" applyAlignment="1">
      <alignment horizontal="center"/>
    </xf>
    <xf numFmtId="164" fontId="41" fillId="6" borderId="14" xfId="0" applyNumberFormat="1" applyFont="1" applyFill="1" applyBorder="1" applyAlignment="1" applyProtection="1">
      <alignment horizontal="center"/>
      <protection locked="0"/>
    </xf>
    <xf numFmtId="10" fontId="28" fillId="6" borderId="14" xfId="0" applyNumberFormat="1" applyFont="1" applyFill="1" applyBorder="1" applyAlignment="1" applyProtection="1">
      <alignment horizontal="center"/>
      <protection locked="0"/>
    </xf>
    <xf numFmtId="10" fontId="28" fillId="6" borderId="34" xfId="0" applyNumberFormat="1" applyFont="1" applyFill="1" applyBorder="1" applyAlignment="1" applyProtection="1">
      <alignment horizontal="center"/>
      <protection locked="0"/>
    </xf>
    <xf numFmtId="0" fontId="28" fillId="11" borderId="26" xfId="0" applyFont="1" applyFill="1" applyBorder="1"/>
    <xf numFmtId="0" fontId="29" fillId="11" borderId="13" xfId="0" applyFont="1" applyFill="1" applyBorder="1"/>
    <xf numFmtId="0" fontId="49" fillId="6" borderId="14" xfId="0" applyFont="1" applyFill="1" applyBorder="1"/>
    <xf numFmtId="164" fontId="41" fillId="6" borderId="14" xfId="0" applyNumberFormat="1" applyFont="1" applyFill="1" applyBorder="1" applyAlignment="1" applyProtection="1">
      <alignment horizontal="center"/>
    </xf>
    <xf numFmtId="0" fontId="157" fillId="6" borderId="13" xfId="0" applyFont="1" applyFill="1" applyBorder="1"/>
    <xf numFmtId="164" fontId="41" fillId="6" borderId="13" xfId="0" applyNumberFormat="1" applyFont="1" applyFill="1" applyBorder="1" applyAlignment="1">
      <alignment horizontal="center"/>
    </xf>
    <xf numFmtId="0" fontId="92" fillId="6" borderId="14" xfId="0" applyFont="1" applyFill="1" applyBorder="1"/>
    <xf numFmtId="164" fontId="52" fillId="6" borderId="14" xfId="0" applyNumberFormat="1" applyFont="1" applyFill="1" applyBorder="1" applyAlignment="1" applyProtection="1">
      <alignment horizontal="center"/>
    </xf>
    <xf numFmtId="3" fontId="52" fillId="6" borderId="14" xfId="0" applyNumberFormat="1" applyFont="1" applyFill="1" applyBorder="1" applyAlignment="1">
      <alignment horizontal="center"/>
    </xf>
    <xf numFmtId="164" fontId="52" fillId="6" borderId="14" xfId="0" applyNumberFormat="1" applyFont="1" applyFill="1" applyBorder="1" applyAlignment="1" applyProtection="1">
      <alignment horizontal="center"/>
      <protection locked="0"/>
    </xf>
    <xf numFmtId="10" fontId="101" fillId="6" borderId="14" xfId="0" applyNumberFormat="1" applyFont="1" applyFill="1" applyBorder="1" applyAlignment="1" applyProtection="1">
      <alignment horizontal="center"/>
      <protection locked="0"/>
    </xf>
    <xf numFmtId="10" fontId="101" fillId="6" borderId="34" xfId="0" applyNumberFormat="1" applyFont="1" applyFill="1" applyBorder="1" applyAlignment="1" applyProtection="1">
      <alignment horizontal="center"/>
      <protection locked="0"/>
    </xf>
    <xf numFmtId="0" fontId="25" fillId="6" borderId="0" xfId="0" applyFont="1" applyFill="1" applyBorder="1" applyAlignment="1">
      <alignment horizontal="left"/>
    </xf>
    <xf numFmtId="0" fontId="25" fillId="6" borderId="12" xfId="0" applyFont="1" applyFill="1" applyBorder="1"/>
    <xf numFmtId="0" fontId="165" fillId="21" borderId="0" xfId="0" applyFont="1" applyFill="1" applyBorder="1" applyAlignment="1">
      <alignment horizontal="center"/>
    </xf>
    <xf numFmtId="166" fontId="71" fillId="21" borderId="0" xfId="0" applyNumberFormat="1" applyFont="1" applyFill="1" applyBorder="1" applyAlignment="1">
      <alignment horizontal="center"/>
    </xf>
    <xf numFmtId="0" fontId="152" fillId="0" borderId="0" xfId="0" applyFont="1"/>
    <xf numFmtId="2" fontId="25" fillId="0" borderId="0" xfId="0" applyNumberFormat="1" applyFont="1" applyFill="1" applyBorder="1" applyAlignment="1">
      <alignment horizontal="center"/>
    </xf>
    <xf numFmtId="0" fontId="166" fillId="0" borderId="0" xfId="0" applyFont="1" applyAlignment="1">
      <alignment horizontal="center"/>
    </xf>
    <xf numFmtId="172" fontId="25" fillId="0" borderId="0" xfId="0" applyNumberFormat="1" applyFont="1" applyFill="1" applyBorder="1" applyAlignment="1">
      <alignment horizontal="center"/>
    </xf>
    <xf numFmtId="166" fontId="25" fillId="11" borderId="20" xfId="0" applyNumberFormat="1" applyFont="1" applyFill="1" applyBorder="1" applyAlignment="1">
      <alignment horizontal="center"/>
    </xf>
    <xf numFmtId="0" fontId="27" fillId="0" borderId="0" xfId="0" applyFont="1" applyBorder="1" applyAlignment="1">
      <alignment horizontal="center"/>
    </xf>
    <xf numFmtId="166" fontId="25" fillId="11" borderId="0" xfId="0" applyNumberFormat="1" applyFont="1" applyFill="1" applyBorder="1" applyAlignment="1">
      <alignment horizontal="center"/>
    </xf>
    <xf numFmtId="166" fontId="53" fillId="11" borderId="0" xfId="0" applyNumberFormat="1" applyFont="1" applyFill="1" applyBorder="1" applyAlignment="1">
      <alignment horizontal="center"/>
    </xf>
    <xf numFmtId="166" fontId="53" fillId="11" borderId="0" xfId="0" applyNumberFormat="1" applyFont="1" applyFill="1" applyAlignment="1">
      <alignment horizontal="center"/>
    </xf>
    <xf numFmtId="166" fontId="71" fillId="19" borderId="0" xfId="0" applyNumberFormat="1" applyFont="1" applyFill="1" applyAlignment="1">
      <alignment horizontal="center"/>
    </xf>
    <xf numFmtId="166" fontId="71" fillId="19" borderId="0" xfId="0" applyNumberFormat="1" applyFont="1" applyFill="1" applyBorder="1" applyAlignment="1">
      <alignment horizontal="center"/>
    </xf>
    <xf numFmtId="0" fontId="57" fillId="0" borderId="0" xfId="0" applyFont="1" applyFill="1" applyBorder="1" applyAlignment="1">
      <alignment horizontal="center"/>
    </xf>
    <xf numFmtId="166" fontId="53" fillId="21" borderId="0" xfId="0" applyNumberFormat="1" applyFont="1" applyFill="1" applyBorder="1" applyAlignment="1">
      <alignment horizontal="center"/>
    </xf>
    <xf numFmtId="166" fontId="25" fillId="12" borderId="0" xfId="0" applyNumberFormat="1" applyFont="1" applyFill="1" applyBorder="1" applyAlignment="1">
      <alignment horizontal="center"/>
    </xf>
    <xf numFmtId="166" fontId="53" fillId="13" borderId="0" xfId="0" applyNumberFormat="1" applyFont="1" applyFill="1" applyBorder="1" applyAlignment="1">
      <alignment horizontal="center"/>
    </xf>
    <xf numFmtId="0" fontId="27" fillId="0" borderId="17" xfId="0" applyFont="1" applyBorder="1" applyAlignment="1">
      <alignment horizontal="center"/>
    </xf>
    <xf numFmtId="0" fontId="27" fillId="0" borderId="18" xfId="0" applyFont="1" applyBorder="1" applyAlignment="1">
      <alignment horizontal="center"/>
    </xf>
    <xf numFmtId="0" fontId="27" fillId="0" borderId="19" xfId="0" applyFont="1" applyBorder="1" applyAlignment="1">
      <alignment horizontal="center"/>
    </xf>
    <xf numFmtId="166" fontId="25" fillId="11" borderId="21" xfId="0" applyNumberFormat="1" applyFont="1" applyFill="1" applyBorder="1" applyAlignment="1">
      <alignment horizontal="center"/>
    </xf>
    <xf numFmtId="166" fontId="167" fillId="11" borderId="22" xfId="0" applyNumberFormat="1" applyFont="1" applyFill="1" applyBorder="1" applyAlignment="1">
      <alignment horizontal="center"/>
    </xf>
    <xf numFmtId="0" fontId="25" fillId="11" borderId="0" xfId="0" applyFont="1" applyFill="1"/>
    <xf numFmtId="2" fontId="168" fillId="0" borderId="0" xfId="0" applyNumberFormat="1" applyFont="1" applyFill="1" applyAlignment="1">
      <alignment horizontal="center"/>
    </xf>
    <xf numFmtId="0" fontId="54" fillId="0" borderId="0" xfId="0" applyFont="1" applyBorder="1" applyAlignment="1">
      <alignment horizontal="right"/>
    </xf>
    <xf numFmtId="173" fontId="84" fillId="0" borderId="0" xfId="0" applyNumberFormat="1" applyFont="1" applyBorder="1" applyAlignment="1">
      <alignment horizontal="center"/>
    </xf>
    <xf numFmtId="4" fontId="54" fillId="0" borderId="0" xfId="0" applyNumberFormat="1" applyFont="1"/>
    <xf numFmtId="0" fontId="41" fillId="0" borderId="0" xfId="0" applyFont="1" applyBorder="1"/>
    <xf numFmtId="0" fontId="50" fillId="0" borderId="0" xfId="0" applyFont="1" applyFill="1"/>
    <xf numFmtId="166" fontId="50" fillId="11" borderId="0" xfId="0" applyNumberFormat="1" applyFont="1" applyFill="1" applyAlignment="1">
      <alignment horizontal="center"/>
    </xf>
    <xf numFmtId="165" fontId="50" fillId="11" borderId="0" xfId="1" applyNumberFormat="1" applyFont="1" applyFill="1" applyAlignment="1">
      <alignment horizontal="center"/>
    </xf>
    <xf numFmtId="0" fontId="57" fillId="0" borderId="0" xfId="0" applyFont="1"/>
    <xf numFmtId="0" fontId="169" fillId="0" borderId="0" xfId="0" applyFont="1" applyAlignment="1">
      <alignment horizontal="right"/>
    </xf>
    <xf numFmtId="0" fontId="27" fillId="0" borderId="0" xfId="0" applyFont="1"/>
    <xf numFmtId="0" fontId="169" fillId="0" borderId="0" xfId="0" applyFont="1" applyFill="1" applyAlignment="1">
      <alignment horizontal="right"/>
    </xf>
    <xf numFmtId="169" fontId="84" fillId="0" borderId="0" xfId="0" applyNumberFormat="1" applyFont="1" applyFill="1"/>
    <xf numFmtId="2" fontId="41" fillId="0" borderId="0" xfId="0" applyNumberFormat="1" applyFont="1" applyFill="1" applyBorder="1" applyAlignment="1">
      <alignment horizontal="right"/>
    </xf>
    <xf numFmtId="1" fontId="170" fillId="0" borderId="0" xfId="0" applyNumberFormat="1" applyFont="1" applyAlignment="1">
      <alignment horizontal="right"/>
    </xf>
    <xf numFmtId="2" fontId="152" fillId="9" borderId="0" xfId="0" applyNumberFormat="1" applyFont="1" applyFill="1" applyAlignment="1">
      <alignment horizontal="center"/>
    </xf>
    <xf numFmtId="0" fontId="169" fillId="0" borderId="0" xfId="0" applyFont="1"/>
    <xf numFmtId="1" fontId="169" fillId="0" borderId="0" xfId="0" applyNumberFormat="1" applyFont="1" applyFill="1" applyBorder="1" applyAlignment="1">
      <alignment horizontal="left"/>
    </xf>
    <xf numFmtId="164" fontId="52" fillId="5" borderId="0" xfId="0" applyNumberFormat="1" applyFont="1" applyFill="1" applyAlignment="1">
      <alignment horizontal="center"/>
    </xf>
    <xf numFmtId="164" fontId="52" fillId="5" borderId="16" xfId="0" applyNumberFormat="1" applyFont="1" applyFill="1" applyBorder="1" applyAlignment="1">
      <alignment horizontal="center"/>
    </xf>
    <xf numFmtId="164" fontId="41" fillId="0" borderId="0" xfId="0" applyNumberFormat="1" applyFont="1" applyFill="1" applyAlignment="1">
      <alignment horizontal="center"/>
    </xf>
    <xf numFmtId="164" fontId="41" fillId="5" borderId="0" xfId="0" applyNumberFormat="1" applyFont="1" applyFill="1" applyBorder="1" applyAlignment="1">
      <alignment horizontal="center"/>
    </xf>
    <xf numFmtId="164" fontId="41" fillId="5" borderId="16" xfId="0" applyNumberFormat="1" applyFont="1" applyFill="1" applyBorder="1" applyAlignment="1">
      <alignment horizontal="center"/>
    </xf>
    <xf numFmtId="0" fontId="49" fillId="11" borderId="0" xfId="0" applyFont="1" applyFill="1"/>
    <xf numFmtId="164" fontId="52" fillId="5" borderId="0" xfId="0" applyNumberFormat="1" applyFont="1" applyFill="1" applyBorder="1" applyAlignment="1">
      <alignment horizontal="center"/>
    </xf>
    <xf numFmtId="164" fontId="41" fillId="11" borderId="0" xfId="0" applyNumberFormat="1" applyFont="1" applyFill="1" applyAlignment="1">
      <alignment horizontal="center"/>
    </xf>
    <xf numFmtId="164" fontId="54" fillId="5" borderId="0" xfId="0" applyNumberFormat="1" applyFont="1" applyFill="1" applyAlignment="1">
      <alignment horizontal="center"/>
    </xf>
    <xf numFmtId="164" fontId="54" fillId="18" borderId="0" xfId="0" applyNumberFormat="1" applyFont="1" applyFill="1" applyAlignment="1">
      <alignment horizontal="center"/>
    </xf>
    <xf numFmtId="164" fontId="54" fillId="18" borderId="0" xfId="0" applyNumberFormat="1" applyFont="1" applyFill="1" applyBorder="1" applyAlignment="1">
      <alignment horizontal="center"/>
    </xf>
    <xf numFmtId="164" fontId="41" fillId="18" borderId="0" xfId="0" applyNumberFormat="1" applyFont="1" applyFill="1" applyBorder="1" applyAlignment="1">
      <alignment horizontal="center"/>
    </xf>
    <xf numFmtId="164" fontId="41" fillId="18" borderId="16" xfId="0" applyNumberFormat="1" applyFont="1" applyFill="1" applyBorder="1" applyAlignment="1">
      <alignment horizontal="center"/>
    </xf>
    <xf numFmtId="164" fontId="41" fillId="11" borderId="0" xfId="0" applyNumberFormat="1" applyFont="1" applyFill="1" applyBorder="1" applyAlignment="1">
      <alignment horizontal="center"/>
    </xf>
    <xf numFmtId="164" fontId="54" fillId="5" borderId="16" xfId="0" applyNumberFormat="1" applyFont="1" applyFill="1" applyBorder="1" applyAlignment="1">
      <alignment horizontal="center"/>
    </xf>
    <xf numFmtId="164" fontId="54" fillId="5" borderId="0" xfId="0" applyNumberFormat="1" applyFont="1" applyFill="1" applyBorder="1" applyAlignment="1">
      <alignment horizontal="center"/>
    </xf>
    <xf numFmtId="10" fontId="41" fillId="5" borderId="0" xfId="1" applyNumberFormat="1" applyFont="1" applyFill="1" applyAlignment="1">
      <alignment horizontal="center"/>
    </xf>
    <xf numFmtId="164" fontId="41" fillId="18" borderId="0" xfId="0" applyNumberFormat="1" applyFont="1" applyFill="1" applyAlignment="1">
      <alignment horizontal="center"/>
    </xf>
    <xf numFmtId="0" fontId="152" fillId="11" borderId="26" xfId="0" applyFont="1" applyFill="1" applyBorder="1"/>
    <xf numFmtId="0" fontId="25" fillId="17" borderId="0" xfId="0" applyFont="1" applyFill="1" applyAlignment="1">
      <alignment horizontal="center"/>
    </xf>
    <xf numFmtId="0" fontId="41" fillId="17" borderId="0" xfId="0" applyFont="1" applyFill="1" applyAlignment="1">
      <alignment horizontal="center"/>
    </xf>
    <xf numFmtId="0" fontId="54" fillId="17" borderId="0" xfId="0" applyFont="1" applyFill="1" applyAlignment="1">
      <alignment horizontal="center"/>
    </xf>
    <xf numFmtId="0" fontId="160" fillId="6" borderId="0" xfId="0" applyFont="1" applyFill="1" applyBorder="1" applyAlignment="1">
      <alignment horizontal="center"/>
    </xf>
    <xf numFmtId="0" fontId="160" fillId="6" borderId="29" xfId="0" applyFont="1" applyFill="1" applyBorder="1" applyAlignment="1">
      <alignment horizontal="center"/>
    </xf>
    <xf numFmtId="0" fontId="160" fillId="6" borderId="12" xfId="0" applyFont="1" applyFill="1" applyBorder="1" applyAlignment="1">
      <alignment horizontal="center"/>
    </xf>
    <xf numFmtId="0" fontId="160" fillId="6" borderId="36" xfId="0" applyFont="1" applyFill="1" applyBorder="1" applyAlignment="1">
      <alignment horizontal="center"/>
    </xf>
    <xf numFmtId="0" fontId="160" fillId="6" borderId="28" xfId="0" applyFont="1" applyFill="1" applyBorder="1" applyAlignment="1">
      <alignment horizontal="right"/>
    </xf>
    <xf numFmtId="10" fontId="160" fillId="6" borderId="0" xfId="0" applyNumberFormat="1" applyFont="1" applyFill="1" applyBorder="1" applyAlignment="1">
      <alignment horizontal="center"/>
    </xf>
    <xf numFmtId="10" fontId="160" fillId="6" borderId="29" xfId="0" applyNumberFormat="1" applyFont="1" applyFill="1" applyBorder="1" applyAlignment="1">
      <alignment horizontal="center"/>
    </xf>
    <xf numFmtId="0" fontId="152" fillId="6" borderId="0" xfId="0" applyFont="1" applyFill="1" applyBorder="1"/>
    <xf numFmtId="0" fontId="160" fillId="6" borderId="28" xfId="0" quotePrefix="1" applyFont="1" applyFill="1" applyBorder="1" applyAlignment="1">
      <alignment horizontal="right"/>
    </xf>
    <xf numFmtId="3" fontId="160" fillId="6" borderId="0" xfId="0" applyNumberFormat="1" applyFont="1" applyFill="1" applyBorder="1" applyAlignment="1">
      <alignment horizontal="center"/>
    </xf>
    <xf numFmtId="3" fontId="160" fillId="6" borderId="29" xfId="0" applyNumberFormat="1" applyFont="1" applyFill="1" applyBorder="1" applyAlignment="1">
      <alignment horizontal="center"/>
    </xf>
    <xf numFmtId="0" fontId="160" fillId="6" borderId="30" xfId="0" quotePrefix="1" applyFont="1" applyFill="1" applyBorder="1" applyAlignment="1">
      <alignment horizontal="right"/>
    </xf>
    <xf numFmtId="10" fontId="160" fillId="6" borderId="12" xfId="0" applyNumberFormat="1" applyFont="1" applyFill="1" applyBorder="1" applyAlignment="1">
      <alignment horizontal="center"/>
    </xf>
    <xf numFmtId="10" fontId="160" fillId="6" borderId="36" xfId="0" applyNumberFormat="1" applyFont="1" applyFill="1" applyBorder="1" applyAlignment="1">
      <alignment horizontal="center"/>
    </xf>
    <xf numFmtId="166" fontId="160" fillId="6" borderId="0" xfId="0" applyNumberFormat="1" applyFont="1" applyFill="1" applyBorder="1" applyAlignment="1">
      <alignment horizontal="center"/>
    </xf>
    <xf numFmtId="166" fontId="160" fillId="6" borderId="29" xfId="0" applyNumberFormat="1" applyFont="1" applyFill="1" applyBorder="1" applyAlignment="1">
      <alignment horizontal="center"/>
    </xf>
    <xf numFmtId="0" fontId="172" fillId="6" borderId="0" xfId="0" applyFont="1" applyFill="1"/>
    <xf numFmtId="2" fontId="41" fillId="11" borderId="31" xfId="0" applyNumberFormat="1" applyFont="1" applyFill="1" applyBorder="1" applyAlignment="1">
      <alignment horizontal="center"/>
    </xf>
    <xf numFmtId="2" fontId="41" fillId="11" borderId="32" xfId="0" applyNumberFormat="1" applyFont="1" applyFill="1" applyBorder="1" applyAlignment="1">
      <alignment horizontal="center"/>
    </xf>
    <xf numFmtId="2" fontId="41" fillId="11" borderId="35" xfId="0" applyNumberFormat="1" applyFont="1" applyFill="1" applyBorder="1" applyAlignment="1">
      <alignment horizontal="center"/>
    </xf>
    <xf numFmtId="1" fontId="25" fillId="11" borderId="0" xfId="0" applyNumberFormat="1" applyFont="1" applyFill="1" applyAlignment="1">
      <alignment horizontal="center"/>
    </xf>
    <xf numFmtId="1" fontId="25" fillId="11" borderId="0" xfId="0" quotePrefix="1" applyNumberFormat="1" applyFont="1" applyFill="1" applyAlignment="1">
      <alignment horizontal="center"/>
    </xf>
    <xf numFmtId="0" fontId="152" fillId="0" borderId="0" xfId="0" applyFont="1" applyBorder="1"/>
    <xf numFmtId="0" fontId="57" fillId="11" borderId="26" xfId="0" applyFont="1" applyFill="1" applyBorder="1"/>
    <xf numFmtId="1" fontId="57" fillId="11" borderId="26" xfId="0" applyNumberFormat="1" applyFont="1" applyFill="1" applyBorder="1" applyAlignment="1">
      <alignment horizontal="center"/>
    </xf>
    <xf numFmtId="166" fontId="54" fillId="0" borderId="0" xfId="0" applyNumberFormat="1" applyFont="1" applyFill="1"/>
    <xf numFmtId="3" fontId="29" fillId="0" borderId="0" xfId="0" applyNumberFormat="1" applyFont="1" applyFill="1" applyAlignment="1">
      <alignment horizontal="center"/>
    </xf>
    <xf numFmtId="0" fontId="25" fillId="11" borderId="0" xfId="0" quotePrefix="1" applyFont="1" applyFill="1" applyBorder="1" applyAlignment="1">
      <alignment horizontal="left"/>
    </xf>
    <xf numFmtId="0" fontId="41" fillId="6" borderId="0" xfId="0" applyFont="1" applyFill="1" applyAlignment="1">
      <alignment horizontal="center"/>
    </xf>
    <xf numFmtId="0" fontId="54" fillId="6" borderId="0" xfId="0" applyFont="1" applyFill="1" applyAlignment="1">
      <alignment horizontal="center"/>
    </xf>
    <xf numFmtId="0" fontId="41" fillId="0" borderId="0" xfId="0" applyFont="1" applyAlignment="1">
      <alignment horizontal="right"/>
    </xf>
    <xf numFmtId="0" fontId="41" fillId="5" borderId="0" xfId="0" applyNumberFormat="1" applyFont="1" applyFill="1" applyAlignment="1">
      <alignment horizontal="center"/>
    </xf>
    <xf numFmtId="1" fontId="71" fillId="0" borderId="0" xfId="0" applyNumberFormat="1" applyFont="1" applyAlignment="1">
      <alignment horizontal="center"/>
    </xf>
    <xf numFmtId="2" fontId="71" fillId="0" borderId="0" xfId="0" applyNumberFormat="1" applyFont="1" applyAlignment="1">
      <alignment horizontal="center"/>
    </xf>
    <xf numFmtId="2" fontId="170" fillId="0" borderId="0" xfId="0" applyNumberFormat="1" applyFont="1" applyAlignment="1">
      <alignment horizontal="center"/>
    </xf>
    <xf numFmtId="0" fontId="174" fillId="0" borderId="0" xfId="3" quotePrefix="1" applyFont="1" applyAlignment="1" applyProtection="1">
      <alignment horizontal="left"/>
    </xf>
    <xf numFmtId="0" fontId="175" fillId="0" borderId="0" xfId="0" applyFont="1" applyAlignment="1">
      <alignment horizontal="right"/>
    </xf>
    <xf numFmtId="0" fontId="168" fillId="0" borderId="0" xfId="0" applyFont="1"/>
    <xf numFmtId="176" fontId="168" fillId="0" borderId="0" xfId="0" applyNumberFormat="1" applyFont="1"/>
    <xf numFmtId="4" fontId="41" fillId="5" borderId="0" xfId="0" applyNumberFormat="1" applyFont="1" applyFill="1" applyAlignment="1">
      <alignment horizontal="center"/>
    </xf>
    <xf numFmtId="2" fontId="52" fillId="5" borderId="0" xfId="0" applyNumberFormat="1" applyFont="1" applyFill="1" applyAlignment="1">
      <alignment horizontal="center"/>
    </xf>
    <xf numFmtId="0" fontId="52" fillId="5" borderId="0" xfId="0" applyNumberFormat="1" applyFont="1" applyFill="1" applyAlignment="1">
      <alignment horizontal="center"/>
    </xf>
    <xf numFmtId="0" fontId="29" fillId="0" borderId="0" xfId="0" applyFont="1" applyAlignment="1">
      <alignment horizontal="center"/>
    </xf>
    <xf numFmtId="1" fontId="29" fillId="0" borderId="0" xfId="0" applyNumberFormat="1" applyFont="1" applyAlignment="1">
      <alignment horizontal="center"/>
    </xf>
    <xf numFmtId="0" fontId="176" fillId="0" borderId="0" xfId="0" applyFont="1" applyAlignment="1">
      <alignment horizontal="center"/>
    </xf>
    <xf numFmtId="2" fontId="177" fillId="0" borderId="0" xfId="0" applyNumberFormat="1" applyFont="1" applyAlignment="1">
      <alignment horizontal="center"/>
    </xf>
    <xf numFmtId="0" fontId="152" fillId="2" borderId="0" xfId="0" applyFont="1" applyFill="1"/>
    <xf numFmtId="0" fontId="100" fillId="2" borderId="0" xfId="0" applyFont="1" applyFill="1" applyAlignment="1">
      <alignment horizontal="center"/>
    </xf>
    <xf numFmtId="0" fontId="101" fillId="2" borderId="0" xfId="0" applyFont="1" applyFill="1"/>
    <xf numFmtId="0" fontId="25" fillId="4" borderId="1" xfId="0" applyFont="1" applyFill="1" applyBorder="1"/>
    <xf numFmtId="0" fontId="25" fillId="4" borderId="2" xfId="0" applyFont="1" applyFill="1" applyBorder="1" applyAlignment="1">
      <alignment horizontal="center"/>
    </xf>
    <xf numFmtId="0" fontId="25" fillId="4" borderId="3" xfId="0" applyFont="1" applyFill="1" applyBorder="1" applyAlignment="1">
      <alignment horizontal="center"/>
    </xf>
    <xf numFmtId="0" fontId="178" fillId="4" borderId="3" xfId="0" applyFont="1" applyFill="1" applyBorder="1" applyAlignment="1">
      <alignment horizontal="left"/>
    </xf>
    <xf numFmtId="0" fontId="25" fillId="4" borderId="4" xfId="0" applyFont="1" applyFill="1" applyBorder="1"/>
    <xf numFmtId="0" fontId="25" fillId="4" borderId="7" xfId="0" applyFont="1" applyFill="1" applyBorder="1"/>
    <xf numFmtId="0" fontId="25" fillId="4" borderId="10" xfId="0" applyFont="1" applyFill="1" applyBorder="1" applyAlignment="1">
      <alignment horizontal="center"/>
    </xf>
    <xf numFmtId="0" fontId="25" fillId="4" borderId="11" xfId="0" applyFont="1" applyFill="1" applyBorder="1" applyAlignment="1">
      <alignment horizontal="center"/>
    </xf>
    <xf numFmtId="0" fontId="178" fillId="4" borderId="11" xfId="0" applyFont="1" applyFill="1" applyBorder="1" applyAlignment="1">
      <alignment horizontal="left"/>
    </xf>
    <xf numFmtId="0" fontId="25" fillId="2" borderId="7" xfId="0" applyFont="1" applyFill="1" applyBorder="1"/>
    <xf numFmtId="0" fontId="25" fillId="2" borderId="8" xfId="0" applyFont="1" applyFill="1" applyBorder="1" applyAlignment="1">
      <alignment horizontal="center"/>
    </xf>
    <xf numFmtId="0" fontId="25" fillId="2" borderId="9" xfId="0" applyFont="1" applyFill="1" applyBorder="1" applyAlignment="1">
      <alignment horizontal="center"/>
    </xf>
    <xf numFmtId="0" fontId="178" fillId="2" borderId="9" xfId="0" applyFont="1" applyFill="1" applyBorder="1" applyAlignment="1">
      <alignment horizontal="left"/>
    </xf>
    <xf numFmtId="0" fontId="25" fillId="2" borderId="4" xfId="0" applyFont="1" applyFill="1" applyBorder="1"/>
    <xf numFmtId="0" fontId="25" fillId="2" borderId="5" xfId="0" applyFont="1" applyFill="1" applyBorder="1" applyAlignment="1">
      <alignment horizontal="center"/>
    </xf>
    <xf numFmtId="0" fontId="25" fillId="2" borderId="6" xfId="0" applyFont="1" applyFill="1" applyBorder="1" applyAlignment="1">
      <alignment horizontal="center"/>
    </xf>
    <xf numFmtId="0" fontId="178" fillId="2" borderId="6" xfId="0" applyFont="1" applyFill="1" applyBorder="1" applyAlignment="1">
      <alignment horizontal="left"/>
    </xf>
    <xf numFmtId="0" fontId="25" fillId="2" borderId="10" xfId="0" applyFont="1" applyFill="1" applyBorder="1"/>
    <xf numFmtId="0" fontId="25" fillId="2" borderId="10" xfId="0" applyFont="1" applyFill="1" applyBorder="1" applyAlignment="1">
      <alignment horizontal="center"/>
    </xf>
    <xf numFmtId="0" fontId="25" fillId="2" borderId="11" xfId="0" applyFont="1" applyFill="1" applyBorder="1" applyAlignment="1">
      <alignment horizontal="center"/>
    </xf>
    <xf numFmtId="0" fontId="178" fillId="2" borderId="11" xfId="0" applyFont="1" applyFill="1" applyBorder="1" applyAlignment="1">
      <alignment horizontal="left"/>
    </xf>
  </cellXfs>
  <cellStyles count="4">
    <cellStyle name="Komma" xfId="2" builtinId="3"/>
    <cellStyle name="Link" xfId="3" builtinId="8"/>
    <cellStyle name="Normal" xfId="0" builtinId="0"/>
    <cellStyle name="Procent" xfId="1" builtinId="5"/>
  </cellStyles>
  <dxfs count="0"/>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a:t>
            </a:r>
            <a:endParaRPr lang="da-DK" sz="1100" b="1">
              <a:solidFill>
                <a:schemeClr val="tx1"/>
              </a:solidFill>
            </a:endParaRPr>
          </a:p>
        </c:rich>
      </c:tx>
      <c:layout>
        <c:manualLayout>
          <c:xMode val="edge"/>
          <c:yMode val="edge"/>
          <c:x val="0.29575214052123494"/>
          <c:y val="7.372555204458536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198743014266076"/>
          <c:y val="0.1978653604149159"/>
          <c:w val="0.70268653440567841"/>
          <c:h val="0.72286572692332973"/>
        </c:manualLayout>
      </c:layout>
      <c:barChart>
        <c:barDir val="bar"/>
        <c:grouping val="clustered"/>
        <c:varyColors val="0"/>
        <c:ser>
          <c:idx val="0"/>
          <c:order val="0"/>
          <c:tx>
            <c:strRef>
              <c:f>'climate debt'!$G$7</c:f>
              <c:strCache>
                <c:ptCount val="1"/>
                <c:pt idx="0">
                  <c:v>2010</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8-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debt'!$G$8:$G$10</c:f>
              <c:numCache>
                <c:formatCode>0.00%</c:formatCode>
                <c:ptCount val="3"/>
                <c:pt idx="0">
                  <c:v>6.1405557133578405E-2</c:v>
                </c:pt>
                <c:pt idx="1">
                  <c:v>8.2462268229535438E-2</c:v>
                </c:pt>
                <c:pt idx="2">
                  <c:v>0.43928575850307167</c:v>
                </c:pt>
              </c:numCache>
            </c:numRef>
          </c:val>
          <c:extLst>
            <c:ext xmlns:c16="http://schemas.microsoft.com/office/drawing/2014/chart" uri="{C3380CC4-5D6E-409C-BE32-E72D297353CC}">
              <c16:uniqueId val="{00000000-8E9A-4D2D-8856-26BF839C00C1}"/>
            </c:ext>
          </c:extLst>
        </c:ser>
        <c:ser>
          <c:idx val="1"/>
          <c:order val="1"/>
          <c:tx>
            <c:strRef>
              <c:f>'climate debt'!$H$7</c:f>
              <c:strCache>
                <c:ptCount val="1"/>
                <c:pt idx="0">
                  <c:v>2015</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2-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7-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debt'!$H$8:$H$10</c:f>
              <c:numCache>
                <c:formatCode>0.00%</c:formatCode>
                <c:ptCount val="3"/>
                <c:pt idx="0">
                  <c:v>4.810850735956327E-2</c:v>
                </c:pt>
                <c:pt idx="1">
                  <c:v>0.15788201775520794</c:v>
                </c:pt>
                <c:pt idx="2">
                  <c:v>0.34308437802829367</c:v>
                </c:pt>
              </c:numCache>
            </c:numRef>
          </c:val>
          <c:extLst>
            <c:ext xmlns:c16="http://schemas.microsoft.com/office/drawing/2014/chart" uri="{C3380CC4-5D6E-409C-BE32-E72D297353CC}">
              <c16:uniqueId val="{00000001-8E9A-4D2D-8856-26BF839C00C1}"/>
            </c:ext>
          </c:extLst>
        </c:ser>
        <c:ser>
          <c:idx val="2"/>
          <c:order val="2"/>
          <c:tx>
            <c:strRef>
              <c:f>'climate debt'!$I$7</c:f>
              <c:strCache>
                <c:ptCount val="1"/>
                <c:pt idx="0">
                  <c:v>2017</c:v>
                </c:pt>
              </c:strCache>
            </c:strRef>
          </c:tx>
          <c:spPr>
            <a:solidFill>
              <a:srgbClr val="FF0000"/>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3-BBA1-4FD2-8829-DEA79786F21B}"/>
              </c:ext>
            </c:extLst>
          </c:dPt>
          <c:dPt>
            <c:idx val="1"/>
            <c:invertIfNegative val="0"/>
            <c:bubble3D val="0"/>
            <c:spPr>
              <a:solidFill>
                <a:srgbClr val="00B050"/>
              </a:solidFill>
              <a:ln>
                <a:noFill/>
              </a:ln>
              <a:effectLst/>
            </c:spPr>
            <c:extLst>
              <c:ext xmlns:c16="http://schemas.microsoft.com/office/drawing/2014/chart" uri="{C3380CC4-5D6E-409C-BE32-E72D297353CC}">
                <c16:uniqueId val="{00000006-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debt'!$I$8:$I$10</c:f>
              <c:numCache>
                <c:formatCode>0.00%</c:formatCode>
                <c:ptCount val="3"/>
                <c:pt idx="0">
                  <c:v>4.7966004244442625E-2</c:v>
                </c:pt>
                <c:pt idx="1">
                  <c:v>0.17587897734741725</c:v>
                </c:pt>
                <c:pt idx="2">
                  <c:v>0.33063678216102033</c:v>
                </c:pt>
              </c:numCache>
            </c:numRef>
          </c:val>
          <c:extLst>
            <c:ext xmlns:c16="http://schemas.microsoft.com/office/drawing/2014/chart" uri="{C3380CC4-5D6E-409C-BE32-E72D297353CC}">
              <c16:uniqueId val="{00000000-BBA1-4FD2-8829-DEA79786F21B}"/>
            </c:ext>
          </c:extLst>
        </c:ser>
        <c:dLbls>
          <c:showLegendKey val="0"/>
          <c:showVal val="0"/>
          <c:showCatName val="0"/>
          <c:showSerName val="0"/>
          <c:showPercent val="0"/>
          <c:showBubbleSize val="0"/>
        </c:dLbls>
        <c:gapWidth val="182"/>
        <c:overlap val="-20"/>
        <c:axId val="339090480"/>
        <c:axId val="339093104"/>
      </c:barChart>
      <c:catAx>
        <c:axId val="3390904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339093104"/>
        <c:crosses val="autoZero"/>
        <c:auto val="1"/>
        <c:lblAlgn val="ctr"/>
        <c:lblOffset val="100"/>
        <c:noMultiLvlLbl val="0"/>
      </c:catAx>
      <c:valAx>
        <c:axId val="339093104"/>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39090480"/>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n-lt"/>
                <a:ea typeface="Times New Roman"/>
                <a:cs typeface="Times New Roman"/>
              </a:defRPr>
            </a:pPr>
            <a:r>
              <a:rPr lang="da-DK">
                <a:latin typeface="+mn-lt"/>
              </a:rPr>
              <a:t>Generated Nuclear Power in kWh per capita</a:t>
            </a:r>
          </a:p>
        </c:rich>
      </c:tx>
      <c:layout>
        <c:manualLayout>
          <c:xMode val="edge"/>
          <c:yMode val="edge"/>
          <c:x val="0.32195985487548712"/>
          <c:y val="2.9884998800771799E-2"/>
        </c:manualLayout>
      </c:layout>
      <c:overlay val="0"/>
      <c:spPr>
        <a:noFill/>
        <a:ln w="25400">
          <a:noFill/>
        </a:ln>
      </c:spPr>
    </c:title>
    <c:autoTitleDeleted val="0"/>
    <c:plotArea>
      <c:layout>
        <c:manualLayout>
          <c:layoutTarget val="inner"/>
          <c:xMode val="edge"/>
          <c:yMode val="edge"/>
          <c:x val="8.7905835109347158E-2"/>
          <c:y val="9.7573778887395171E-2"/>
          <c:w val="0.87568909806388329"/>
          <c:h val="0.77521655321540095"/>
        </c:manualLayout>
      </c:layout>
      <c:lineChart>
        <c:grouping val="standard"/>
        <c:varyColors val="0"/>
        <c:ser>
          <c:idx val="2"/>
          <c:order val="0"/>
          <c:tx>
            <c:strRef>
              <c:f>nuclear!$B$19</c:f>
              <c:strCache>
                <c:ptCount val="1"/>
                <c:pt idx="0">
                  <c:v>(World)</c:v>
                </c:pt>
              </c:strCache>
            </c:strRef>
          </c:tx>
          <c:spPr>
            <a:ln w="38100">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81-45E4-BEA0-360AFF785CCA}"/>
                </c:ext>
              </c:extLst>
            </c:dLbl>
            <c:dLbl>
              <c:idx val="1"/>
              <c:delete val="1"/>
              <c:extLst>
                <c:ext xmlns:c15="http://schemas.microsoft.com/office/drawing/2012/chart" uri="{CE6537A1-D6FC-4f65-9D91-7224C49458BB}"/>
                <c:ext xmlns:c16="http://schemas.microsoft.com/office/drawing/2014/chart" uri="{C3380CC4-5D6E-409C-BE32-E72D297353CC}">
                  <c16:uniqueId val="{00000002-9C81-45E4-BEA0-360AFF785CCA}"/>
                </c:ext>
              </c:extLst>
            </c:dLbl>
            <c:dLbl>
              <c:idx val="2"/>
              <c:delete val="1"/>
              <c:extLst>
                <c:ext xmlns:c15="http://schemas.microsoft.com/office/drawing/2012/chart" uri="{CE6537A1-D6FC-4f65-9D91-7224C49458BB}"/>
                <c:ext xmlns:c16="http://schemas.microsoft.com/office/drawing/2014/chart" uri="{C3380CC4-5D6E-409C-BE32-E72D297353CC}">
                  <c16:uniqueId val="{00000003-9C81-45E4-BEA0-360AFF785CCA}"/>
                </c:ext>
              </c:extLst>
            </c:dLbl>
            <c:dLbl>
              <c:idx val="3"/>
              <c:delete val="1"/>
              <c:extLst>
                <c:ext xmlns:c15="http://schemas.microsoft.com/office/drawing/2012/chart" uri="{CE6537A1-D6FC-4f65-9D91-7224C49458BB}"/>
                <c:ext xmlns:c16="http://schemas.microsoft.com/office/drawing/2014/chart" uri="{C3380CC4-5D6E-409C-BE32-E72D297353CC}">
                  <c16:uniqueId val="{00000004-9C81-45E4-BEA0-360AFF785CCA}"/>
                </c:ext>
              </c:extLst>
            </c:dLbl>
            <c:dLbl>
              <c:idx val="4"/>
              <c:delete val="1"/>
              <c:extLst>
                <c:ext xmlns:c15="http://schemas.microsoft.com/office/drawing/2012/chart" uri="{CE6537A1-D6FC-4f65-9D91-7224C49458BB}"/>
                <c:ext xmlns:c16="http://schemas.microsoft.com/office/drawing/2014/chart" uri="{C3380CC4-5D6E-409C-BE32-E72D297353CC}">
                  <c16:uniqueId val="{00000005-9C81-45E4-BEA0-360AFF785CCA}"/>
                </c:ext>
              </c:extLst>
            </c:dLbl>
            <c:dLbl>
              <c:idx val="5"/>
              <c:delete val="1"/>
              <c:extLst>
                <c:ext xmlns:c15="http://schemas.microsoft.com/office/drawing/2012/chart" uri="{CE6537A1-D6FC-4f65-9D91-7224C49458BB}"/>
                <c:ext xmlns:c16="http://schemas.microsoft.com/office/drawing/2014/chart" uri="{C3380CC4-5D6E-409C-BE32-E72D297353CC}">
                  <c16:uniqueId val="{00000006-9C81-45E4-BEA0-360AFF785CCA}"/>
                </c:ext>
              </c:extLst>
            </c:dLbl>
            <c:dLbl>
              <c:idx val="6"/>
              <c:delete val="1"/>
              <c:extLst>
                <c:ext xmlns:c15="http://schemas.microsoft.com/office/drawing/2012/chart" uri="{CE6537A1-D6FC-4f65-9D91-7224C49458BB}"/>
                <c:ext xmlns:c16="http://schemas.microsoft.com/office/drawing/2014/chart" uri="{C3380CC4-5D6E-409C-BE32-E72D297353CC}">
                  <c16:uniqueId val="{00000007-9C81-45E4-BEA0-360AFF785CCA}"/>
                </c:ext>
              </c:extLst>
            </c:dLbl>
            <c:dLbl>
              <c:idx val="7"/>
              <c:delete val="1"/>
              <c:extLst>
                <c:ext xmlns:c15="http://schemas.microsoft.com/office/drawing/2012/chart" uri="{CE6537A1-D6FC-4f65-9D91-7224C49458BB}"/>
                <c:ext xmlns:c16="http://schemas.microsoft.com/office/drawing/2014/chart" uri="{C3380CC4-5D6E-409C-BE32-E72D297353CC}">
                  <c16:uniqueId val="{00000008-9C81-45E4-BEA0-360AFF785CCA}"/>
                </c:ext>
              </c:extLst>
            </c:dLbl>
            <c:dLbl>
              <c:idx val="8"/>
              <c:delete val="1"/>
              <c:extLst>
                <c:ext xmlns:c15="http://schemas.microsoft.com/office/drawing/2012/chart" uri="{CE6537A1-D6FC-4f65-9D91-7224C49458BB}"/>
                <c:ext xmlns:c16="http://schemas.microsoft.com/office/drawing/2014/chart" uri="{C3380CC4-5D6E-409C-BE32-E72D297353CC}">
                  <c16:uniqueId val="{00000009-9C81-45E4-BEA0-360AFF785CCA}"/>
                </c:ext>
              </c:extLst>
            </c:dLbl>
            <c:dLbl>
              <c:idx val="9"/>
              <c:delete val="1"/>
              <c:extLst>
                <c:ext xmlns:c15="http://schemas.microsoft.com/office/drawing/2012/chart" uri="{CE6537A1-D6FC-4f65-9D91-7224C49458BB}"/>
                <c:ext xmlns:c16="http://schemas.microsoft.com/office/drawing/2014/chart" uri="{C3380CC4-5D6E-409C-BE32-E72D297353CC}">
                  <c16:uniqueId val="{0000000A-9C81-45E4-BEA0-360AFF785CCA}"/>
                </c:ext>
              </c:extLst>
            </c:dLbl>
            <c:dLbl>
              <c:idx val="10"/>
              <c:delete val="1"/>
              <c:extLst>
                <c:ext xmlns:c15="http://schemas.microsoft.com/office/drawing/2012/chart" uri="{CE6537A1-D6FC-4f65-9D91-7224C49458BB}"/>
                <c:ext xmlns:c16="http://schemas.microsoft.com/office/drawing/2014/chart" uri="{C3380CC4-5D6E-409C-BE32-E72D297353CC}">
                  <c16:uniqueId val="{0000000B-9C81-45E4-BEA0-360AFF785CCA}"/>
                </c:ext>
              </c:extLst>
            </c:dLbl>
            <c:dLbl>
              <c:idx val="11"/>
              <c:delete val="1"/>
              <c:extLst>
                <c:ext xmlns:c15="http://schemas.microsoft.com/office/drawing/2012/chart" uri="{CE6537A1-D6FC-4f65-9D91-7224C49458BB}"/>
                <c:ext xmlns:c16="http://schemas.microsoft.com/office/drawing/2014/chart" uri="{C3380CC4-5D6E-409C-BE32-E72D297353CC}">
                  <c16:uniqueId val="{0000000C-9C81-45E4-BEA0-360AFF785CCA}"/>
                </c:ext>
              </c:extLst>
            </c:dLbl>
            <c:dLbl>
              <c:idx val="12"/>
              <c:delete val="1"/>
              <c:extLst>
                <c:ext xmlns:c15="http://schemas.microsoft.com/office/drawing/2012/chart" uri="{CE6537A1-D6FC-4f65-9D91-7224C49458BB}"/>
                <c:ext xmlns:c16="http://schemas.microsoft.com/office/drawing/2014/chart" uri="{C3380CC4-5D6E-409C-BE32-E72D297353CC}">
                  <c16:uniqueId val="{0000000D-9C81-45E4-BEA0-360AFF785CCA}"/>
                </c:ext>
              </c:extLst>
            </c:dLbl>
            <c:dLbl>
              <c:idx val="13"/>
              <c:delete val="1"/>
              <c:extLst>
                <c:ext xmlns:c15="http://schemas.microsoft.com/office/drawing/2012/chart" uri="{CE6537A1-D6FC-4f65-9D91-7224C49458BB}"/>
                <c:ext xmlns:c16="http://schemas.microsoft.com/office/drawing/2014/chart" uri="{C3380CC4-5D6E-409C-BE32-E72D297353CC}">
                  <c16:uniqueId val="{0000000E-9C81-45E4-BEA0-360AFF785CCA}"/>
                </c:ext>
              </c:extLst>
            </c:dLbl>
            <c:dLbl>
              <c:idx val="14"/>
              <c:delete val="1"/>
              <c:extLst>
                <c:ext xmlns:c15="http://schemas.microsoft.com/office/drawing/2012/chart" uri="{CE6537A1-D6FC-4f65-9D91-7224C49458BB}"/>
                <c:ext xmlns:c16="http://schemas.microsoft.com/office/drawing/2014/chart" uri="{C3380CC4-5D6E-409C-BE32-E72D297353CC}">
                  <c16:uniqueId val="{0000000F-9C81-45E4-BEA0-360AFF785CCA}"/>
                </c:ext>
              </c:extLst>
            </c:dLbl>
            <c:dLbl>
              <c:idx val="15"/>
              <c:delete val="1"/>
              <c:extLst>
                <c:ext xmlns:c15="http://schemas.microsoft.com/office/drawing/2012/chart" uri="{CE6537A1-D6FC-4f65-9D91-7224C49458BB}"/>
                <c:ext xmlns:c16="http://schemas.microsoft.com/office/drawing/2014/chart" uri="{C3380CC4-5D6E-409C-BE32-E72D297353CC}">
                  <c16:uniqueId val="{00000002-FB41-485D-A230-6FD55327CFE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nuclear!$C$19:$W$19</c:f>
              <c:numCache>
                <c:formatCode>#,##0</c:formatCode>
                <c:ptCount val="21"/>
                <c:pt idx="0">
                  <c:v>359.28314583326386</c:v>
                </c:pt>
                <c:pt idx="1">
                  <c:v>372.33134849201269</c:v>
                </c:pt>
                <c:pt idx="2">
                  <c:v>380.84810520479334</c:v>
                </c:pt>
                <c:pt idx="3">
                  <c:v>380.84810520479334</c:v>
                </c:pt>
                <c:pt idx="4">
                  <c:v>387.49028981614737</c:v>
                </c:pt>
                <c:pt idx="5">
                  <c:v>387.49028981614737</c:v>
                </c:pt>
                <c:pt idx="6">
                  <c:v>391.80032960840379</c:v>
                </c:pt>
                <c:pt idx="7">
                  <c:v>384.86293679210064</c:v>
                </c:pt>
                <c:pt idx="8">
                  <c:v>383.60830192106715</c:v>
                </c:pt>
                <c:pt idx="9">
                  <c:v>377.37940879664177</c:v>
                </c:pt>
                <c:pt idx="10">
                  <c:v>387.98476355943706</c:v>
                </c:pt>
                <c:pt idx="11">
                  <c:v>371.32764059518587</c:v>
                </c:pt>
                <c:pt idx="12">
                  <c:v>346.27922440525742</c:v>
                </c:pt>
                <c:pt idx="13">
                  <c:v>348.19807773742639</c:v>
                </c:pt>
                <c:pt idx="14">
                  <c:v>355.87349106610213</c:v>
                </c:pt>
                <c:pt idx="15">
                  <c:v>360.34589537108053</c:v>
                </c:pt>
                <c:pt idx="16">
                  <c:v>367.56373598208523</c:v>
                </c:pt>
              </c:numCache>
            </c:numRef>
          </c:val>
          <c:smooth val="1"/>
          <c:extLst>
            <c:ext xmlns:c16="http://schemas.microsoft.com/office/drawing/2014/chart" uri="{C3380CC4-5D6E-409C-BE32-E72D297353CC}">
              <c16:uniqueId val="{00000000-9C81-45E4-BEA0-360AFF785CCA}"/>
            </c:ext>
          </c:extLst>
        </c:ser>
        <c:ser>
          <c:idx val="0"/>
          <c:order val="1"/>
          <c:tx>
            <c:strRef>
              <c:f>nuclear!$B$20</c:f>
              <c:strCache>
                <c:ptCount val="1"/>
                <c:pt idx="0">
                  <c:v>China</c:v>
                </c:pt>
              </c:strCache>
            </c:strRef>
          </c:tx>
          <c:spPr>
            <a:ln w="38100">
              <a:solidFill>
                <a:srgbClr val="00B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9FD-44CC-8F42-45DAC0677827}"/>
                </c:ext>
              </c:extLst>
            </c:dLbl>
            <c:dLbl>
              <c:idx val="1"/>
              <c:delete val="1"/>
              <c:extLst>
                <c:ext xmlns:c15="http://schemas.microsoft.com/office/drawing/2012/chart" uri="{CE6537A1-D6FC-4f65-9D91-7224C49458BB}"/>
                <c:ext xmlns:c16="http://schemas.microsoft.com/office/drawing/2014/chart" uri="{C3380CC4-5D6E-409C-BE32-E72D297353CC}">
                  <c16:uniqueId val="{00000001-A9FD-44CC-8F42-45DAC0677827}"/>
                </c:ext>
              </c:extLst>
            </c:dLbl>
            <c:dLbl>
              <c:idx val="2"/>
              <c:delete val="1"/>
              <c:extLst>
                <c:ext xmlns:c15="http://schemas.microsoft.com/office/drawing/2012/chart" uri="{CE6537A1-D6FC-4f65-9D91-7224C49458BB}"/>
                <c:ext xmlns:c16="http://schemas.microsoft.com/office/drawing/2014/chart" uri="{C3380CC4-5D6E-409C-BE32-E72D297353CC}">
                  <c16:uniqueId val="{00000002-A9FD-44CC-8F42-45DAC0677827}"/>
                </c:ext>
              </c:extLst>
            </c:dLbl>
            <c:dLbl>
              <c:idx val="3"/>
              <c:delete val="1"/>
              <c:extLst>
                <c:ext xmlns:c15="http://schemas.microsoft.com/office/drawing/2012/chart" uri="{CE6537A1-D6FC-4f65-9D91-7224C49458BB}"/>
                <c:ext xmlns:c16="http://schemas.microsoft.com/office/drawing/2014/chart" uri="{C3380CC4-5D6E-409C-BE32-E72D297353CC}">
                  <c16:uniqueId val="{00000003-A9FD-44CC-8F42-45DAC0677827}"/>
                </c:ext>
              </c:extLst>
            </c:dLbl>
            <c:dLbl>
              <c:idx val="4"/>
              <c:delete val="1"/>
              <c:extLst>
                <c:ext xmlns:c15="http://schemas.microsoft.com/office/drawing/2012/chart" uri="{CE6537A1-D6FC-4f65-9D91-7224C49458BB}"/>
                <c:ext xmlns:c16="http://schemas.microsoft.com/office/drawing/2014/chart" uri="{C3380CC4-5D6E-409C-BE32-E72D297353CC}">
                  <c16:uniqueId val="{00000004-A9FD-44CC-8F42-45DAC0677827}"/>
                </c:ext>
              </c:extLst>
            </c:dLbl>
            <c:dLbl>
              <c:idx val="5"/>
              <c:delete val="1"/>
              <c:extLst>
                <c:ext xmlns:c15="http://schemas.microsoft.com/office/drawing/2012/chart" uri="{CE6537A1-D6FC-4f65-9D91-7224C49458BB}"/>
                <c:ext xmlns:c16="http://schemas.microsoft.com/office/drawing/2014/chart" uri="{C3380CC4-5D6E-409C-BE32-E72D297353CC}">
                  <c16:uniqueId val="{00000005-A9FD-44CC-8F42-45DAC0677827}"/>
                </c:ext>
              </c:extLst>
            </c:dLbl>
            <c:dLbl>
              <c:idx val="6"/>
              <c:delete val="1"/>
              <c:extLst>
                <c:ext xmlns:c15="http://schemas.microsoft.com/office/drawing/2012/chart" uri="{CE6537A1-D6FC-4f65-9D91-7224C49458BB}"/>
                <c:ext xmlns:c16="http://schemas.microsoft.com/office/drawing/2014/chart" uri="{C3380CC4-5D6E-409C-BE32-E72D297353CC}">
                  <c16:uniqueId val="{00000006-A9FD-44CC-8F42-45DAC0677827}"/>
                </c:ext>
              </c:extLst>
            </c:dLbl>
            <c:dLbl>
              <c:idx val="7"/>
              <c:delete val="1"/>
              <c:extLst>
                <c:ext xmlns:c15="http://schemas.microsoft.com/office/drawing/2012/chart" uri="{CE6537A1-D6FC-4f65-9D91-7224C49458BB}"/>
                <c:ext xmlns:c16="http://schemas.microsoft.com/office/drawing/2014/chart" uri="{C3380CC4-5D6E-409C-BE32-E72D297353CC}">
                  <c16:uniqueId val="{00000007-A9FD-44CC-8F42-45DAC0677827}"/>
                </c:ext>
              </c:extLst>
            </c:dLbl>
            <c:dLbl>
              <c:idx val="8"/>
              <c:delete val="1"/>
              <c:extLst>
                <c:ext xmlns:c15="http://schemas.microsoft.com/office/drawing/2012/chart" uri="{CE6537A1-D6FC-4f65-9D91-7224C49458BB}"/>
                <c:ext xmlns:c16="http://schemas.microsoft.com/office/drawing/2014/chart" uri="{C3380CC4-5D6E-409C-BE32-E72D297353CC}">
                  <c16:uniqueId val="{00000008-A9FD-44CC-8F42-45DAC0677827}"/>
                </c:ext>
              </c:extLst>
            </c:dLbl>
            <c:dLbl>
              <c:idx val="9"/>
              <c:delete val="1"/>
              <c:extLst>
                <c:ext xmlns:c15="http://schemas.microsoft.com/office/drawing/2012/chart" uri="{CE6537A1-D6FC-4f65-9D91-7224C49458BB}"/>
                <c:ext xmlns:c16="http://schemas.microsoft.com/office/drawing/2014/chart" uri="{C3380CC4-5D6E-409C-BE32-E72D297353CC}">
                  <c16:uniqueId val="{00000009-A9FD-44CC-8F42-45DAC0677827}"/>
                </c:ext>
              </c:extLst>
            </c:dLbl>
            <c:dLbl>
              <c:idx val="10"/>
              <c:delete val="1"/>
              <c:extLst>
                <c:ext xmlns:c15="http://schemas.microsoft.com/office/drawing/2012/chart" uri="{CE6537A1-D6FC-4f65-9D91-7224C49458BB}"/>
                <c:ext xmlns:c16="http://schemas.microsoft.com/office/drawing/2014/chart" uri="{C3380CC4-5D6E-409C-BE32-E72D297353CC}">
                  <c16:uniqueId val="{0000000A-A9FD-44CC-8F42-45DAC0677827}"/>
                </c:ext>
              </c:extLst>
            </c:dLbl>
            <c:dLbl>
              <c:idx val="11"/>
              <c:delete val="1"/>
              <c:extLst>
                <c:ext xmlns:c15="http://schemas.microsoft.com/office/drawing/2012/chart" uri="{CE6537A1-D6FC-4f65-9D91-7224C49458BB}"/>
                <c:ext xmlns:c16="http://schemas.microsoft.com/office/drawing/2014/chart" uri="{C3380CC4-5D6E-409C-BE32-E72D297353CC}">
                  <c16:uniqueId val="{0000000B-A9FD-44CC-8F42-45DAC0677827}"/>
                </c:ext>
              </c:extLst>
            </c:dLbl>
            <c:dLbl>
              <c:idx val="12"/>
              <c:delete val="1"/>
              <c:extLst>
                <c:ext xmlns:c15="http://schemas.microsoft.com/office/drawing/2012/chart" uri="{CE6537A1-D6FC-4f65-9D91-7224C49458BB}"/>
                <c:ext xmlns:c16="http://schemas.microsoft.com/office/drawing/2014/chart" uri="{C3380CC4-5D6E-409C-BE32-E72D297353CC}">
                  <c16:uniqueId val="{0000000C-A9FD-44CC-8F42-45DAC0677827}"/>
                </c:ext>
              </c:extLst>
            </c:dLbl>
            <c:dLbl>
              <c:idx val="13"/>
              <c:delete val="1"/>
              <c:extLst>
                <c:ext xmlns:c15="http://schemas.microsoft.com/office/drawing/2012/chart" uri="{CE6537A1-D6FC-4f65-9D91-7224C49458BB}"/>
                <c:ext xmlns:c16="http://schemas.microsoft.com/office/drawing/2014/chart" uri="{C3380CC4-5D6E-409C-BE32-E72D297353CC}">
                  <c16:uniqueId val="{0000000D-A9FD-44CC-8F42-45DAC0677827}"/>
                </c:ext>
              </c:extLst>
            </c:dLbl>
            <c:dLbl>
              <c:idx val="14"/>
              <c:delete val="1"/>
              <c:extLst>
                <c:ext xmlns:c15="http://schemas.microsoft.com/office/drawing/2012/chart" uri="{CE6537A1-D6FC-4f65-9D91-7224C49458BB}"/>
                <c:ext xmlns:c16="http://schemas.microsoft.com/office/drawing/2014/chart" uri="{C3380CC4-5D6E-409C-BE32-E72D297353CC}">
                  <c16:uniqueId val="{0000000E-A9FD-44CC-8F42-45DAC0677827}"/>
                </c:ext>
              </c:extLst>
            </c:dLbl>
            <c:dLbl>
              <c:idx val="15"/>
              <c:delete val="1"/>
              <c:extLst>
                <c:ext xmlns:c15="http://schemas.microsoft.com/office/drawing/2012/chart" uri="{CE6537A1-D6FC-4f65-9D91-7224C49458BB}"/>
                <c:ext xmlns:c16="http://schemas.microsoft.com/office/drawing/2014/chart" uri="{C3380CC4-5D6E-409C-BE32-E72D297353CC}">
                  <c16:uniqueId val="{0000000F-A9FD-44CC-8F42-45DAC0677827}"/>
                </c:ext>
              </c:extLst>
            </c:dLbl>
            <c:dLbl>
              <c:idx val="16"/>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54DF-46AD-A724-013B84AA3DB1}"/>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nuclear!$C$20:$W$20</c:f>
              <c:numCache>
                <c:formatCode>#,##0</c:formatCode>
                <c:ptCount val="21"/>
                <c:pt idx="0">
                  <c:v>12.115200411916815</c:v>
                </c:pt>
                <c:pt idx="1">
                  <c:v>12.645240429938173</c:v>
                </c:pt>
                <c:pt idx="2">
                  <c:v>17.794200605002821</c:v>
                </c:pt>
                <c:pt idx="3">
                  <c:v>17.794200605002821</c:v>
                </c:pt>
                <c:pt idx="4">
                  <c:v>38.087161294963487</c:v>
                </c:pt>
                <c:pt idx="5">
                  <c:v>38.087161294963487</c:v>
                </c:pt>
                <c:pt idx="6">
                  <c:v>39.222961333580685</c:v>
                </c:pt>
                <c:pt idx="7">
                  <c:v>44.901961526666689</c:v>
                </c:pt>
                <c:pt idx="8">
                  <c:v>49.445161681135495</c:v>
                </c:pt>
                <c:pt idx="9">
                  <c:v>49.748041691433421</c:v>
                </c:pt>
                <c:pt idx="10">
                  <c:v>53.761201827880861</c:v>
                </c:pt>
                <c:pt idx="11">
                  <c:v>62.544722126520547</c:v>
                </c:pt>
                <c:pt idx="12">
                  <c:v>70.19244238654305</c:v>
                </c:pt>
                <c:pt idx="13">
                  <c:v>79.354562698055133</c:v>
                </c:pt>
                <c:pt idx="14">
                  <c:v>93.741363187206346</c:v>
                </c:pt>
                <c:pt idx="15">
                  <c:v>122.06064415006189</c:v>
                </c:pt>
                <c:pt idx="16">
                  <c:v>159.3906054192806</c:v>
                </c:pt>
              </c:numCache>
            </c:numRef>
          </c:val>
          <c:smooth val="1"/>
          <c:extLst>
            <c:ext xmlns:c16="http://schemas.microsoft.com/office/drawing/2014/chart" uri="{C3380CC4-5D6E-409C-BE32-E72D297353CC}">
              <c16:uniqueId val="{00000000-18E9-4E18-8DA2-45626DA525E9}"/>
            </c:ext>
          </c:extLst>
        </c:ser>
        <c:ser>
          <c:idx val="3"/>
          <c:order val="2"/>
          <c:tx>
            <c:strRef>
              <c:f>nuclear!$B$21</c:f>
              <c:strCache>
                <c:ptCount val="1"/>
                <c:pt idx="0">
                  <c:v>Germany</c:v>
                </c:pt>
              </c:strCache>
            </c:strRef>
          </c:tx>
          <c:spPr>
            <a:ln w="38100">
              <a:solidFill>
                <a:schemeClr val="accent1">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54DF-46AD-A724-013B84AA3DB1}"/>
                </c:ext>
              </c:extLst>
            </c:dLbl>
            <c:dLbl>
              <c:idx val="1"/>
              <c:delete val="1"/>
              <c:extLst>
                <c:ext xmlns:c15="http://schemas.microsoft.com/office/drawing/2012/chart" uri="{CE6537A1-D6FC-4f65-9D91-7224C49458BB}"/>
                <c:ext xmlns:c16="http://schemas.microsoft.com/office/drawing/2014/chart" uri="{C3380CC4-5D6E-409C-BE32-E72D297353CC}">
                  <c16:uniqueId val="{00000002-54DF-46AD-A724-013B84AA3DB1}"/>
                </c:ext>
              </c:extLst>
            </c:dLbl>
            <c:dLbl>
              <c:idx val="2"/>
              <c:delete val="1"/>
              <c:extLst>
                <c:ext xmlns:c15="http://schemas.microsoft.com/office/drawing/2012/chart" uri="{CE6537A1-D6FC-4f65-9D91-7224C49458BB}"/>
                <c:ext xmlns:c16="http://schemas.microsoft.com/office/drawing/2014/chart" uri="{C3380CC4-5D6E-409C-BE32-E72D297353CC}">
                  <c16:uniqueId val="{00000003-54DF-46AD-A724-013B84AA3DB1}"/>
                </c:ext>
              </c:extLst>
            </c:dLbl>
            <c:dLbl>
              <c:idx val="3"/>
              <c:delete val="1"/>
              <c:extLst>
                <c:ext xmlns:c15="http://schemas.microsoft.com/office/drawing/2012/chart" uri="{CE6537A1-D6FC-4f65-9D91-7224C49458BB}"/>
                <c:ext xmlns:c16="http://schemas.microsoft.com/office/drawing/2014/chart" uri="{C3380CC4-5D6E-409C-BE32-E72D297353CC}">
                  <c16:uniqueId val="{00000004-54DF-46AD-A724-013B84AA3DB1}"/>
                </c:ext>
              </c:extLst>
            </c:dLbl>
            <c:dLbl>
              <c:idx val="4"/>
              <c:delete val="1"/>
              <c:extLst>
                <c:ext xmlns:c15="http://schemas.microsoft.com/office/drawing/2012/chart" uri="{CE6537A1-D6FC-4f65-9D91-7224C49458BB}"/>
                <c:ext xmlns:c16="http://schemas.microsoft.com/office/drawing/2014/chart" uri="{C3380CC4-5D6E-409C-BE32-E72D297353CC}">
                  <c16:uniqueId val="{00000005-54DF-46AD-A724-013B84AA3DB1}"/>
                </c:ext>
              </c:extLst>
            </c:dLbl>
            <c:dLbl>
              <c:idx val="5"/>
              <c:delete val="1"/>
              <c:extLst>
                <c:ext xmlns:c15="http://schemas.microsoft.com/office/drawing/2012/chart" uri="{CE6537A1-D6FC-4f65-9D91-7224C49458BB}"/>
                <c:ext xmlns:c16="http://schemas.microsoft.com/office/drawing/2014/chart" uri="{C3380CC4-5D6E-409C-BE32-E72D297353CC}">
                  <c16:uniqueId val="{00000006-54DF-46AD-A724-013B84AA3DB1}"/>
                </c:ext>
              </c:extLst>
            </c:dLbl>
            <c:dLbl>
              <c:idx val="6"/>
              <c:delete val="1"/>
              <c:extLst>
                <c:ext xmlns:c15="http://schemas.microsoft.com/office/drawing/2012/chart" uri="{CE6537A1-D6FC-4f65-9D91-7224C49458BB}"/>
                <c:ext xmlns:c16="http://schemas.microsoft.com/office/drawing/2014/chart" uri="{C3380CC4-5D6E-409C-BE32-E72D297353CC}">
                  <c16:uniqueId val="{00000007-54DF-46AD-A724-013B84AA3DB1}"/>
                </c:ext>
              </c:extLst>
            </c:dLbl>
            <c:dLbl>
              <c:idx val="7"/>
              <c:delete val="1"/>
              <c:extLst>
                <c:ext xmlns:c15="http://schemas.microsoft.com/office/drawing/2012/chart" uri="{CE6537A1-D6FC-4f65-9D91-7224C49458BB}"/>
                <c:ext xmlns:c16="http://schemas.microsoft.com/office/drawing/2014/chart" uri="{C3380CC4-5D6E-409C-BE32-E72D297353CC}">
                  <c16:uniqueId val="{00000008-54DF-46AD-A724-013B84AA3DB1}"/>
                </c:ext>
              </c:extLst>
            </c:dLbl>
            <c:dLbl>
              <c:idx val="8"/>
              <c:delete val="1"/>
              <c:extLst>
                <c:ext xmlns:c15="http://schemas.microsoft.com/office/drawing/2012/chart" uri="{CE6537A1-D6FC-4f65-9D91-7224C49458BB}"/>
                <c:ext xmlns:c16="http://schemas.microsoft.com/office/drawing/2014/chart" uri="{C3380CC4-5D6E-409C-BE32-E72D297353CC}">
                  <c16:uniqueId val="{00000009-54DF-46AD-A724-013B84AA3DB1}"/>
                </c:ext>
              </c:extLst>
            </c:dLbl>
            <c:dLbl>
              <c:idx val="9"/>
              <c:delete val="1"/>
              <c:extLst>
                <c:ext xmlns:c15="http://schemas.microsoft.com/office/drawing/2012/chart" uri="{CE6537A1-D6FC-4f65-9D91-7224C49458BB}"/>
                <c:ext xmlns:c16="http://schemas.microsoft.com/office/drawing/2014/chart" uri="{C3380CC4-5D6E-409C-BE32-E72D297353CC}">
                  <c16:uniqueId val="{0000000A-54DF-46AD-A724-013B84AA3DB1}"/>
                </c:ext>
              </c:extLst>
            </c:dLbl>
            <c:dLbl>
              <c:idx val="10"/>
              <c:delete val="1"/>
              <c:extLst>
                <c:ext xmlns:c15="http://schemas.microsoft.com/office/drawing/2012/chart" uri="{CE6537A1-D6FC-4f65-9D91-7224C49458BB}"/>
                <c:ext xmlns:c16="http://schemas.microsoft.com/office/drawing/2014/chart" uri="{C3380CC4-5D6E-409C-BE32-E72D297353CC}">
                  <c16:uniqueId val="{0000000B-54DF-46AD-A724-013B84AA3DB1}"/>
                </c:ext>
              </c:extLst>
            </c:dLbl>
            <c:dLbl>
              <c:idx val="11"/>
              <c:delete val="1"/>
              <c:extLst>
                <c:ext xmlns:c15="http://schemas.microsoft.com/office/drawing/2012/chart" uri="{CE6537A1-D6FC-4f65-9D91-7224C49458BB}"/>
                <c:ext xmlns:c16="http://schemas.microsoft.com/office/drawing/2014/chart" uri="{C3380CC4-5D6E-409C-BE32-E72D297353CC}">
                  <c16:uniqueId val="{0000000C-54DF-46AD-A724-013B84AA3DB1}"/>
                </c:ext>
              </c:extLst>
            </c:dLbl>
            <c:dLbl>
              <c:idx val="12"/>
              <c:delete val="1"/>
              <c:extLst>
                <c:ext xmlns:c15="http://schemas.microsoft.com/office/drawing/2012/chart" uri="{CE6537A1-D6FC-4f65-9D91-7224C49458BB}"/>
                <c:ext xmlns:c16="http://schemas.microsoft.com/office/drawing/2014/chart" uri="{C3380CC4-5D6E-409C-BE32-E72D297353CC}">
                  <c16:uniqueId val="{0000000D-54DF-46AD-A724-013B84AA3DB1}"/>
                </c:ext>
              </c:extLst>
            </c:dLbl>
            <c:dLbl>
              <c:idx val="13"/>
              <c:delete val="1"/>
              <c:extLst>
                <c:ext xmlns:c15="http://schemas.microsoft.com/office/drawing/2012/chart" uri="{CE6537A1-D6FC-4f65-9D91-7224C49458BB}"/>
                <c:ext xmlns:c16="http://schemas.microsoft.com/office/drawing/2014/chart" uri="{C3380CC4-5D6E-409C-BE32-E72D297353CC}">
                  <c16:uniqueId val="{0000000E-54DF-46AD-A724-013B84AA3DB1}"/>
                </c:ext>
              </c:extLst>
            </c:dLbl>
            <c:dLbl>
              <c:idx val="14"/>
              <c:delete val="1"/>
              <c:extLst>
                <c:ext xmlns:c15="http://schemas.microsoft.com/office/drawing/2012/chart" uri="{CE6537A1-D6FC-4f65-9D91-7224C49458BB}"/>
                <c:ext xmlns:c16="http://schemas.microsoft.com/office/drawing/2014/chart" uri="{C3380CC4-5D6E-409C-BE32-E72D297353CC}">
                  <c16:uniqueId val="{0000000F-54DF-46AD-A724-013B84AA3DB1}"/>
                </c:ext>
              </c:extLst>
            </c:dLbl>
            <c:dLbl>
              <c:idx val="15"/>
              <c:delete val="1"/>
              <c:extLst>
                <c:ext xmlns:c15="http://schemas.microsoft.com/office/drawing/2012/chart" uri="{CE6537A1-D6FC-4f65-9D91-7224C49458BB}"/>
                <c:ext xmlns:c16="http://schemas.microsoft.com/office/drawing/2014/chart" uri="{C3380CC4-5D6E-409C-BE32-E72D297353CC}">
                  <c16:uniqueId val="{00000010-54DF-46AD-A724-013B84AA3DB1}"/>
                </c:ext>
              </c:extLst>
            </c:dLbl>
            <c:dLbl>
              <c:idx val="16"/>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0-C3FF-48F4-BC00-882FE0E8DBE7}"/>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nuclear!$C$21:$W$21</c:f>
              <c:numCache>
                <c:formatCode>#,##0</c:formatCode>
                <c:ptCount val="21"/>
                <c:pt idx="0">
                  <c:v>1955.3710455145176</c:v>
                </c:pt>
                <c:pt idx="1">
                  <c:v>1972.3531761827583</c:v>
                </c:pt>
                <c:pt idx="2">
                  <c:v>1980.8442415168786</c:v>
                </c:pt>
                <c:pt idx="3">
                  <c:v>1980.8442415168786</c:v>
                </c:pt>
                <c:pt idx="4">
                  <c:v>1875.3124295070998</c:v>
                </c:pt>
                <c:pt idx="5">
                  <c:v>1875.3124295070998</c:v>
                </c:pt>
                <c:pt idx="6">
                  <c:v>1925.0458121783745</c:v>
                </c:pt>
                <c:pt idx="7">
                  <c:v>1615.7284321497134</c:v>
                </c:pt>
                <c:pt idx="8">
                  <c:v>1709.1301508250349</c:v>
                </c:pt>
                <c:pt idx="9">
                  <c:v>1549.0129188101982</c:v>
                </c:pt>
                <c:pt idx="10">
                  <c:v>1613.302413482822</c:v>
                </c:pt>
                <c:pt idx="11">
                  <c:v>1240.9085481149825</c:v>
                </c:pt>
                <c:pt idx="12">
                  <c:v>1141.4417827724326</c:v>
                </c:pt>
                <c:pt idx="13">
                  <c:v>1117.1815961035181</c:v>
                </c:pt>
                <c:pt idx="14">
                  <c:v>1113.5425681031807</c:v>
                </c:pt>
                <c:pt idx="15">
                  <c:v>1052.8921014308944</c:v>
                </c:pt>
                <c:pt idx="16">
                  <c:v>971.62047609003037</c:v>
                </c:pt>
              </c:numCache>
            </c:numRef>
          </c:val>
          <c:smooth val="1"/>
          <c:extLst>
            <c:ext xmlns:c16="http://schemas.microsoft.com/office/drawing/2014/chart" uri="{C3380CC4-5D6E-409C-BE32-E72D297353CC}">
              <c16:uniqueId val="{00000000-54DF-46AD-A724-013B84AA3DB1}"/>
            </c:ext>
          </c:extLst>
        </c:ser>
        <c:ser>
          <c:idx val="1"/>
          <c:order val="3"/>
          <c:tx>
            <c:strRef>
              <c:f>nuclear!$B$18</c:f>
              <c:strCache>
                <c:ptCount val="1"/>
                <c:pt idx="0">
                  <c:v>United States</c:v>
                </c:pt>
              </c:strCache>
            </c:strRef>
          </c:tx>
          <c:spPr>
            <a:ln w="38100">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1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1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1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1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1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1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1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1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1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1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1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1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1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1E-BC42-42A2-9627-108BC226B948}"/>
                </c:ext>
              </c:extLst>
            </c:dLbl>
            <c:dLbl>
              <c:idx val="15"/>
              <c:delete val="1"/>
              <c:extLst>
                <c:ext xmlns:c15="http://schemas.microsoft.com/office/drawing/2012/chart" uri="{CE6537A1-D6FC-4f65-9D91-7224C49458BB}"/>
                <c:ext xmlns:c16="http://schemas.microsoft.com/office/drawing/2014/chart" uri="{C3380CC4-5D6E-409C-BE32-E72D297353CC}">
                  <c16:uniqueId val="{00000001-FB41-485D-A230-6FD55327CFEA}"/>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nuclear!$C$18:$W$18</c:f>
              <c:numCache>
                <c:formatCode>#,##0</c:formatCode>
                <c:ptCount val="21"/>
                <c:pt idx="0">
                  <c:v>2491.0376667694204</c:v>
                </c:pt>
                <c:pt idx="1">
                  <c:v>2540.2702722009958</c:v>
                </c:pt>
                <c:pt idx="2">
                  <c:v>2577.607751488029</c:v>
                </c:pt>
                <c:pt idx="3">
                  <c:v>2577.607751488029</c:v>
                </c:pt>
                <c:pt idx="4">
                  <c:v>2578.9294321707557</c:v>
                </c:pt>
                <c:pt idx="5">
                  <c:v>2578.9294321707557</c:v>
                </c:pt>
                <c:pt idx="6">
                  <c:v>2601.0675836064311</c:v>
                </c:pt>
                <c:pt idx="7">
                  <c:v>2665.1690967186823</c:v>
                </c:pt>
                <c:pt idx="8">
                  <c:v>2673.0991808150438</c:v>
                </c:pt>
                <c:pt idx="9">
                  <c:v>2633.1183401625567</c:v>
                </c:pt>
                <c:pt idx="10">
                  <c:v>2666.8211975720915</c:v>
                </c:pt>
                <c:pt idx="11">
                  <c:v>2611.6410290682452</c:v>
                </c:pt>
                <c:pt idx="12">
                  <c:v>2546.5482554439486</c:v>
                </c:pt>
                <c:pt idx="13">
                  <c:v>2610.9801887268818</c:v>
                </c:pt>
                <c:pt idx="14">
                  <c:v>2638.7354830641457</c:v>
                </c:pt>
                <c:pt idx="15">
                  <c:v>2636.7529620400555</c:v>
                </c:pt>
                <c:pt idx="16">
                  <c:v>2660.8736344998201</c:v>
                </c:pt>
              </c:numCache>
            </c:numRef>
          </c:val>
          <c:smooth val="1"/>
          <c:extLst>
            <c:ext xmlns:c16="http://schemas.microsoft.com/office/drawing/2014/chart" uri="{C3380CC4-5D6E-409C-BE32-E72D297353CC}">
              <c16:uniqueId val="{0000001F-BC42-42A2-9627-108BC226B948}"/>
            </c:ext>
          </c:extLst>
        </c:ser>
        <c:dLbls>
          <c:showLegendKey val="0"/>
          <c:showVal val="0"/>
          <c:showCatName val="0"/>
          <c:showSerName val="0"/>
          <c:showPercent val="0"/>
          <c:showBubbleSize val="0"/>
        </c:dLbls>
        <c:smooth val="0"/>
        <c:axId val="328127944"/>
        <c:axId val="1"/>
      </c:lineChart>
      <c:catAx>
        <c:axId val="328127944"/>
        <c:scaling>
          <c:orientation val="minMax"/>
        </c:scaling>
        <c:delete val="0"/>
        <c:axPos val="b"/>
        <c:minorGridlines>
          <c:spPr>
            <a:ln>
              <a:solidFill>
                <a:schemeClr val="bg1">
                  <a:lumMod val="65000"/>
                </a:schemeClr>
              </a:solidFill>
            </a:ln>
          </c:spPr>
        </c:minorGridlines>
        <c:numFmt formatCode="General" sourceLinked="1"/>
        <c:majorTickMark val="cross"/>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tickLblSkip val="2"/>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none"/>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8127944"/>
        <c:crosses val="autoZero"/>
        <c:crossBetween val="midCat"/>
      </c:valAx>
      <c:spPr>
        <a:solidFill>
          <a:schemeClr val="bg1">
            <a:lumMod val="8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Population</a:t>
            </a:r>
            <a:r>
              <a:rPr lang="da-DK" sz="1100" b="1" baseline="0">
                <a:solidFill>
                  <a:schemeClr val="tx1"/>
                </a:solidFill>
              </a:rPr>
              <a:t> growth, annually, 2000-2016</a:t>
            </a:r>
            <a:endParaRPr lang="da-DK" sz="1100" b="1">
              <a:solidFill>
                <a:schemeClr val="tx1"/>
              </a:solidFill>
            </a:endParaRPr>
          </a:p>
        </c:rich>
      </c:tx>
      <c:layout>
        <c:manualLayout>
          <c:xMode val="edge"/>
          <c:yMode val="edge"/>
          <c:x val="0.21688072802375111"/>
          <c:y val="8.538603466645877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2215029473774797"/>
          <c:y val="0.21376310719780717"/>
          <c:w val="0.65633578589561548"/>
          <c:h val="0.69510823523297216"/>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B9F1-43E5-B777-979ED23B92C1}"/>
              </c:ext>
            </c:extLst>
          </c:dPt>
          <c:dPt>
            <c:idx val="1"/>
            <c:invertIfNegative val="0"/>
            <c:bubble3D val="0"/>
            <c:spPr>
              <a:solidFill>
                <a:srgbClr val="00B050"/>
              </a:solidFill>
              <a:ln>
                <a:noFill/>
              </a:ln>
              <a:effectLst/>
            </c:spPr>
            <c:extLst>
              <c:ext xmlns:c16="http://schemas.microsoft.com/office/drawing/2014/chart" uri="{C3380CC4-5D6E-409C-BE32-E72D297353CC}">
                <c16:uniqueId val="{00000002-B9F1-43E5-B777-979ED23B92C1}"/>
              </c:ext>
            </c:extLst>
          </c:dPt>
          <c:dPt>
            <c:idx val="2"/>
            <c:invertIfNegative val="0"/>
            <c:bubble3D val="0"/>
            <c:spPr>
              <a:solidFill>
                <a:srgbClr val="FF0000"/>
              </a:solidFill>
              <a:ln>
                <a:noFill/>
              </a:ln>
              <a:effectLst/>
            </c:spPr>
            <c:extLst>
              <c:ext xmlns:c16="http://schemas.microsoft.com/office/drawing/2014/chart" uri="{C3380CC4-5D6E-409C-BE32-E72D297353CC}">
                <c16:uniqueId val="{00000001-B9F1-43E5-B777-979ED23B92C1}"/>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6DAE-4C58-895E-2BD83441471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population!$B$9:$B$12</c:f>
              <c:strCache>
                <c:ptCount val="4"/>
                <c:pt idx="0">
                  <c:v>Algeria</c:v>
                </c:pt>
                <c:pt idx="1">
                  <c:v>Albania</c:v>
                </c:pt>
                <c:pt idx="2">
                  <c:v>Afghanistan</c:v>
                </c:pt>
                <c:pt idx="3">
                  <c:v>(World)</c:v>
                </c:pt>
              </c:strCache>
            </c:strRef>
          </c:cat>
          <c:val>
            <c:numRef>
              <c:f>population!$C$9:$C$12</c:f>
              <c:numCache>
                <c:formatCode>0.0%</c:formatCode>
                <c:ptCount val="4"/>
                <c:pt idx="0">
                  <c:v>1.8884879541713803E-2</c:v>
                </c:pt>
                <c:pt idx="1">
                  <c:v>-4.3081122308092487E-3</c:v>
                </c:pt>
                <c:pt idx="2">
                  <c:v>4.7438513669212271E-2</c:v>
                </c:pt>
                <c:pt idx="3">
                  <c:v>1.3558819273090753E-2</c:v>
                </c:pt>
              </c:numCache>
            </c:numRef>
          </c:val>
          <c:extLst>
            <c:ext xmlns:c16="http://schemas.microsoft.com/office/drawing/2014/chart" uri="{C3380CC4-5D6E-409C-BE32-E72D297353CC}">
              <c16:uniqueId val="{00000000-B9F1-43E5-B777-979ED23B92C1}"/>
            </c:ext>
          </c:extLst>
        </c:ser>
        <c:dLbls>
          <c:showLegendKey val="0"/>
          <c:showVal val="0"/>
          <c:showCatName val="0"/>
          <c:showSerName val="0"/>
          <c:showPercent val="0"/>
          <c:showBubbleSize val="0"/>
        </c:dLbls>
        <c:gapWidth val="182"/>
        <c:axId val="491581136"/>
        <c:axId val="491586056"/>
      </c:barChart>
      <c:catAx>
        <c:axId val="491581136"/>
        <c:scaling>
          <c:orientation val="minMax"/>
        </c:scaling>
        <c:delete val="0"/>
        <c:axPos val="l"/>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1586056"/>
        <c:crosses val="autoZero"/>
        <c:auto val="1"/>
        <c:lblAlgn val="ctr"/>
        <c:lblOffset val="100"/>
        <c:noMultiLvlLbl val="0"/>
      </c:catAx>
      <c:valAx>
        <c:axId val="491586056"/>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91581136"/>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Humans</a:t>
            </a:r>
            <a:r>
              <a:rPr lang="da-DK" sz="1100" b="1" baseline="0">
                <a:solidFill>
                  <a:schemeClr val="tx1"/>
                </a:solidFill>
              </a:rPr>
              <a:t> per km</a:t>
            </a:r>
            <a:r>
              <a:rPr lang="da-DK" sz="1100" b="1" baseline="0">
                <a:solidFill>
                  <a:schemeClr val="tx1"/>
                </a:solidFill>
                <a:latin typeface="Calibri" panose="020F0502020204030204" pitchFamily="34" charset="0"/>
                <a:cs typeface="Calibri" panose="020F0502020204030204" pitchFamily="34" charset="0"/>
              </a:rPr>
              <a:t>²</a:t>
            </a:r>
            <a:r>
              <a:rPr lang="da-DK" sz="1100" b="1" baseline="0">
                <a:solidFill>
                  <a:schemeClr val="tx1"/>
                </a:solidFill>
              </a:rPr>
              <a:t>, 2016</a:t>
            </a:r>
            <a:endParaRPr lang="da-DK" sz="1100" b="1">
              <a:solidFill>
                <a:schemeClr val="tx1"/>
              </a:solidFill>
            </a:endParaRPr>
          </a:p>
        </c:rich>
      </c:tx>
      <c:layout>
        <c:manualLayout>
          <c:xMode val="edge"/>
          <c:yMode val="edge"/>
          <c:x val="0.33236789151356083"/>
          <c:y val="9.195402298850574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0876224846894137"/>
          <c:y val="0.21077175697865355"/>
          <c:w val="0.67579330708661423"/>
          <c:h val="0.7029324260233875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2700-4ED4-8AE2-0B5467A5DD82}"/>
              </c:ext>
            </c:extLst>
          </c:dPt>
          <c:dPt>
            <c:idx val="1"/>
            <c:invertIfNegative val="0"/>
            <c:bubble3D val="0"/>
            <c:spPr>
              <a:solidFill>
                <a:srgbClr val="00B050"/>
              </a:solidFill>
              <a:ln>
                <a:noFill/>
              </a:ln>
              <a:effectLst/>
            </c:spPr>
            <c:extLst>
              <c:ext xmlns:c16="http://schemas.microsoft.com/office/drawing/2014/chart" uri="{C3380CC4-5D6E-409C-BE32-E72D297353CC}">
                <c16:uniqueId val="{00000002-2700-4ED4-8AE2-0B5467A5DD82}"/>
              </c:ext>
            </c:extLst>
          </c:dPt>
          <c:dPt>
            <c:idx val="2"/>
            <c:invertIfNegative val="0"/>
            <c:bubble3D val="0"/>
            <c:spPr>
              <a:solidFill>
                <a:srgbClr val="FF0000"/>
              </a:solidFill>
              <a:ln>
                <a:noFill/>
              </a:ln>
              <a:effectLst/>
            </c:spPr>
            <c:extLst>
              <c:ext xmlns:c16="http://schemas.microsoft.com/office/drawing/2014/chart" uri="{C3380CC4-5D6E-409C-BE32-E72D297353CC}">
                <c16:uniqueId val="{00000001-2700-4ED4-8AE2-0B5467A5DD82}"/>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3E05-49A8-B89F-148FAFB9D08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population!$H$7:$H$10</c:f>
              <c:strCache>
                <c:ptCount val="4"/>
                <c:pt idx="0">
                  <c:v>Algeria</c:v>
                </c:pt>
                <c:pt idx="1">
                  <c:v>Albania</c:v>
                </c:pt>
                <c:pt idx="2">
                  <c:v>Afghanistan</c:v>
                </c:pt>
                <c:pt idx="3">
                  <c:v>(World)</c:v>
                </c:pt>
              </c:strCache>
            </c:strRef>
          </c:cat>
          <c:val>
            <c:numRef>
              <c:f>population!$I$7:$I$10</c:f>
              <c:numCache>
                <c:formatCode>#,##0</c:formatCode>
                <c:ptCount val="4"/>
                <c:pt idx="0">
                  <c:v>17.048894905029556</c:v>
                </c:pt>
                <c:pt idx="1">
                  <c:v>100.04525532210937</c:v>
                </c:pt>
                <c:pt idx="2">
                  <c:v>53.146087196552621</c:v>
                </c:pt>
                <c:pt idx="3">
                  <c:v>54.767088206509641</c:v>
                </c:pt>
              </c:numCache>
            </c:numRef>
          </c:val>
          <c:extLst>
            <c:ext xmlns:c16="http://schemas.microsoft.com/office/drawing/2014/chart" uri="{C3380CC4-5D6E-409C-BE32-E72D297353CC}">
              <c16:uniqueId val="{00000000-2700-4ED4-8AE2-0B5467A5DD82}"/>
            </c:ext>
          </c:extLst>
        </c:ser>
        <c:dLbls>
          <c:showLegendKey val="0"/>
          <c:showVal val="0"/>
          <c:showCatName val="0"/>
          <c:showSerName val="0"/>
          <c:showPercent val="0"/>
          <c:showBubbleSize val="0"/>
        </c:dLbls>
        <c:gapWidth val="182"/>
        <c:axId val="331218328"/>
        <c:axId val="497068832"/>
      </c:barChart>
      <c:catAx>
        <c:axId val="331218328"/>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7068832"/>
        <c:crosses val="autoZero"/>
        <c:auto val="1"/>
        <c:lblAlgn val="ctr"/>
        <c:lblOffset val="100"/>
        <c:noMultiLvlLbl val="0"/>
      </c:catAx>
      <c:valAx>
        <c:axId val="4970688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1218328"/>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1263985455857E-2"/>
          <c:y val="0.13998998962339007"/>
          <c:w val="0.93284232228631592"/>
          <c:h val="0.70353488372093009"/>
        </c:manualLayout>
      </c:layout>
      <c:barChart>
        <c:barDir val="col"/>
        <c:grouping val="stacked"/>
        <c:varyColors val="0"/>
        <c:ser>
          <c:idx val="0"/>
          <c:order val="0"/>
          <c:tx>
            <c:strRef>
              <c:f>global!$A$36</c:f>
              <c:strCache>
                <c:ptCount val="1"/>
                <c:pt idx="0">
                  <c:v>oC:</c:v>
                </c:pt>
              </c:strCache>
            </c:strRef>
          </c:tx>
          <c:spPr>
            <a:solidFill>
              <a:schemeClr val="bg1">
                <a:lumMod val="50000"/>
              </a:schemeClr>
            </a:solidFill>
            <a:ln w="12700">
              <a:solidFill>
                <a:schemeClr val="bg1">
                  <a:lumMod val="50000"/>
                </a:schemeClr>
              </a:solidFill>
              <a:prstDash val="solid"/>
            </a:ln>
          </c:spPr>
          <c:invertIfNegative val="0"/>
          <c:dLbls>
            <c:dLbl>
              <c:idx val="0"/>
              <c:layout>
                <c:manualLayout>
                  <c:x val="1.3618074899411935E-2"/>
                  <c:y val="-0.10542635658914729"/>
                </c:manualLayout>
              </c:layout>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A0-4BC1-A4DD-7EE0590F546E}"/>
                </c:ext>
              </c:extLst>
            </c:dLbl>
            <c:dLbl>
              <c:idx val="1"/>
              <c:delete val="1"/>
              <c:extLst>
                <c:ext xmlns:c15="http://schemas.microsoft.com/office/drawing/2012/chart" uri="{CE6537A1-D6FC-4f65-9D91-7224C49458BB}"/>
                <c:ext xmlns:c16="http://schemas.microsoft.com/office/drawing/2014/chart" uri="{C3380CC4-5D6E-409C-BE32-E72D297353CC}">
                  <c16:uniqueId val="{00000001-4EA0-4BC1-A4DD-7EE0590F546E}"/>
                </c:ext>
              </c:extLst>
            </c:dLbl>
            <c:dLbl>
              <c:idx val="2"/>
              <c:delete val="1"/>
              <c:extLst>
                <c:ext xmlns:c15="http://schemas.microsoft.com/office/drawing/2012/chart" uri="{CE6537A1-D6FC-4f65-9D91-7224C49458BB}"/>
                <c:ext xmlns:c16="http://schemas.microsoft.com/office/drawing/2014/chart" uri="{C3380CC4-5D6E-409C-BE32-E72D297353CC}">
                  <c16:uniqueId val="{0000000E-4EA0-4BC1-A4DD-7EE0590F546E}"/>
                </c:ext>
              </c:extLst>
            </c:dLbl>
            <c:dLbl>
              <c:idx val="3"/>
              <c:delete val="1"/>
              <c:extLst>
                <c:ext xmlns:c15="http://schemas.microsoft.com/office/drawing/2012/chart" uri="{CE6537A1-D6FC-4f65-9D91-7224C49458BB}"/>
                <c:ext xmlns:c16="http://schemas.microsoft.com/office/drawing/2014/chart" uri="{C3380CC4-5D6E-409C-BE32-E72D297353CC}">
                  <c16:uniqueId val="{0000000D-4EA0-4BC1-A4DD-7EE0590F546E}"/>
                </c:ext>
              </c:extLst>
            </c:dLbl>
            <c:dLbl>
              <c:idx val="4"/>
              <c:delete val="1"/>
              <c:extLst>
                <c:ext xmlns:c15="http://schemas.microsoft.com/office/drawing/2012/chart" uri="{CE6537A1-D6FC-4f65-9D91-7224C49458BB}"/>
                <c:ext xmlns:c16="http://schemas.microsoft.com/office/drawing/2014/chart" uri="{C3380CC4-5D6E-409C-BE32-E72D297353CC}">
                  <c16:uniqueId val="{0000000C-4EA0-4BC1-A4DD-7EE0590F546E}"/>
                </c:ext>
              </c:extLst>
            </c:dLbl>
            <c:dLbl>
              <c:idx val="5"/>
              <c:delete val="1"/>
              <c:extLst>
                <c:ext xmlns:c15="http://schemas.microsoft.com/office/drawing/2012/chart" uri="{CE6537A1-D6FC-4f65-9D91-7224C49458BB}"/>
                <c:ext xmlns:c16="http://schemas.microsoft.com/office/drawing/2014/chart" uri="{C3380CC4-5D6E-409C-BE32-E72D297353CC}">
                  <c16:uniqueId val="{0000000B-4EA0-4BC1-A4DD-7EE0590F546E}"/>
                </c:ext>
              </c:extLst>
            </c:dLbl>
            <c:dLbl>
              <c:idx val="6"/>
              <c:delete val="1"/>
              <c:extLst>
                <c:ext xmlns:c15="http://schemas.microsoft.com/office/drawing/2012/chart" uri="{CE6537A1-D6FC-4f65-9D91-7224C49458BB}"/>
                <c:ext xmlns:c16="http://schemas.microsoft.com/office/drawing/2014/chart" uri="{C3380CC4-5D6E-409C-BE32-E72D297353CC}">
                  <c16:uniqueId val="{0000000A-4EA0-4BC1-A4DD-7EE0590F546E}"/>
                </c:ext>
              </c:extLst>
            </c:dLbl>
            <c:dLbl>
              <c:idx val="7"/>
              <c:delete val="1"/>
              <c:extLst>
                <c:ext xmlns:c15="http://schemas.microsoft.com/office/drawing/2012/chart" uri="{CE6537A1-D6FC-4f65-9D91-7224C49458BB}"/>
                <c:ext xmlns:c16="http://schemas.microsoft.com/office/drawing/2014/chart" uri="{C3380CC4-5D6E-409C-BE32-E72D297353CC}">
                  <c16:uniqueId val="{00000009-4EA0-4BC1-A4DD-7EE0590F546E}"/>
                </c:ext>
              </c:extLst>
            </c:dLbl>
            <c:dLbl>
              <c:idx val="8"/>
              <c:delete val="1"/>
              <c:extLst>
                <c:ext xmlns:c15="http://schemas.microsoft.com/office/drawing/2012/chart" uri="{CE6537A1-D6FC-4f65-9D91-7224C49458BB}"/>
                <c:ext xmlns:c16="http://schemas.microsoft.com/office/drawing/2014/chart" uri="{C3380CC4-5D6E-409C-BE32-E72D297353CC}">
                  <c16:uniqueId val="{00000003-4EA0-4BC1-A4DD-7EE0590F546E}"/>
                </c:ext>
              </c:extLst>
            </c:dLbl>
            <c:dLbl>
              <c:idx val="9"/>
              <c:delete val="1"/>
              <c:extLst>
                <c:ext xmlns:c15="http://schemas.microsoft.com/office/drawing/2012/chart" uri="{CE6537A1-D6FC-4f65-9D91-7224C49458BB}"/>
                <c:ext xmlns:c16="http://schemas.microsoft.com/office/drawing/2014/chart" uri="{C3380CC4-5D6E-409C-BE32-E72D297353CC}">
                  <c16:uniqueId val="{00000004-4EA0-4BC1-A4DD-7EE0590F546E}"/>
                </c:ext>
              </c:extLst>
            </c:dLbl>
            <c:dLbl>
              <c:idx val="10"/>
              <c:delete val="1"/>
              <c:extLst>
                <c:ext xmlns:c15="http://schemas.microsoft.com/office/drawing/2012/chart" uri="{CE6537A1-D6FC-4f65-9D91-7224C49458BB}"/>
                <c:ext xmlns:c16="http://schemas.microsoft.com/office/drawing/2014/chart" uri="{C3380CC4-5D6E-409C-BE32-E72D297353CC}">
                  <c16:uniqueId val="{00000008-4EA0-4BC1-A4DD-7EE0590F546E}"/>
                </c:ext>
              </c:extLst>
            </c:dLbl>
            <c:dLbl>
              <c:idx val="11"/>
              <c:delete val="1"/>
              <c:extLst>
                <c:ext xmlns:c15="http://schemas.microsoft.com/office/drawing/2012/chart" uri="{CE6537A1-D6FC-4f65-9D91-7224C49458BB}"/>
                <c:ext xmlns:c16="http://schemas.microsoft.com/office/drawing/2014/chart" uri="{C3380CC4-5D6E-409C-BE32-E72D297353CC}">
                  <c16:uniqueId val="{00000007-4EA0-4BC1-A4DD-7EE0590F546E}"/>
                </c:ext>
              </c:extLst>
            </c:dLbl>
            <c:dLbl>
              <c:idx val="12"/>
              <c:delete val="1"/>
              <c:extLst>
                <c:ext xmlns:c15="http://schemas.microsoft.com/office/drawing/2012/chart" uri="{CE6537A1-D6FC-4f65-9D91-7224C49458BB}"/>
                <c:ext xmlns:c16="http://schemas.microsoft.com/office/drawing/2014/chart" uri="{C3380CC4-5D6E-409C-BE32-E72D297353CC}">
                  <c16:uniqueId val="{00000013-4EA0-4BC1-A4DD-7EE0590F546E}"/>
                </c:ext>
              </c:extLst>
            </c:dLbl>
            <c:dLbl>
              <c:idx val="13"/>
              <c:delete val="1"/>
              <c:extLst>
                <c:ext xmlns:c15="http://schemas.microsoft.com/office/drawing/2012/chart" uri="{CE6537A1-D6FC-4f65-9D91-7224C49458BB}"/>
                <c:ext xmlns:c16="http://schemas.microsoft.com/office/drawing/2014/chart" uri="{C3380CC4-5D6E-409C-BE32-E72D297353CC}">
                  <c16:uniqueId val="{00000005-4EA0-4BC1-A4DD-7EE0590F546E}"/>
                </c:ext>
              </c:extLst>
            </c:dLbl>
            <c:dLbl>
              <c:idx val="14"/>
              <c:delete val="1"/>
              <c:extLst>
                <c:ext xmlns:c15="http://schemas.microsoft.com/office/drawing/2012/chart" uri="{CE6537A1-D6FC-4f65-9D91-7224C49458BB}"/>
                <c:ext xmlns:c16="http://schemas.microsoft.com/office/drawing/2014/chart" uri="{C3380CC4-5D6E-409C-BE32-E72D297353CC}">
                  <c16:uniqueId val="{00000011-4EA0-4BC1-A4DD-7EE0590F546E}"/>
                </c:ext>
              </c:extLst>
            </c:dLbl>
            <c:dLbl>
              <c:idx val="15"/>
              <c:delete val="1"/>
              <c:extLst>
                <c:ext xmlns:c15="http://schemas.microsoft.com/office/drawing/2012/chart" uri="{CE6537A1-D6FC-4f65-9D91-7224C49458BB}"/>
                <c:ext xmlns:c16="http://schemas.microsoft.com/office/drawing/2014/chart" uri="{C3380CC4-5D6E-409C-BE32-E72D297353CC}">
                  <c16:uniqueId val="{0000000F-4EA0-4BC1-A4DD-7EE0590F546E}"/>
                </c:ext>
              </c:extLst>
            </c:dLbl>
            <c:dLbl>
              <c:idx val="16"/>
              <c:delete val="1"/>
              <c:extLst>
                <c:ext xmlns:c15="http://schemas.microsoft.com/office/drawing/2012/chart" uri="{CE6537A1-D6FC-4f65-9D91-7224C49458BB}"/>
                <c:ext xmlns:c16="http://schemas.microsoft.com/office/drawing/2014/chart" uri="{C3380CC4-5D6E-409C-BE32-E72D297353CC}">
                  <c16:uniqueId val="{00000017-4EA0-4BC1-A4DD-7EE0590F546E}"/>
                </c:ext>
              </c:extLst>
            </c:dLbl>
            <c:dLbl>
              <c:idx val="17"/>
              <c:delete val="1"/>
              <c:extLst>
                <c:ext xmlns:c15="http://schemas.microsoft.com/office/drawing/2012/chart" uri="{CE6537A1-D6FC-4f65-9D91-7224C49458BB}"/>
                <c:ext xmlns:c16="http://schemas.microsoft.com/office/drawing/2014/chart" uri="{C3380CC4-5D6E-409C-BE32-E72D297353CC}">
                  <c16:uniqueId val="{00000015-4EA0-4BC1-A4DD-7EE0590F546E}"/>
                </c:ext>
              </c:extLst>
            </c:dLbl>
            <c:dLbl>
              <c:idx val="18"/>
              <c:delete val="1"/>
              <c:extLst>
                <c:ext xmlns:c15="http://schemas.microsoft.com/office/drawing/2012/chart" uri="{CE6537A1-D6FC-4f65-9D91-7224C49458BB}"/>
                <c:ext xmlns:c16="http://schemas.microsoft.com/office/drawing/2014/chart" uri="{C3380CC4-5D6E-409C-BE32-E72D297353CC}">
                  <c16:uniqueId val="{00000012-4EA0-4BC1-A4DD-7EE0590F546E}"/>
                </c:ext>
              </c:extLst>
            </c:dLbl>
            <c:dLbl>
              <c:idx val="19"/>
              <c:delete val="1"/>
              <c:extLst>
                <c:ext xmlns:c15="http://schemas.microsoft.com/office/drawing/2012/chart" uri="{CE6537A1-D6FC-4f65-9D91-7224C49458BB}"/>
                <c:ext xmlns:c16="http://schemas.microsoft.com/office/drawing/2014/chart" uri="{C3380CC4-5D6E-409C-BE32-E72D297353CC}">
                  <c16:uniqueId val="{00000010-4EA0-4BC1-A4DD-7EE0590F546E}"/>
                </c:ext>
              </c:extLst>
            </c:dLbl>
            <c:dLbl>
              <c:idx val="20"/>
              <c:delete val="1"/>
              <c:extLst>
                <c:ext xmlns:c15="http://schemas.microsoft.com/office/drawing/2012/chart" uri="{CE6537A1-D6FC-4f65-9D91-7224C49458BB}"/>
                <c:ext xmlns:c16="http://schemas.microsoft.com/office/drawing/2014/chart" uri="{C3380CC4-5D6E-409C-BE32-E72D297353CC}">
                  <c16:uniqueId val="{00000016-4EA0-4BC1-A4DD-7EE0590F546E}"/>
                </c:ext>
              </c:extLst>
            </c:dLbl>
            <c:dLbl>
              <c:idx val="21"/>
              <c:delete val="1"/>
              <c:extLst>
                <c:ext xmlns:c15="http://schemas.microsoft.com/office/drawing/2012/chart" uri="{CE6537A1-D6FC-4f65-9D91-7224C49458BB}"/>
                <c:ext xmlns:c16="http://schemas.microsoft.com/office/drawing/2014/chart" uri="{C3380CC4-5D6E-409C-BE32-E72D297353CC}">
                  <c16:uniqueId val="{00000014-4EA0-4BC1-A4DD-7EE0590F546E}"/>
                </c:ext>
              </c:extLst>
            </c:dLbl>
            <c:dLbl>
              <c:idx val="22"/>
              <c:delete val="1"/>
              <c:extLst>
                <c:ext xmlns:c15="http://schemas.microsoft.com/office/drawing/2012/chart" uri="{CE6537A1-D6FC-4f65-9D91-7224C49458BB}"/>
                <c:ext xmlns:c16="http://schemas.microsoft.com/office/drawing/2014/chart" uri="{C3380CC4-5D6E-409C-BE32-E72D297353CC}">
                  <c16:uniqueId val="{00000006-4EA0-4BC1-A4DD-7EE0590F546E}"/>
                </c:ext>
              </c:extLst>
            </c:dLbl>
            <c:dLbl>
              <c:idx val="23"/>
              <c:delete val="1"/>
              <c:extLst>
                <c:ext xmlns:c15="http://schemas.microsoft.com/office/drawing/2012/chart" uri="{CE6537A1-D6FC-4f65-9D91-7224C49458BB}"/>
                <c:ext xmlns:c16="http://schemas.microsoft.com/office/drawing/2014/chart" uri="{C3380CC4-5D6E-409C-BE32-E72D297353CC}">
                  <c16:uniqueId val="{0000001E-4EA0-4BC1-A4DD-7EE0590F546E}"/>
                </c:ext>
              </c:extLst>
            </c:dLbl>
            <c:dLbl>
              <c:idx val="24"/>
              <c:delete val="1"/>
              <c:extLst>
                <c:ext xmlns:c15="http://schemas.microsoft.com/office/drawing/2012/chart" uri="{CE6537A1-D6FC-4f65-9D91-7224C49458BB}"/>
                <c:ext xmlns:c16="http://schemas.microsoft.com/office/drawing/2014/chart" uri="{C3380CC4-5D6E-409C-BE32-E72D297353CC}">
                  <c16:uniqueId val="{0000001D-4EA0-4BC1-A4DD-7EE0590F546E}"/>
                </c:ext>
              </c:extLst>
            </c:dLbl>
            <c:dLbl>
              <c:idx val="25"/>
              <c:delete val="1"/>
              <c:extLst>
                <c:ext xmlns:c15="http://schemas.microsoft.com/office/drawing/2012/chart" uri="{CE6537A1-D6FC-4f65-9D91-7224C49458BB}"/>
                <c:ext xmlns:c16="http://schemas.microsoft.com/office/drawing/2014/chart" uri="{C3380CC4-5D6E-409C-BE32-E72D297353CC}">
                  <c16:uniqueId val="{0000001B-4EA0-4BC1-A4DD-7EE0590F546E}"/>
                </c:ext>
              </c:extLst>
            </c:dLbl>
            <c:dLbl>
              <c:idx val="26"/>
              <c:delete val="1"/>
              <c:extLst>
                <c:ext xmlns:c15="http://schemas.microsoft.com/office/drawing/2012/chart" uri="{CE6537A1-D6FC-4f65-9D91-7224C49458BB}"/>
                <c:ext xmlns:c16="http://schemas.microsoft.com/office/drawing/2014/chart" uri="{C3380CC4-5D6E-409C-BE32-E72D297353CC}">
                  <c16:uniqueId val="{0000001A-4EA0-4BC1-A4DD-7EE0590F546E}"/>
                </c:ext>
              </c:extLst>
            </c:dLbl>
            <c:dLbl>
              <c:idx val="27"/>
              <c:delete val="1"/>
              <c:extLst>
                <c:ext xmlns:c15="http://schemas.microsoft.com/office/drawing/2012/chart" uri="{CE6537A1-D6FC-4f65-9D91-7224C49458BB}"/>
                <c:ext xmlns:c16="http://schemas.microsoft.com/office/drawing/2014/chart" uri="{C3380CC4-5D6E-409C-BE32-E72D297353CC}">
                  <c16:uniqueId val="{00000019-4EA0-4BC1-A4DD-7EE0590F546E}"/>
                </c:ext>
              </c:extLst>
            </c:dLbl>
            <c:dLbl>
              <c:idx val="28"/>
              <c:delete val="1"/>
              <c:extLst>
                <c:ext xmlns:c15="http://schemas.microsoft.com/office/drawing/2012/chart" uri="{CE6537A1-D6FC-4f65-9D91-7224C49458BB}"/>
                <c:ext xmlns:c16="http://schemas.microsoft.com/office/drawing/2014/chart" uri="{C3380CC4-5D6E-409C-BE32-E72D297353CC}">
                  <c16:uniqueId val="{00000018-4EA0-4BC1-A4DD-7EE0590F546E}"/>
                </c:ext>
              </c:extLst>
            </c:dLbl>
            <c:dLbl>
              <c:idx val="29"/>
              <c:delete val="1"/>
              <c:extLst>
                <c:ext xmlns:c15="http://schemas.microsoft.com/office/drawing/2012/chart" uri="{CE6537A1-D6FC-4f65-9D91-7224C49458BB}"/>
                <c:ext xmlns:c16="http://schemas.microsoft.com/office/drawing/2014/chart" uri="{C3380CC4-5D6E-409C-BE32-E72D297353CC}">
                  <c16:uniqueId val="{00000023-4EA0-4BC1-A4DD-7EE0590F546E}"/>
                </c:ext>
              </c:extLst>
            </c:dLbl>
            <c:dLbl>
              <c:idx val="30"/>
              <c:delete val="1"/>
              <c:extLst>
                <c:ext xmlns:c15="http://schemas.microsoft.com/office/drawing/2012/chart" uri="{CE6537A1-D6FC-4f65-9D91-7224C49458BB}"/>
                <c:ext xmlns:c16="http://schemas.microsoft.com/office/drawing/2014/chart" uri="{C3380CC4-5D6E-409C-BE32-E72D297353CC}">
                  <c16:uniqueId val="{0000001C-4EA0-4BC1-A4DD-7EE0590F546E}"/>
                </c:ext>
              </c:extLst>
            </c:dLbl>
            <c:dLbl>
              <c:idx val="31"/>
              <c:delete val="1"/>
              <c:extLst>
                <c:ext xmlns:c15="http://schemas.microsoft.com/office/drawing/2012/chart" uri="{CE6537A1-D6FC-4f65-9D91-7224C49458BB}"/>
                <c:ext xmlns:c16="http://schemas.microsoft.com/office/drawing/2014/chart" uri="{C3380CC4-5D6E-409C-BE32-E72D297353CC}">
                  <c16:uniqueId val="{00000022-4EA0-4BC1-A4DD-7EE0590F546E}"/>
                </c:ext>
              </c:extLst>
            </c:dLbl>
            <c:dLbl>
              <c:idx val="32"/>
              <c:delete val="1"/>
              <c:extLst>
                <c:ext xmlns:c15="http://schemas.microsoft.com/office/drawing/2012/chart" uri="{CE6537A1-D6FC-4f65-9D91-7224C49458BB}"/>
                <c:ext xmlns:c16="http://schemas.microsoft.com/office/drawing/2014/chart" uri="{C3380CC4-5D6E-409C-BE32-E72D297353CC}">
                  <c16:uniqueId val="{0000001F-4EA0-4BC1-A4DD-7EE0590F546E}"/>
                </c:ext>
              </c:extLst>
            </c:dLbl>
            <c:dLbl>
              <c:idx val="33"/>
              <c:delete val="1"/>
              <c:extLst>
                <c:ext xmlns:c15="http://schemas.microsoft.com/office/drawing/2012/chart" uri="{CE6537A1-D6FC-4f65-9D91-7224C49458BB}"/>
                <c:ext xmlns:c16="http://schemas.microsoft.com/office/drawing/2014/chart" uri="{C3380CC4-5D6E-409C-BE32-E72D297353CC}">
                  <c16:uniqueId val="{00000021-4EA0-4BC1-A4DD-7EE0590F546E}"/>
                </c:ext>
              </c:extLst>
            </c:dLbl>
            <c:dLbl>
              <c:idx val="34"/>
              <c:delete val="1"/>
              <c:extLst>
                <c:ext xmlns:c15="http://schemas.microsoft.com/office/drawing/2012/chart" uri="{CE6537A1-D6FC-4f65-9D91-7224C49458BB}"/>
                <c:ext xmlns:c16="http://schemas.microsoft.com/office/drawing/2014/chart" uri="{C3380CC4-5D6E-409C-BE32-E72D297353CC}">
                  <c16:uniqueId val="{0000002A-4EA0-4BC1-A4DD-7EE0590F546E}"/>
                </c:ext>
              </c:extLst>
            </c:dLbl>
            <c:dLbl>
              <c:idx val="35"/>
              <c:delete val="1"/>
              <c:extLst>
                <c:ext xmlns:c15="http://schemas.microsoft.com/office/drawing/2012/chart" uri="{CE6537A1-D6FC-4f65-9D91-7224C49458BB}"/>
                <c:ext xmlns:c16="http://schemas.microsoft.com/office/drawing/2014/chart" uri="{C3380CC4-5D6E-409C-BE32-E72D297353CC}">
                  <c16:uniqueId val="{00000027-4EA0-4BC1-A4DD-7EE0590F546E}"/>
                </c:ext>
              </c:extLst>
            </c:dLbl>
            <c:dLbl>
              <c:idx val="36"/>
              <c:delete val="1"/>
              <c:extLst>
                <c:ext xmlns:c15="http://schemas.microsoft.com/office/drawing/2012/chart" uri="{CE6537A1-D6FC-4f65-9D91-7224C49458BB}"/>
                <c:ext xmlns:c16="http://schemas.microsoft.com/office/drawing/2014/chart" uri="{C3380CC4-5D6E-409C-BE32-E72D297353CC}">
                  <c16:uniqueId val="{00000020-4EA0-4BC1-A4DD-7EE0590F546E}"/>
                </c:ext>
              </c:extLst>
            </c:dLbl>
            <c:dLbl>
              <c:idx val="37"/>
              <c:delete val="1"/>
              <c:extLst>
                <c:ext xmlns:c15="http://schemas.microsoft.com/office/drawing/2012/chart" uri="{CE6537A1-D6FC-4f65-9D91-7224C49458BB}"/>
                <c:ext xmlns:c16="http://schemas.microsoft.com/office/drawing/2014/chart" uri="{C3380CC4-5D6E-409C-BE32-E72D297353CC}">
                  <c16:uniqueId val="{00000026-4EA0-4BC1-A4DD-7EE0590F546E}"/>
                </c:ext>
              </c:extLst>
            </c:dLbl>
            <c:dLbl>
              <c:idx val="38"/>
              <c:delete val="1"/>
              <c:extLst>
                <c:ext xmlns:c15="http://schemas.microsoft.com/office/drawing/2012/chart" uri="{CE6537A1-D6FC-4f65-9D91-7224C49458BB}"/>
                <c:ext xmlns:c16="http://schemas.microsoft.com/office/drawing/2014/chart" uri="{C3380CC4-5D6E-409C-BE32-E72D297353CC}">
                  <c16:uniqueId val="{00000029-4EA0-4BC1-A4DD-7EE0590F546E}"/>
                </c:ext>
              </c:extLst>
            </c:dLbl>
            <c:dLbl>
              <c:idx val="39"/>
              <c:delete val="1"/>
              <c:extLst>
                <c:ext xmlns:c15="http://schemas.microsoft.com/office/drawing/2012/chart" uri="{CE6537A1-D6FC-4f65-9D91-7224C49458BB}"/>
                <c:ext xmlns:c16="http://schemas.microsoft.com/office/drawing/2014/chart" uri="{C3380CC4-5D6E-409C-BE32-E72D297353CC}">
                  <c16:uniqueId val="{00000025-4EA0-4BC1-A4DD-7EE0590F546E}"/>
                </c:ext>
              </c:extLst>
            </c:dLbl>
            <c:dLbl>
              <c:idx val="40"/>
              <c:delete val="1"/>
              <c:extLst>
                <c:ext xmlns:c15="http://schemas.microsoft.com/office/drawing/2012/chart" uri="{CE6537A1-D6FC-4f65-9D91-7224C49458BB}"/>
                <c:ext xmlns:c16="http://schemas.microsoft.com/office/drawing/2014/chart" uri="{C3380CC4-5D6E-409C-BE32-E72D297353CC}">
                  <c16:uniqueId val="{00000024-4EA0-4BC1-A4DD-7EE0590F546E}"/>
                </c:ext>
              </c:extLst>
            </c:dLbl>
            <c:dLbl>
              <c:idx val="41"/>
              <c:delete val="1"/>
              <c:extLst>
                <c:ext xmlns:c15="http://schemas.microsoft.com/office/drawing/2012/chart" uri="{CE6537A1-D6FC-4f65-9D91-7224C49458BB}"/>
                <c:ext xmlns:c16="http://schemas.microsoft.com/office/drawing/2014/chart" uri="{C3380CC4-5D6E-409C-BE32-E72D297353CC}">
                  <c16:uniqueId val="{00000030-4EA0-4BC1-A4DD-7EE0590F546E}"/>
                </c:ext>
              </c:extLst>
            </c:dLbl>
            <c:dLbl>
              <c:idx val="42"/>
              <c:delete val="1"/>
              <c:extLst>
                <c:ext xmlns:c15="http://schemas.microsoft.com/office/drawing/2012/chart" uri="{CE6537A1-D6FC-4f65-9D91-7224C49458BB}"/>
                <c:ext xmlns:c16="http://schemas.microsoft.com/office/drawing/2014/chart" uri="{C3380CC4-5D6E-409C-BE32-E72D297353CC}">
                  <c16:uniqueId val="{00000028-4EA0-4BC1-A4DD-7EE0590F546E}"/>
                </c:ext>
              </c:extLst>
            </c:dLbl>
            <c:dLbl>
              <c:idx val="43"/>
              <c:delete val="1"/>
              <c:extLst>
                <c:ext xmlns:c15="http://schemas.microsoft.com/office/drawing/2012/chart" uri="{CE6537A1-D6FC-4f65-9D91-7224C49458BB}"/>
                <c:ext xmlns:c16="http://schemas.microsoft.com/office/drawing/2014/chart" uri="{C3380CC4-5D6E-409C-BE32-E72D297353CC}">
                  <c16:uniqueId val="{0000002F-4EA0-4BC1-A4DD-7EE0590F546E}"/>
                </c:ext>
              </c:extLst>
            </c:dLbl>
            <c:dLbl>
              <c:idx val="44"/>
              <c:delete val="1"/>
              <c:extLst>
                <c:ext xmlns:c15="http://schemas.microsoft.com/office/drawing/2012/chart" uri="{CE6537A1-D6FC-4f65-9D91-7224C49458BB}"/>
                <c:ext xmlns:c16="http://schemas.microsoft.com/office/drawing/2014/chart" uri="{C3380CC4-5D6E-409C-BE32-E72D297353CC}">
                  <c16:uniqueId val="{0000002E-4EA0-4BC1-A4DD-7EE0590F546E}"/>
                </c:ext>
              </c:extLst>
            </c:dLbl>
            <c:dLbl>
              <c:idx val="45"/>
              <c:delete val="1"/>
              <c:extLst>
                <c:ext xmlns:c15="http://schemas.microsoft.com/office/drawing/2012/chart" uri="{CE6537A1-D6FC-4f65-9D91-7224C49458BB}"/>
                <c:ext xmlns:c16="http://schemas.microsoft.com/office/drawing/2014/chart" uri="{C3380CC4-5D6E-409C-BE32-E72D297353CC}">
                  <c16:uniqueId val="{0000002B-4EA0-4BC1-A4DD-7EE0590F546E}"/>
                </c:ext>
              </c:extLst>
            </c:dLbl>
            <c:dLbl>
              <c:idx val="46"/>
              <c:delete val="1"/>
              <c:extLst>
                <c:ext xmlns:c15="http://schemas.microsoft.com/office/drawing/2012/chart" uri="{CE6537A1-D6FC-4f65-9D91-7224C49458BB}"/>
                <c:ext xmlns:c16="http://schemas.microsoft.com/office/drawing/2014/chart" uri="{C3380CC4-5D6E-409C-BE32-E72D297353CC}">
                  <c16:uniqueId val="{0000002D-4EA0-4BC1-A4DD-7EE0590F546E}"/>
                </c:ext>
              </c:extLst>
            </c:dLbl>
            <c:dLbl>
              <c:idx val="47"/>
              <c:delete val="1"/>
              <c:extLst>
                <c:ext xmlns:c15="http://schemas.microsoft.com/office/drawing/2012/chart" uri="{CE6537A1-D6FC-4f65-9D91-7224C49458BB}"/>
                <c:ext xmlns:c16="http://schemas.microsoft.com/office/drawing/2014/chart" uri="{C3380CC4-5D6E-409C-BE32-E72D297353CC}">
                  <c16:uniqueId val="{00000033-4EA0-4BC1-A4DD-7EE0590F546E}"/>
                </c:ext>
              </c:extLst>
            </c:dLbl>
            <c:dLbl>
              <c:idx val="48"/>
              <c:delete val="1"/>
              <c:extLst>
                <c:ext xmlns:c15="http://schemas.microsoft.com/office/drawing/2012/chart" uri="{CE6537A1-D6FC-4f65-9D91-7224C49458BB}"/>
                <c:ext xmlns:c16="http://schemas.microsoft.com/office/drawing/2014/chart" uri="{C3380CC4-5D6E-409C-BE32-E72D297353CC}">
                  <c16:uniqueId val="{0000002C-4EA0-4BC1-A4DD-7EE0590F546E}"/>
                </c:ext>
              </c:extLst>
            </c:dLbl>
            <c:dLbl>
              <c:idx val="49"/>
              <c:delete val="1"/>
              <c:extLst>
                <c:ext xmlns:c15="http://schemas.microsoft.com/office/drawing/2012/chart" uri="{CE6537A1-D6FC-4f65-9D91-7224C49458BB}"/>
                <c:ext xmlns:c16="http://schemas.microsoft.com/office/drawing/2014/chart" uri="{C3380CC4-5D6E-409C-BE32-E72D297353CC}">
                  <c16:uniqueId val="{00000032-4EA0-4BC1-A4DD-7EE0590F546E}"/>
                </c:ext>
              </c:extLst>
            </c:dLbl>
            <c:dLbl>
              <c:idx val="50"/>
              <c:delete val="1"/>
              <c:extLst>
                <c:ext xmlns:c15="http://schemas.microsoft.com/office/drawing/2012/chart" uri="{CE6537A1-D6FC-4f65-9D91-7224C49458BB}"/>
                <c:ext xmlns:c16="http://schemas.microsoft.com/office/drawing/2014/chart" uri="{C3380CC4-5D6E-409C-BE32-E72D297353CC}">
                  <c16:uniqueId val="{00000031-4EA0-4BC1-A4DD-7EE0590F546E}"/>
                </c:ext>
              </c:extLst>
            </c:dLbl>
            <c:dLbl>
              <c:idx val="51"/>
              <c:delete val="1"/>
              <c:extLst>
                <c:ext xmlns:c15="http://schemas.microsoft.com/office/drawing/2012/chart" uri="{CE6537A1-D6FC-4f65-9D91-7224C49458BB}"/>
                <c:ext xmlns:c16="http://schemas.microsoft.com/office/drawing/2014/chart" uri="{C3380CC4-5D6E-409C-BE32-E72D297353CC}">
                  <c16:uniqueId val="{0000003B-4EA0-4BC1-A4DD-7EE0590F546E}"/>
                </c:ext>
              </c:extLst>
            </c:dLbl>
            <c:dLbl>
              <c:idx val="52"/>
              <c:delete val="1"/>
              <c:extLst>
                <c:ext xmlns:c15="http://schemas.microsoft.com/office/drawing/2012/chart" uri="{CE6537A1-D6FC-4f65-9D91-7224C49458BB}"/>
                <c:ext xmlns:c16="http://schemas.microsoft.com/office/drawing/2014/chart" uri="{C3380CC4-5D6E-409C-BE32-E72D297353CC}">
                  <c16:uniqueId val="{0000003A-4EA0-4BC1-A4DD-7EE0590F546E}"/>
                </c:ext>
              </c:extLst>
            </c:dLbl>
            <c:dLbl>
              <c:idx val="53"/>
              <c:delete val="1"/>
              <c:extLst>
                <c:ext xmlns:c15="http://schemas.microsoft.com/office/drawing/2012/chart" uri="{CE6537A1-D6FC-4f65-9D91-7224C49458BB}"/>
                <c:ext xmlns:c16="http://schemas.microsoft.com/office/drawing/2014/chart" uri="{C3380CC4-5D6E-409C-BE32-E72D297353CC}">
                  <c16:uniqueId val="{00000034-4EA0-4BC1-A4DD-7EE0590F546E}"/>
                </c:ext>
              </c:extLst>
            </c:dLbl>
            <c:dLbl>
              <c:idx val="54"/>
              <c:delete val="1"/>
              <c:extLst>
                <c:ext xmlns:c15="http://schemas.microsoft.com/office/drawing/2012/chart" uri="{CE6537A1-D6FC-4f65-9D91-7224C49458BB}"/>
                <c:ext xmlns:c16="http://schemas.microsoft.com/office/drawing/2014/chart" uri="{C3380CC4-5D6E-409C-BE32-E72D297353CC}">
                  <c16:uniqueId val="{00000035-4EA0-4BC1-A4DD-7EE0590F546E}"/>
                </c:ext>
              </c:extLst>
            </c:dLbl>
            <c:dLbl>
              <c:idx val="55"/>
              <c:delete val="1"/>
              <c:extLst>
                <c:ext xmlns:c15="http://schemas.microsoft.com/office/drawing/2012/chart" uri="{CE6537A1-D6FC-4f65-9D91-7224C49458BB}"/>
                <c:ext xmlns:c16="http://schemas.microsoft.com/office/drawing/2014/chart" uri="{C3380CC4-5D6E-409C-BE32-E72D297353CC}">
                  <c16:uniqueId val="{00000039-4EA0-4BC1-A4DD-7EE0590F546E}"/>
                </c:ext>
              </c:extLst>
            </c:dLbl>
            <c:dLbl>
              <c:idx val="56"/>
              <c:delete val="1"/>
              <c:extLst>
                <c:ext xmlns:c15="http://schemas.microsoft.com/office/drawing/2012/chart" uri="{CE6537A1-D6FC-4f65-9D91-7224C49458BB}"/>
                <c:ext xmlns:c16="http://schemas.microsoft.com/office/drawing/2014/chart" uri="{C3380CC4-5D6E-409C-BE32-E72D297353CC}">
                  <c16:uniqueId val="{00000038-4EA0-4BC1-A4DD-7EE0590F546E}"/>
                </c:ext>
              </c:extLst>
            </c:dLbl>
            <c:dLbl>
              <c:idx val="57"/>
              <c:delete val="1"/>
              <c:extLst>
                <c:ext xmlns:c15="http://schemas.microsoft.com/office/drawing/2012/chart" uri="{CE6537A1-D6FC-4f65-9D91-7224C49458BB}"/>
                <c:ext xmlns:c16="http://schemas.microsoft.com/office/drawing/2014/chart" uri="{C3380CC4-5D6E-409C-BE32-E72D297353CC}">
                  <c16:uniqueId val="{0000003C-4EA0-4BC1-A4DD-7EE0590F546E}"/>
                </c:ext>
              </c:extLst>
            </c:dLbl>
            <c:dLbl>
              <c:idx val="58"/>
              <c:delete val="1"/>
              <c:extLst>
                <c:ext xmlns:c15="http://schemas.microsoft.com/office/drawing/2012/chart" uri="{CE6537A1-D6FC-4f65-9D91-7224C49458BB}"/>
                <c:ext xmlns:c16="http://schemas.microsoft.com/office/drawing/2014/chart" uri="{C3380CC4-5D6E-409C-BE32-E72D297353CC}">
                  <c16:uniqueId val="{00000037-4EA0-4BC1-A4DD-7EE0590F546E}"/>
                </c:ext>
              </c:extLst>
            </c:dLbl>
            <c:dLbl>
              <c:idx val="59"/>
              <c:delete val="1"/>
              <c:extLst>
                <c:ext xmlns:c15="http://schemas.microsoft.com/office/drawing/2012/chart" uri="{CE6537A1-D6FC-4f65-9D91-7224C49458BB}"/>
                <c:ext xmlns:c16="http://schemas.microsoft.com/office/drawing/2014/chart" uri="{C3380CC4-5D6E-409C-BE32-E72D297353CC}">
                  <c16:uniqueId val="{0000003F-4EA0-4BC1-A4DD-7EE0590F546E}"/>
                </c:ext>
              </c:extLst>
            </c:dLbl>
            <c:dLbl>
              <c:idx val="60"/>
              <c:delete val="1"/>
              <c:extLst>
                <c:ext xmlns:c15="http://schemas.microsoft.com/office/drawing/2012/chart" uri="{CE6537A1-D6FC-4f65-9D91-7224C49458BB}"/>
                <c:ext xmlns:c16="http://schemas.microsoft.com/office/drawing/2014/chart" uri="{C3380CC4-5D6E-409C-BE32-E72D297353CC}">
                  <c16:uniqueId val="{0000003E-4EA0-4BC1-A4DD-7EE0590F546E}"/>
                </c:ext>
              </c:extLst>
            </c:dLbl>
            <c:dLbl>
              <c:idx val="61"/>
              <c:delete val="1"/>
              <c:extLst>
                <c:ext xmlns:c15="http://schemas.microsoft.com/office/drawing/2012/chart" uri="{CE6537A1-D6FC-4f65-9D91-7224C49458BB}"/>
                <c:ext xmlns:c16="http://schemas.microsoft.com/office/drawing/2014/chart" uri="{C3380CC4-5D6E-409C-BE32-E72D297353CC}">
                  <c16:uniqueId val="{00000036-4EA0-4BC1-A4DD-7EE0590F546E}"/>
                </c:ext>
              </c:extLst>
            </c:dLbl>
            <c:dLbl>
              <c:idx val="62"/>
              <c:delete val="1"/>
              <c:extLst>
                <c:ext xmlns:c15="http://schemas.microsoft.com/office/drawing/2012/chart" uri="{CE6537A1-D6FC-4f65-9D91-7224C49458BB}"/>
                <c:ext xmlns:c16="http://schemas.microsoft.com/office/drawing/2014/chart" uri="{C3380CC4-5D6E-409C-BE32-E72D297353CC}">
                  <c16:uniqueId val="{0000003D-4EA0-4BC1-A4DD-7EE0590F546E}"/>
                </c:ext>
              </c:extLst>
            </c:dLbl>
            <c:dLbl>
              <c:idx val="63"/>
              <c:delete val="1"/>
              <c:extLst>
                <c:ext xmlns:c15="http://schemas.microsoft.com/office/drawing/2012/chart" uri="{CE6537A1-D6FC-4f65-9D91-7224C49458BB}"/>
                <c:ext xmlns:c16="http://schemas.microsoft.com/office/drawing/2014/chart" uri="{C3380CC4-5D6E-409C-BE32-E72D297353CC}">
                  <c16:uniqueId val="{00000042-4EA0-4BC1-A4DD-7EE0590F546E}"/>
                </c:ext>
              </c:extLst>
            </c:dLbl>
            <c:dLbl>
              <c:idx val="64"/>
              <c:delete val="1"/>
              <c:extLst>
                <c:ext xmlns:c15="http://schemas.microsoft.com/office/drawing/2012/chart" uri="{CE6537A1-D6FC-4f65-9D91-7224C49458BB}"/>
                <c:ext xmlns:c16="http://schemas.microsoft.com/office/drawing/2014/chart" uri="{C3380CC4-5D6E-409C-BE32-E72D297353CC}">
                  <c16:uniqueId val="{00000041-4EA0-4BC1-A4DD-7EE0590F546E}"/>
                </c:ext>
              </c:extLst>
            </c:dLbl>
            <c:dLbl>
              <c:idx val="65"/>
              <c:delete val="1"/>
              <c:extLst>
                <c:ext xmlns:c15="http://schemas.microsoft.com/office/drawing/2012/chart" uri="{CE6537A1-D6FC-4f65-9D91-7224C49458BB}"/>
                <c:ext xmlns:c16="http://schemas.microsoft.com/office/drawing/2014/chart" uri="{C3380CC4-5D6E-409C-BE32-E72D297353CC}">
                  <c16:uniqueId val="{00000040-4EA0-4BC1-A4DD-7EE0590F546E}"/>
                </c:ext>
              </c:extLst>
            </c:dLbl>
            <c:dLbl>
              <c:idx val="66"/>
              <c:delete val="1"/>
              <c:extLst>
                <c:ext xmlns:c15="http://schemas.microsoft.com/office/drawing/2012/chart" uri="{CE6537A1-D6FC-4f65-9D91-7224C49458BB}"/>
                <c:ext xmlns:c16="http://schemas.microsoft.com/office/drawing/2014/chart" uri="{C3380CC4-5D6E-409C-BE32-E72D297353CC}">
                  <c16:uniqueId val="{00000047-4EA0-4BC1-A4DD-7EE0590F546E}"/>
                </c:ext>
              </c:extLst>
            </c:dLbl>
            <c:dLbl>
              <c:idx val="67"/>
              <c:delete val="1"/>
              <c:extLst>
                <c:ext xmlns:c15="http://schemas.microsoft.com/office/drawing/2012/chart" uri="{CE6537A1-D6FC-4f65-9D91-7224C49458BB}"/>
                <c:ext xmlns:c16="http://schemas.microsoft.com/office/drawing/2014/chart" uri="{C3380CC4-5D6E-409C-BE32-E72D297353CC}">
                  <c16:uniqueId val="{00000046-4EA0-4BC1-A4DD-7EE0590F546E}"/>
                </c:ext>
              </c:extLst>
            </c:dLbl>
            <c:dLbl>
              <c:idx val="68"/>
              <c:delete val="1"/>
              <c:extLst>
                <c:ext xmlns:c15="http://schemas.microsoft.com/office/drawing/2012/chart" uri="{CE6537A1-D6FC-4f65-9D91-7224C49458BB}"/>
                <c:ext xmlns:c16="http://schemas.microsoft.com/office/drawing/2014/chart" uri="{C3380CC4-5D6E-409C-BE32-E72D297353CC}">
                  <c16:uniqueId val="{00000045-4EA0-4BC1-A4DD-7EE0590F546E}"/>
                </c:ext>
              </c:extLst>
            </c:dLbl>
            <c:dLbl>
              <c:idx val="69"/>
              <c:delete val="1"/>
              <c:extLst>
                <c:ext xmlns:c15="http://schemas.microsoft.com/office/drawing/2012/chart" uri="{CE6537A1-D6FC-4f65-9D91-7224C49458BB}"/>
                <c:ext xmlns:c16="http://schemas.microsoft.com/office/drawing/2014/chart" uri="{C3380CC4-5D6E-409C-BE32-E72D297353CC}">
                  <c16:uniqueId val="{00000044-4EA0-4BC1-A4DD-7EE0590F546E}"/>
                </c:ext>
              </c:extLst>
            </c:dLbl>
            <c:dLbl>
              <c:idx val="70"/>
              <c:delete val="1"/>
              <c:extLst>
                <c:ext xmlns:c15="http://schemas.microsoft.com/office/drawing/2012/chart" uri="{CE6537A1-D6FC-4f65-9D91-7224C49458BB}"/>
                <c:ext xmlns:c16="http://schemas.microsoft.com/office/drawing/2014/chart" uri="{C3380CC4-5D6E-409C-BE32-E72D297353CC}">
                  <c16:uniqueId val="{00000043-4EA0-4BC1-A4DD-7EE0590F546E}"/>
                </c:ext>
              </c:extLst>
            </c:dLbl>
            <c:dLbl>
              <c:idx val="71"/>
              <c:delete val="1"/>
              <c:extLst>
                <c:ext xmlns:c15="http://schemas.microsoft.com/office/drawing/2012/chart" uri="{CE6537A1-D6FC-4f65-9D91-7224C49458BB}"/>
                <c:ext xmlns:c16="http://schemas.microsoft.com/office/drawing/2014/chart" uri="{C3380CC4-5D6E-409C-BE32-E72D297353CC}">
                  <c16:uniqueId val="{0000004E-4EA0-4BC1-A4DD-7EE0590F546E}"/>
                </c:ext>
              </c:extLst>
            </c:dLbl>
            <c:dLbl>
              <c:idx val="72"/>
              <c:delete val="1"/>
              <c:extLst>
                <c:ext xmlns:c15="http://schemas.microsoft.com/office/drawing/2012/chart" uri="{CE6537A1-D6FC-4f65-9D91-7224C49458BB}"/>
                <c:ext xmlns:c16="http://schemas.microsoft.com/office/drawing/2014/chart" uri="{C3380CC4-5D6E-409C-BE32-E72D297353CC}">
                  <c16:uniqueId val="{0000004D-4EA0-4BC1-A4DD-7EE0590F546E}"/>
                </c:ext>
              </c:extLst>
            </c:dLbl>
            <c:dLbl>
              <c:idx val="73"/>
              <c:delete val="1"/>
              <c:extLst>
                <c:ext xmlns:c15="http://schemas.microsoft.com/office/drawing/2012/chart" uri="{CE6537A1-D6FC-4f65-9D91-7224C49458BB}"/>
                <c:ext xmlns:c16="http://schemas.microsoft.com/office/drawing/2014/chart" uri="{C3380CC4-5D6E-409C-BE32-E72D297353CC}">
                  <c16:uniqueId val="{0000004C-4EA0-4BC1-A4DD-7EE0590F546E}"/>
                </c:ext>
              </c:extLst>
            </c:dLbl>
            <c:dLbl>
              <c:idx val="74"/>
              <c:delete val="1"/>
              <c:extLst>
                <c:ext xmlns:c15="http://schemas.microsoft.com/office/drawing/2012/chart" uri="{CE6537A1-D6FC-4f65-9D91-7224C49458BB}"/>
                <c:ext xmlns:c16="http://schemas.microsoft.com/office/drawing/2014/chart" uri="{C3380CC4-5D6E-409C-BE32-E72D297353CC}">
                  <c16:uniqueId val="{0000004B-4EA0-4BC1-A4DD-7EE0590F546E}"/>
                </c:ext>
              </c:extLst>
            </c:dLbl>
            <c:dLbl>
              <c:idx val="75"/>
              <c:delete val="1"/>
              <c:extLst>
                <c:ext xmlns:c15="http://schemas.microsoft.com/office/drawing/2012/chart" uri="{CE6537A1-D6FC-4f65-9D91-7224C49458BB}"/>
                <c:ext xmlns:c16="http://schemas.microsoft.com/office/drawing/2014/chart" uri="{C3380CC4-5D6E-409C-BE32-E72D297353CC}">
                  <c16:uniqueId val="{0000004A-4EA0-4BC1-A4DD-7EE0590F546E}"/>
                </c:ext>
              </c:extLst>
            </c:dLbl>
            <c:dLbl>
              <c:idx val="76"/>
              <c:delete val="1"/>
              <c:extLst>
                <c:ext xmlns:c15="http://schemas.microsoft.com/office/drawing/2012/chart" uri="{CE6537A1-D6FC-4f65-9D91-7224C49458BB}"/>
                <c:ext xmlns:c16="http://schemas.microsoft.com/office/drawing/2014/chart" uri="{C3380CC4-5D6E-409C-BE32-E72D297353CC}">
                  <c16:uniqueId val="{00000049-4EA0-4BC1-A4DD-7EE0590F546E}"/>
                </c:ext>
              </c:extLst>
            </c:dLbl>
            <c:dLbl>
              <c:idx val="77"/>
              <c:delete val="1"/>
              <c:extLst>
                <c:ext xmlns:c15="http://schemas.microsoft.com/office/drawing/2012/chart" uri="{CE6537A1-D6FC-4f65-9D91-7224C49458BB}"/>
                <c:ext xmlns:c16="http://schemas.microsoft.com/office/drawing/2014/chart" uri="{C3380CC4-5D6E-409C-BE32-E72D297353CC}">
                  <c16:uniqueId val="{00000048-4EA0-4BC1-A4DD-7EE0590F546E}"/>
                </c:ext>
              </c:extLst>
            </c:dLbl>
            <c:dLbl>
              <c:idx val="78"/>
              <c:delete val="1"/>
              <c:extLst>
                <c:ext xmlns:c15="http://schemas.microsoft.com/office/drawing/2012/chart" uri="{CE6537A1-D6FC-4f65-9D91-7224C49458BB}"/>
                <c:ext xmlns:c16="http://schemas.microsoft.com/office/drawing/2014/chart" uri="{C3380CC4-5D6E-409C-BE32-E72D297353CC}">
                  <c16:uniqueId val="{00000059-4EA0-4BC1-A4DD-7EE0590F546E}"/>
                </c:ext>
              </c:extLst>
            </c:dLbl>
            <c:dLbl>
              <c:idx val="79"/>
              <c:delete val="1"/>
              <c:extLst>
                <c:ext xmlns:c15="http://schemas.microsoft.com/office/drawing/2012/chart" uri="{CE6537A1-D6FC-4f65-9D91-7224C49458BB}"/>
                <c:ext xmlns:c16="http://schemas.microsoft.com/office/drawing/2014/chart" uri="{C3380CC4-5D6E-409C-BE32-E72D297353CC}">
                  <c16:uniqueId val="{00000058-4EA0-4BC1-A4DD-7EE0590F546E}"/>
                </c:ext>
              </c:extLst>
            </c:dLbl>
            <c:dLbl>
              <c:idx val="80"/>
              <c:delete val="1"/>
              <c:extLst>
                <c:ext xmlns:c15="http://schemas.microsoft.com/office/drawing/2012/chart" uri="{CE6537A1-D6FC-4f65-9D91-7224C49458BB}"/>
                <c:ext xmlns:c16="http://schemas.microsoft.com/office/drawing/2014/chart" uri="{C3380CC4-5D6E-409C-BE32-E72D297353CC}">
                  <c16:uniqueId val="{00000057-4EA0-4BC1-A4DD-7EE0590F546E}"/>
                </c:ext>
              </c:extLst>
            </c:dLbl>
            <c:dLbl>
              <c:idx val="81"/>
              <c:delete val="1"/>
              <c:extLst>
                <c:ext xmlns:c15="http://schemas.microsoft.com/office/drawing/2012/chart" uri="{CE6537A1-D6FC-4f65-9D91-7224C49458BB}"/>
                <c:ext xmlns:c16="http://schemas.microsoft.com/office/drawing/2014/chart" uri="{C3380CC4-5D6E-409C-BE32-E72D297353CC}">
                  <c16:uniqueId val="{00000056-4EA0-4BC1-A4DD-7EE0590F546E}"/>
                </c:ext>
              </c:extLst>
            </c:dLbl>
            <c:dLbl>
              <c:idx val="82"/>
              <c:delete val="1"/>
              <c:extLst>
                <c:ext xmlns:c15="http://schemas.microsoft.com/office/drawing/2012/chart" uri="{CE6537A1-D6FC-4f65-9D91-7224C49458BB}"/>
                <c:ext xmlns:c16="http://schemas.microsoft.com/office/drawing/2014/chart" uri="{C3380CC4-5D6E-409C-BE32-E72D297353CC}">
                  <c16:uniqueId val="{00000055-4EA0-4BC1-A4DD-7EE0590F546E}"/>
                </c:ext>
              </c:extLst>
            </c:dLbl>
            <c:dLbl>
              <c:idx val="83"/>
              <c:delete val="1"/>
              <c:extLst>
                <c:ext xmlns:c15="http://schemas.microsoft.com/office/drawing/2012/chart" uri="{CE6537A1-D6FC-4f65-9D91-7224C49458BB}"/>
                <c:ext xmlns:c16="http://schemas.microsoft.com/office/drawing/2014/chart" uri="{C3380CC4-5D6E-409C-BE32-E72D297353CC}">
                  <c16:uniqueId val="{00000054-4EA0-4BC1-A4DD-7EE0590F546E}"/>
                </c:ext>
              </c:extLst>
            </c:dLbl>
            <c:dLbl>
              <c:idx val="84"/>
              <c:delete val="1"/>
              <c:extLst>
                <c:ext xmlns:c15="http://schemas.microsoft.com/office/drawing/2012/chart" uri="{CE6537A1-D6FC-4f65-9D91-7224C49458BB}"/>
                <c:ext xmlns:c16="http://schemas.microsoft.com/office/drawing/2014/chart" uri="{C3380CC4-5D6E-409C-BE32-E72D297353CC}">
                  <c16:uniqueId val="{00000053-4EA0-4BC1-A4DD-7EE0590F546E}"/>
                </c:ext>
              </c:extLst>
            </c:dLbl>
            <c:dLbl>
              <c:idx val="85"/>
              <c:delete val="1"/>
              <c:extLst>
                <c:ext xmlns:c15="http://schemas.microsoft.com/office/drawing/2012/chart" uri="{CE6537A1-D6FC-4f65-9D91-7224C49458BB}"/>
                <c:ext xmlns:c16="http://schemas.microsoft.com/office/drawing/2014/chart" uri="{C3380CC4-5D6E-409C-BE32-E72D297353CC}">
                  <c16:uniqueId val="{00000052-4EA0-4BC1-A4DD-7EE0590F546E}"/>
                </c:ext>
              </c:extLst>
            </c:dLbl>
            <c:dLbl>
              <c:idx val="86"/>
              <c:delete val="1"/>
              <c:extLst>
                <c:ext xmlns:c15="http://schemas.microsoft.com/office/drawing/2012/chart" uri="{CE6537A1-D6FC-4f65-9D91-7224C49458BB}"/>
                <c:ext xmlns:c16="http://schemas.microsoft.com/office/drawing/2014/chart" uri="{C3380CC4-5D6E-409C-BE32-E72D297353CC}">
                  <c16:uniqueId val="{00000051-4EA0-4BC1-A4DD-7EE0590F546E}"/>
                </c:ext>
              </c:extLst>
            </c:dLbl>
            <c:dLbl>
              <c:idx val="87"/>
              <c:delete val="1"/>
              <c:extLst>
                <c:ext xmlns:c15="http://schemas.microsoft.com/office/drawing/2012/chart" uri="{CE6537A1-D6FC-4f65-9D91-7224C49458BB}"/>
                <c:ext xmlns:c16="http://schemas.microsoft.com/office/drawing/2014/chart" uri="{C3380CC4-5D6E-409C-BE32-E72D297353CC}">
                  <c16:uniqueId val="{00000050-4EA0-4BC1-A4DD-7EE0590F546E}"/>
                </c:ext>
              </c:extLst>
            </c:dLbl>
            <c:dLbl>
              <c:idx val="88"/>
              <c:delete val="1"/>
              <c:extLst>
                <c:ext xmlns:c15="http://schemas.microsoft.com/office/drawing/2012/chart" uri="{CE6537A1-D6FC-4f65-9D91-7224C49458BB}"/>
                <c:ext xmlns:c16="http://schemas.microsoft.com/office/drawing/2014/chart" uri="{C3380CC4-5D6E-409C-BE32-E72D297353CC}">
                  <c16:uniqueId val="{0000004F-4EA0-4BC1-A4DD-7EE0590F546E}"/>
                </c:ext>
              </c:extLst>
            </c:dLbl>
            <c:dLbl>
              <c:idx val="89"/>
              <c:delete val="1"/>
              <c:extLst>
                <c:ext xmlns:c15="http://schemas.microsoft.com/office/drawing/2012/chart" uri="{CE6537A1-D6FC-4f65-9D91-7224C49458BB}"/>
                <c:ext xmlns:c16="http://schemas.microsoft.com/office/drawing/2014/chart" uri="{C3380CC4-5D6E-409C-BE32-E72D297353CC}">
                  <c16:uniqueId val="{0000005F-4EA0-4BC1-A4DD-7EE0590F546E}"/>
                </c:ext>
              </c:extLst>
            </c:dLbl>
            <c:dLbl>
              <c:idx val="90"/>
              <c:delete val="1"/>
              <c:extLst>
                <c:ext xmlns:c15="http://schemas.microsoft.com/office/drawing/2012/chart" uri="{CE6537A1-D6FC-4f65-9D91-7224C49458BB}"/>
                <c:ext xmlns:c16="http://schemas.microsoft.com/office/drawing/2014/chart" uri="{C3380CC4-5D6E-409C-BE32-E72D297353CC}">
                  <c16:uniqueId val="{0000005E-4EA0-4BC1-A4DD-7EE0590F546E}"/>
                </c:ext>
              </c:extLst>
            </c:dLbl>
            <c:dLbl>
              <c:idx val="91"/>
              <c:delete val="1"/>
              <c:extLst>
                <c:ext xmlns:c15="http://schemas.microsoft.com/office/drawing/2012/chart" uri="{CE6537A1-D6FC-4f65-9D91-7224C49458BB}"/>
                <c:ext xmlns:c16="http://schemas.microsoft.com/office/drawing/2014/chart" uri="{C3380CC4-5D6E-409C-BE32-E72D297353CC}">
                  <c16:uniqueId val="{0000005D-4EA0-4BC1-A4DD-7EE0590F546E}"/>
                </c:ext>
              </c:extLst>
            </c:dLbl>
            <c:dLbl>
              <c:idx val="92"/>
              <c:delete val="1"/>
              <c:extLst>
                <c:ext xmlns:c15="http://schemas.microsoft.com/office/drawing/2012/chart" uri="{CE6537A1-D6FC-4f65-9D91-7224C49458BB}"/>
                <c:ext xmlns:c16="http://schemas.microsoft.com/office/drawing/2014/chart" uri="{C3380CC4-5D6E-409C-BE32-E72D297353CC}">
                  <c16:uniqueId val="{0000005C-4EA0-4BC1-A4DD-7EE0590F546E}"/>
                </c:ext>
              </c:extLst>
            </c:dLbl>
            <c:dLbl>
              <c:idx val="93"/>
              <c:delete val="1"/>
              <c:extLst>
                <c:ext xmlns:c15="http://schemas.microsoft.com/office/drawing/2012/chart" uri="{CE6537A1-D6FC-4f65-9D91-7224C49458BB}"/>
                <c:ext xmlns:c16="http://schemas.microsoft.com/office/drawing/2014/chart" uri="{C3380CC4-5D6E-409C-BE32-E72D297353CC}">
                  <c16:uniqueId val="{0000005B-4EA0-4BC1-A4DD-7EE0590F546E}"/>
                </c:ext>
              </c:extLst>
            </c:dLbl>
            <c:dLbl>
              <c:idx val="94"/>
              <c:delete val="1"/>
              <c:extLst>
                <c:ext xmlns:c15="http://schemas.microsoft.com/office/drawing/2012/chart" uri="{CE6537A1-D6FC-4f65-9D91-7224C49458BB}"/>
                <c:ext xmlns:c16="http://schemas.microsoft.com/office/drawing/2014/chart" uri="{C3380CC4-5D6E-409C-BE32-E72D297353CC}">
                  <c16:uniqueId val="{0000005A-4EA0-4BC1-A4DD-7EE0590F546E}"/>
                </c:ext>
              </c:extLst>
            </c:dLbl>
            <c:dLbl>
              <c:idx val="95"/>
              <c:delete val="1"/>
              <c:extLst>
                <c:ext xmlns:c15="http://schemas.microsoft.com/office/drawing/2012/chart" uri="{CE6537A1-D6FC-4f65-9D91-7224C49458BB}"/>
                <c:ext xmlns:c16="http://schemas.microsoft.com/office/drawing/2014/chart" uri="{C3380CC4-5D6E-409C-BE32-E72D297353CC}">
                  <c16:uniqueId val="{00000066-4EA0-4BC1-A4DD-7EE0590F546E}"/>
                </c:ext>
              </c:extLst>
            </c:dLbl>
            <c:dLbl>
              <c:idx val="96"/>
              <c:delete val="1"/>
              <c:extLst>
                <c:ext xmlns:c15="http://schemas.microsoft.com/office/drawing/2012/chart" uri="{CE6537A1-D6FC-4f65-9D91-7224C49458BB}"/>
                <c:ext xmlns:c16="http://schemas.microsoft.com/office/drawing/2014/chart" uri="{C3380CC4-5D6E-409C-BE32-E72D297353CC}">
                  <c16:uniqueId val="{00000067-4EA0-4BC1-A4DD-7EE0590F546E}"/>
                </c:ext>
              </c:extLst>
            </c:dLbl>
            <c:dLbl>
              <c:idx val="97"/>
              <c:delete val="1"/>
              <c:extLst>
                <c:ext xmlns:c15="http://schemas.microsoft.com/office/drawing/2012/chart" uri="{CE6537A1-D6FC-4f65-9D91-7224C49458BB}"/>
                <c:ext xmlns:c16="http://schemas.microsoft.com/office/drawing/2014/chart" uri="{C3380CC4-5D6E-409C-BE32-E72D297353CC}">
                  <c16:uniqueId val="{00000065-4EA0-4BC1-A4DD-7EE0590F546E}"/>
                </c:ext>
              </c:extLst>
            </c:dLbl>
            <c:dLbl>
              <c:idx val="98"/>
              <c:delete val="1"/>
              <c:extLst>
                <c:ext xmlns:c15="http://schemas.microsoft.com/office/drawing/2012/chart" uri="{CE6537A1-D6FC-4f65-9D91-7224C49458BB}"/>
                <c:ext xmlns:c16="http://schemas.microsoft.com/office/drawing/2014/chart" uri="{C3380CC4-5D6E-409C-BE32-E72D297353CC}">
                  <c16:uniqueId val="{00000064-4EA0-4BC1-A4DD-7EE0590F546E}"/>
                </c:ext>
              </c:extLst>
            </c:dLbl>
            <c:dLbl>
              <c:idx val="99"/>
              <c:delete val="1"/>
              <c:extLst>
                <c:ext xmlns:c15="http://schemas.microsoft.com/office/drawing/2012/chart" uri="{CE6537A1-D6FC-4f65-9D91-7224C49458BB}"/>
                <c:ext xmlns:c16="http://schemas.microsoft.com/office/drawing/2014/chart" uri="{C3380CC4-5D6E-409C-BE32-E72D297353CC}">
                  <c16:uniqueId val="{00000063-4EA0-4BC1-A4DD-7EE0590F546E}"/>
                </c:ext>
              </c:extLst>
            </c:dLbl>
            <c:dLbl>
              <c:idx val="100"/>
              <c:delete val="1"/>
              <c:extLst>
                <c:ext xmlns:c15="http://schemas.microsoft.com/office/drawing/2012/chart" uri="{CE6537A1-D6FC-4f65-9D91-7224C49458BB}"/>
                <c:ext xmlns:c16="http://schemas.microsoft.com/office/drawing/2014/chart" uri="{C3380CC4-5D6E-409C-BE32-E72D297353CC}">
                  <c16:uniqueId val="{00000062-4EA0-4BC1-A4DD-7EE0590F546E}"/>
                </c:ext>
              </c:extLst>
            </c:dLbl>
            <c:dLbl>
              <c:idx val="101"/>
              <c:delete val="1"/>
              <c:extLst>
                <c:ext xmlns:c15="http://schemas.microsoft.com/office/drawing/2012/chart" uri="{CE6537A1-D6FC-4f65-9D91-7224C49458BB}"/>
                <c:ext xmlns:c16="http://schemas.microsoft.com/office/drawing/2014/chart" uri="{C3380CC4-5D6E-409C-BE32-E72D297353CC}">
                  <c16:uniqueId val="{00000061-4EA0-4BC1-A4DD-7EE0590F546E}"/>
                </c:ext>
              </c:extLst>
            </c:dLbl>
            <c:dLbl>
              <c:idx val="102"/>
              <c:delete val="1"/>
              <c:extLst>
                <c:ext xmlns:c15="http://schemas.microsoft.com/office/drawing/2012/chart" uri="{CE6537A1-D6FC-4f65-9D91-7224C49458BB}"/>
                <c:ext xmlns:c16="http://schemas.microsoft.com/office/drawing/2014/chart" uri="{C3380CC4-5D6E-409C-BE32-E72D297353CC}">
                  <c16:uniqueId val="{00000060-4EA0-4BC1-A4DD-7EE0590F546E}"/>
                </c:ext>
              </c:extLst>
            </c:dLbl>
            <c:dLbl>
              <c:idx val="103"/>
              <c:delete val="1"/>
              <c:extLst>
                <c:ext xmlns:c15="http://schemas.microsoft.com/office/drawing/2012/chart" uri="{CE6537A1-D6FC-4f65-9D91-7224C49458BB}"/>
                <c:ext xmlns:c16="http://schemas.microsoft.com/office/drawing/2014/chart" uri="{C3380CC4-5D6E-409C-BE32-E72D297353CC}">
                  <c16:uniqueId val="{0000006D-4EA0-4BC1-A4DD-7EE0590F546E}"/>
                </c:ext>
              </c:extLst>
            </c:dLbl>
            <c:dLbl>
              <c:idx val="104"/>
              <c:delete val="1"/>
              <c:extLst>
                <c:ext xmlns:c15="http://schemas.microsoft.com/office/drawing/2012/chart" uri="{CE6537A1-D6FC-4f65-9D91-7224C49458BB}"/>
                <c:ext xmlns:c16="http://schemas.microsoft.com/office/drawing/2014/chart" uri="{C3380CC4-5D6E-409C-BE32-E72D297353CC}">
                  <c16:uniqueId val="{0000006C-4EA0-4BC1-A4DD-7EE0590F546E}"/>
                </c:ext>
              </c:extLst>
            </c:dLbl>
            <c:dLbl>
              <c:idx val="105"/>
              <c:delete val="1"/>
              <c:extLst>
                <c:ext xmlns:c15="http://schemas.microsoft.com/office/drawing/2012/chart" uri="{CE6537A1-D6FC-4f65-9D91-7224C49458BB}"/>
                <c:ext xmlns:c16="http://schemas.microsoft.com/office/drawing/2014/chart" uri="{C3380CC4-5D6E-409C-BE32-E72D297353CC}">
                  <c16:uniqueId val="{0000006B-4EA0-4BC1-A4DD-7EE0590F546E}"/>
                </c:ext>
              </c:extLst>
            </c:dLbl>
            <c:dLbl>
              <c:idx val="106"/>
              <c:delete val="1"/>
              <c:extLst>
                <c:ext xmlns:c15="http://schemas.microsoft.com/office/drawing/2012/chart" uri="{CE6537A1-D6FC-4f65-9D91-7224C49458BB}"/>
                <c:ext xmlns:c16="http://schemas.microsoft.com/office/drawing/2014/chart" uri="{C3380CC4-5D6E-409C-BE32-E72D297353CC}">
                  <c16:uniqueId val="{0000006A-4EA0-4BC1-A4DD-7EE0590F546E}"/>
                </c:ext>
              </c:extLst>
            </c:dLbl>
            <c:dLbl>
              <c:idx val="107"/>
              <c:delete val="1"/>
              <c:extLst>
                <c:ext xmlns:c15="http://schemas.microsoft.com/office/drawing/2012/chart" uri="{CE6537A1-D6FC-4f65-9D91-7224C49458BB}"/>
                <c:ext xmlns:c16="http://schemas.microsoft.com/office/drawing/2014/chart" uri="{C3380CC4-5D6E-409C-BE32-E72D297353CC}">
                  <c16:uniqueId val="{00000069-4EA0-4BC1-A4DD-7EE0590F546E}"/>
                </c:ext>
              </c:extLst>
            </c:dLbl>
            <c:dLbl>
              <c:idx val="108"/>
              <c:delete val="1"/>
              <c:extLst>
                <c:ext xmlns:c15="http://schemas.microsoft.com/office/drawing/2012/chart" uri="{CE6537A1-D6FC-4f65-9D91-7224C49458BB}"/>
                <c:ext xmlns:c16="http://schemas.microsoft.com/office/drawing/2014/chart" uri="{C3380CC4-5D6E-409C-BE32-E72D297353CC}">
                  <c16:uniqueId val="{00000068-4EA0-4BC1-A4DD-7EE0590F546E}"/>
                </c:ext>
              </c:extLst>
            </c:dLbl>
            <c:dLbl>
              <c:idx val="109"/>
              <c:delete val="1"/>
              <c:extLst>
                <c:ext xmlns:c15="http://schemas.microsoft.com/office/drawing/2012/chart" uri="{CE6537A1-D6FC-4f65-9D91-7224C49458BB}"/>
                <c:ext xmlns:c16="http://schemas.microsoft.com/office/drawing/2014/chart" uri="{C3380CC4-5D6E-409C-BE32-E72D297353CC}">
                  <c16:uniqueId val="{00000073-4EA0-4BC1-A4DD-7EE0590F546E}"/>
                </c:ext>
              </c:extLst>
            </c:dLbl>
            <c:dLbl>
              <c:idx val="110"/>
              <c:delete val="1"/>
              <c:extLst>
                <c:ext xmlns:c15="http://schemas.microsoft.com/office/drawing/2012/chart" uri="{CE6537A1-D6FC-4f65-9D91-7224C49458BB}"/>
                <c:ext xmlns:c16="http://schemas.microsoft.com/office/drawing/2014/chart" uri="{C3380CC4-5D6E-409C-BE32-E72D297353CC}">
                  <c16:uniqueId val="{00000072-4EA0-4BC1-A4DD-7EE0590F546E}"/>
                </c:ext>
              </c:extLst>
            </c:dLbl>
            <c:dLbl>
              <c:idx val="111"/>
              <c:delete val="1"/>
              <c:extLst>
                <c:ext xmlns:c15="http://schemas.microsoft.com/office/drawing/2012/chart" uri="{CE6537A1-D6FC-4f65-9D91-7224C49458BB}"/>
                <c:ext xmlns:c16="http://schemas.microsoft.com/office/drawing/2014/chart" uri="{C3380CC4-5D6E-409C-BE32-E72D297353CC}">
                  <c16:uniqueId val="{00000071-4EA0-4BC1-A4DD-7EE0590F546E}"/>
                </c:ext>
              </c:extLst>
            </c:dLbl>
            <c:dLbl>
              <c:idx val="112"/>
              <c:delete val="1"/>
              <c:extLst>
                <c:ext xmlns:c15="http://schemas.microsoft.com/office/drawing/2012/chart" uri="{CE6537A1-D6FC-4f65-9D91-7224C49458BB}"/>
                <c:ext xmlns:c16="http://schemas.microsoft.com/office/drawing/2014/chart" uri="{C3380CC4-5D6E-409C-BE32-E72D297353CC}">
                  <c16:uniqueId val="{00000070-4EA0-4BC1-A4DD-7EE0590F546E}"/>
                </c:ext>
              </c:extLst>
            </c:dLbl>
            <c:dLbl>
              <c:idx val="113"/>
              <c:delete val="1"/>
              <c:extLst>
                <c:ext xmlns:c15="http://schemas.microsoft.com/office/drawing/2012/chart" uri="{CE6537A1-D6FC-4f65-9D91-7224C49458BB}"/>
                <c:ext xmlns:c16="http://schemas.microsoft.com/office/drawing/2014/chart" uri="{C3380CC4-5D6E-409C-BE32-E72D297353CC}">
                  <c16:uniqueId val="{0000006F-4EA0-4BC1-A4DD-7EE0590F546E}"/>
                </c:ext>
              </c:extLst>
            </c:dLbl>
            <c:dLbl>
              <c:idx val="114"/>
              <c:delete val="1"/>
              <c:extLst>
                <c:ext xmlns:c15="http://schemas.microsoft.com/office/drawing/2012/chart" uri="{CE6537A1-D6FC-4f65-9D91-7224C49458BB}"/>
                <c:ext xmlns:c16="http://schemas.microsoft.com/office/drawing/2014/chart" uri="{C3380CC4-5D6E-409C-BE32-E72D297353CC}">
                  <c16:uniqueId val="{0000006E-4EA0-4BC1-A4DD-7EE0590F546E}"/>
                </c:ext>
              </c:extLst>
            </c:dLbl>
            <c:dLbl>
              <c:idx val="115"/>
              <c:delete val="1"/>
              <c:extLst>
                <c:ext xmlns:c15="http://schemas.microsoft.com/office/drawing/2012/chart" uri="{CE6537A1-D6FC-4f65-9D91-7224C49458BB}"/>
                <c:ext xmlns:c16="http://schemas.microsoft.com/office/drawing/2014/chart" uri="{C3380CC4-5D6E-409C-BE32-E72D297353CC}">
                  <c16:uniqueId val="{0000007A-4EA0-4BC1-A4DD-7EE0590F546E}"/>
                </c:ext>
              </c:extLst>
            </c:dLbl>
            <c:dLbl>
              <c:idx val="116"/>
              <c:delete val="1"/>
              <c:extLst>
                <c:ext xmlns:c15="http://schemas.microsoft.com/office/drawing/2012/chart" uri="{CE6537A1-D6FC-4f65-9D91-7224C49458BB}"/>
                <c:ext xmlns:c16="http://schemas.microsoft.com/office/drawing/2014/chart" uri="{C3380CC4-5D6E-409C-BE32-E72D297353CC}">
                  <c16:uniqueId val="{00000079-4EA0-4BC1-A4DD-7EE0590F546E}"/>
                </c:ext>
              </c:extLst>
            </c:dLbl>
            <c:dLbl>
              <c:idx val="117"/>
              <c:delete val="1"/>
              <c:extLst>
                <c:ext xmlns:c15="http://schemas.microsoft.com/office/drawing/2012/chart" uri="{CE6537A1-D6FC-4f65-9D91-7224C49458BB}"/>
                <c:ext xmlns:c16="http://schemas.microsoft.com/office/drawing/2014/chart" uri="{C3380CC4-5D6E-409C-BE32-E72D297353CC}">
                  <c16:uniqueId val="{00000078-4EA0-4BC1-A4DD-7EE0590F546E}"/>
                </c:ext>
              </c:extLst>
            </c:dLbl>
            <c:dLbl>
              <c:idx val="118"/>
              <c:delete val="1"/>
              <c:extLst>
                <c:ext xmlns:c15="http://schemas.microsoft.com/office/drawing/2012/chart" uri="{CE6537A1-D6FC-4f65-9D91-7224C49458BB}"/>
                <c:ext xmlns:c16="http://schemas.microsoft.com/office/drawing/2014/chart" uri="{C3380CC4-5D6E-409C-BE32-E72D297353CC}">
                  <c16:uniqueId val="{00000077-4EA0-4BC1-A4DD-7EE0590F546E}"/>
                </c:ext>
              </c:extLst>
            </c:dLbl>
            <c:dLbl>
              <c:idx val="119"/>
              <c:delete val="1"/>
              <c:extLst>
                <c:ext xmlns:c15="http://schemas.microsoft.com/office/drawing/2012/chart" uri="{CE6537A1-D6FC-4f65-9D91-7224C49458BB}"/>
                <c:ext xmlns:c16="http://schemas.microsoft.com/office/drawing/2014/chart" uri="{C3380CC4-5D6E-409C-BE32-E72D297353CC}">
                  <c16:uniqueId val="{00000076-4EA0-4BC1-A4DD-7EE0590F546E}"/>
                </c:ext>
              </c:extLst>
            </c:dLbl>
            <c:dLbl>
              <c:idx val="120"/>
              <c:delete val="1"/>
              <c:extLst>
                <c:ext xmlns:c15="http://schemas.microsoft.com/office/drawing/2012/chart" uri="{CE6537A1-D6FC-4f65-9D91-7224C49458BB}"/>
                <c:ext xmlns:c16="http://schemas.microsoft.com/office/drawing/2014/chart" uri="{C3380CC4-5D6E-409C-BE32-E72D297353CC}">
                  <c16:uniqueId val="{00000075-4EA0-4BC1-A4DD-7EE0590F546E}"/>
                </c:ext>
              </c:extLst>
            </c:dLbl>
            <c:dLbl>
              <c:idx val="121"/>
              <c:delete val="1"/>
              <c:extLst>
                <c:ext xmlns:c15="http://schemas.microsoft.com/office/drawing/2012/chart" uri="{CE6537A1-D6FC-4f65-9D91-7224C49458BB}"/>
                <c:ext xmlns:c16="http://schemas.microsoft.com/office/drawing/2014/chart" uri="{C3380CC4-5D6E-409C-BE32-E72D297353CC}">
                  <c16:uniqueId val="{00000074-4EA0-4BC1-A4DD-7EE0590F546E}"/>
                </c:ext>
              </c:extLst>
            </c:dLbl>
            <c:dLbl>
              <c:idx val="122"/>
              <c:delete val="1"/>
              <c:extLst>
                <c:ext xmlns:c15="http://schemas.microsoft.com/office/drawing/2012/chart" uri="{CE6537A1-D6FC-4f65-9D91-7224C49458BB}"/>
                <c:ext xmlns:c16="http://schemas.microsoft.com/office/drawing/2014/chart" uri="{C3380CC4-5D6E-409C-BE32-E72D297353CC}">
                  <c16:uniqueId val="{00000081-4EA0-4BC1-A4DD-7EE0590F546E}"/>
                </c:ext>
              </c:extLst>
            </c:dLbl>
            <c:dLbl>
              <c:idx val="123"/>
              <c:delete val="1"/>
              <c:extLst>
                <c:ext xmlns:c15="http://schemas.microsoft.com/office/drawing/2012/chart" uri="{CE6537A1-D6FC-4f65-9D91-7224C49458BB}"/>
                <c:ext xmlns:c16="http://schemas.microsoft.com/office/drawing/2014/chart" uri="{C3380CC4-5D6E-409C-BE32-E72D297353CC}">
                  <c16:uniqueId val="{00000080-4EA0-4BC1-A4DD-7EE0590F546E}"/>
                </c:ext>
              </c:extLst>
            </c:dLbl>
            <c:dLbl>
              <c:idx val="124"/>
              <c:delete val="1"/>
              <c:extLst>
                <c:ext xmlns:c15="http://schemas.microsoft.com/office/drawing/2012/chart" uri="{CE6537A1-D6FC-4f65-9D91-7224C49458BB}"/>
                <c:ext xmlns:c16="http://schemas.microsoft.com/office/drawing/2014/chart" uri="{C3380CC4-5D6E-409C-BE32-E72D297353CC}">
                  <c16:uniqueId val="{0000007F-4EA0-4BC1-A4DD-7EE0590F546E}"/>
                </c:ext>
              </c:extLst>
            </c:dLbl>
            <c:dLbl>
              <c:idx val="125"/>
              <c:delete val="1"/>
              <c:extLst>
                <c:ext xmlns:c15="http://schemas.microsoft.com/office/drawing/2012/chart" uri="{CE6537A1-D6FC-4f65-9D91-7224C49458BB}"/>
                <c:ext xmlns:c16="http://schemas.microsoft.com/office/drawing/2014/chart" uri="{C3380CC4-5D6E-409C-BE32-E72D297353CC}">
                  <c16:uniqueId val="{0000007E-4EA0-4BC1-A4DD-7EE0590F546E}"/>
                </c:ext>
              </c:extLst>
            </c:dLbl>
            <c:dLbl>
              <c:idx val="126"/>
              <c:delete val="1"/>
              <c:extLst>
                <c:ext xmlns:c15="http://schemas.microsoft.com/office/drawing/2012/chart" uri="{CE6537A1-D6FC-4f65-9D91-7224C49458BB}"/>
                <c:ext xmlns:c16="http://schemas.microsoft.com/office/drawing/2014/chart" uri="{C3380CC4-5D6E-409C-BE32-E72D297353CC}">
                  <c16:uniqueId val="{0000007D-4EA0-4BC1-A4DD-7EE0590F546E}"/>
                </c:ext>
              </c:extLst>
            </c:dLbl>
            <c:dLbl>
              <c:idx val="127"/>
              <c:delete val="1"/>
              <c:extLst>
                <c:ext xmlns:c15="http://schemas.microsoft.com/office/drawing/2012/chart" uri="{CE6537A1-D6FC-4f65-9D91-7224C49458BB}"/>
                <c:ext xmlns:c16="http://schemas.microsoft.com/office/drawing/2014/chart" uri="{C3380CC4-5D6E-409C-BE32-E72D297353CC}">
                  <c16:uniqueId val="{0000007C-4EA0-4BC1-A4DD-7EE0590F546E}"/>
                </c:ext>
              </c:extLst>
            </c:dLbl>
            <c:dLbl>
              <c:idx val="128"/>
              <c:delete val="1"/>
              <c:extLst>
                <c:ext xmlns:c15="http://schemas.microsoft.com/office/drawing/2012/chart" uri="{CE6537A1-D6FC-4f65-9D91-7224C49458BB}"/>
                <c:ext xmlns:c16="http://schemas.microsoft.com/office/drawing/2014/chart" uri="{C3380CC4-5D6E-409C-BE32-E72D297353CC}">
                  <c16:uniqueId val="{0000007B-4EA0-4BC1-A4DD-7EE0590F546E}"/>
                </c:ext>
              </c:extLst>
            </c:dLbl>
            <c:dLbl>
              <c:idx val="129"/>
              <c:delete val="1"/>
              <c:extLst>
                <c:ext xmlns:c15="http://schemas.microsoft.com/office/drawing/2012/chart" uri="{CE6537A1-D6FC-4f65-9D91-7224C49458BB}"/>
                <c:ext xmlns:c16="http://schemas.microsoft.com/office/drawing/2014/chart" uri="{C3380CC4-5D6E-409C-BE32-E72D297353CC}">
                  <c16:uniqueId val="{00000087-4EA0-4BC1-A4DD-7EE0590F546E}"/>
                </c:ext>
              </c:extLst>
            </c:dLbl>
            <c:dLbl>
              <c:idx val="130"/>
              <c:delete val="1"/>
              <c:extLst>
                <c:ext xmlns:c15="http://schemas.microsoft.com/office/drawing/2012/chart" uri="{CE6537A1-D6FC-4f65-9D91-7224C49458BB}"/>
                <c:ext xmlns:c16="http://schemas.microsoft.com/office/drawing/2014/chart" uri="{C3380CC4-5D6E-409C-BE32-E72D297353CC}">
                  <c16:uniqueId val="{00000086-4EA0-4BC1-A4DD-7EE0590F546E}"/>
                </c:ext>
              </c:extLst>
            </c:dLbl>
            <c:dLbl>
              <c:idx val="131"/>
              <c:delete val="1"/>
              <c:extLst>
                <c:ext xmlns:c15="http://schemas.microsoft.com/office/drawing/2012/chart" uri="{CE6537A1-D6FC-4f65-9D91-7224C49458BB}"/>
                <c:ext xmlns:c16="http://schemas.microsoft.com/office/drawing/2014/chart" uri="{C3380CC4-5D6E-409C-BE32-E72D297353CC}">
                  <c16:uniqueId val="{00000085-4EA0-4BC1-A4DD-7EE0590F546E}"/>
                </c:ext>
              </c:extLst>
            </c:dLbl>
            <c:dLbl>
              <c:idx val="132"/>
              <c:delete val="1"/>
              <c:extLst>
                <c:ext xmlns:c15="http://schemas.microsoft.com/office/drawing/2012/chart" uri="{CE6537A1-D6FC-4f65-9D91-7224C49458BB}"/>
                <c:ext xmlns:c16="http://schemas.microsoft.com/office/drawing/2014/chart" uri="{C3380CC4-5D6E-409C-BE32-E72D297353CC}">
                  <c16:uniqueId val="{00000084-4EA0-4BC1-A4DD-7EE0590F546E}"/>
                </c:ext>
              </c:extLst>
            </c:dLbl>
            <c:dLbl>
              <c:idx val="133"/>
              <c:delete val="1"/>
              <c:extLst>
                <c:ext xmlns:c15="http://schemas.microsoft.com/office/drawing/2012/chart" uri="{CE6537A1-D6FC-4f65-9D91-7224C49458BB}"/>
                <c:ext xmlns:c16="http://schemas.microsoft.com/office/drawing/2014/chart" uri="{C3380CC4-5D6E-409C-BE32-E72D297353CC}">
                  <c16:uniqueId val="{00000083-4EA0-4BC1-A4DD-7EE0590F546E}"/>
                </c:ext>
              </c:extLst>
            </c:dLbl>
            <c:dLbl>
              <c:idx val="134"/>
              <c:delete val="1"/>
              <c:extLst>
                <c:ext xmlns:c15="http://schemas.microsoft.com/office/drawing/2012/chart" uri="{CE6537A1-D6FC-4f65-9D91-7224C49458BB}"/>
                <c:ext xmlns:c16="http://schemas.microsoft.com/office/drawing/2014/chart" uri="{C3380CC4-5D6E-409C-BE32-E72D297353CC}">
                  <c16:uniqueId val="{00000082-4EA0-4BC1-A4DD-7EE0590F546E}"/>
                </c:ext>
              </c:extLst>
            </c:dLbl>
            <c:dLbl>
              <c:idx val="135"/>
              <c:delete val="1"/>
              <c:extLst>
                <c:ext xmlns:c15="http://schemas.microsoft.com/office/drawing/2012/chart" uri="{CE6537A1-D6FC-4f65-9D91-7224C49458BB}"/>
                <c:ext xmlns:c16="http://schemas.microsoft.com/office/drawing/2014/chart" uri="{C3380CC4-5D6E-409C-BE32-E72D297353CC}">
                  <c16:uniqueId val="{00000089-4EA0-4BC1-A4DD-7EE0590F546E}"/>
                </c:ext>
              </c:extLst>
            </c:dLbl>
            <c:dLbl>
              <c:idx val="136"/>
              <c:delete val="1"/>
              <c:extLst>
                <c:ext xmlns:c15="http://schemas.microsoft.com/office/drawing/2012/chart" uri="{CE6537A1-D6FC-4f65-9D91-7224C49458BB}"/>
                <c:ext xmlns:c16="http://schemas.microsoft.com/office/drawing/2014/chart" uri="{C3380CC4-5D6E-409C-BE32-E72D297353CC}">
                  <c16:uniqueId val="{00000088-4EA0-4BC1-A4DD-7EE0590F546E}"/>
                </c:ext>
              </c:extLst>
            </c:dLbl>
            <c:dLbl>
              <c:idx val="137"/>
              <c:layout>
                <c:manualLayout>
                  <c:x val="1.7332095326524206E-2"/>
                  <c:y val="-0.23255813953488372"/>
                </c:manualLayout>
              </c:layout>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A0-4BC1-A4DD-7EE0590F546E}"/>
                </c:ext>
              </c:extLst>
            </c:dLbl>
            <c:spPr>
              <a:noFill/>
              <a:ln>
                <a:noFill/>
              </a:ln>
              <a:effectLst/>
            </c:spPr>
            <c:txPr>
              <a:bodyPr wrap="square" lIns="38100" tIns="19050" rIns="38100" bIns="19050" anchor="ctr">
                <a:spAutoFit/>
              </a:bodyPr>
              <a:lstStyle/>
              <a:p>
                <a:pPr>
                  <a:defRPr sz="1000">
                    <a:latin typeface="+mn-lt"/>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global!$B$35:$FU$35</c:f>
              <c:numCache>
                <c:formatCode>General</c:formatCode>
                <c:ptCount val="176"/>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pt idx="161">
                  <c:v>2041</c:v>
                </c:pt>
                <c:pt idx="162">
                  <c:v>2042</c:v>
                </c:pt>
                <c:pt idx="163">
                  <c:v>2043</c:v>
                </c:pt>
                <c:pt idx="164">
                  <c:v>2044</c:v>
                </c:pt>
                <c:pt idx="165">
                  <c:v>2045</c:v>
                </c:pt>
                <c:pt idx="166">
                  <c:v>2046</c:v>
                </c:pt>
                <c:pt idx="167">
                  <c:v>2047</c:v>
                </c:pt>
                <c:pt idx="168">
                  <c:v>2048</c:v>
                </c:pt>
                <c:pt idx="169">
                  <c:v>2049</c:v>
                </c:pt>
                <c:pt idx="170">
                  <c:v>2050</c:v>
                </c:pt>
                <c:pt idx="171">
                  <c:v>2051</c:v>
                </c:pt>
                <c:pt idx="172">
                  <c:v>2052</c:v>
                </c:pt>
                <c:pt idx="173">
                  <c:v>2053</c:v>
                </c:pt>
                <c:pt idx="174">
                  <c:v>2054</c:v>
                </c:pt>
                <c:pt idx="175">
                  <c:v>2055</c:v>
                </c:pt>
              </c:numCache>
            </c:numRef>
          </c:cat>
          <c:val>
            <c:numRef>
              <c:f>global!$B$36:$FU$36</c:f>
              <c:numCache>
                <c:formatCode>0.00</c:formatCode>
                <c:ptCount val="176"/>
                <c:pt idx="0">
                  <c:v>9.6260344827586011E-2</c:v>
                </c:pt>
                <c:pt idx="1">
                  <c:v>0.14826034482758602</c:v>
                </c:pt>
                <c:pt idx="2">
                  <c:v>0.14626034482758601</c:v>
                </c:pt>
                <c:pt idx="3">
                  <c:v>6.8660344827586012E-2</c:v>
                </c:pt>
                <c:pt idx="4">
                  <c:v>1.0160344827586015E-2</c:v>
                </c:pt>
                <c:pt idx="5">
                  <c:v>-1.4396551724139839E-3</c:v>
                </c:pt>
                <c:pt idx="6">
                  <c:v>1.0760344827586005E-2</c:v>
                </c:pt>
                <c:pt idx="7">
                  <c:v>-3.7839655172414E-2</c:v>
                </c:pt>
                <c:pt idx="8">
                  <c:v>6.3960344827586002E-2</c:v>
                </c:pt>
                <c:pt idx="9">
                  <c:v>0.11286034482758601</c:v>
                </c:pt>
                <c:pt idx="10">
                  <c:v>-0.110939655172414</c:v>
                </c:pt>
                <c:pt idx="11">
                  <c:v>-4.213965517241397E-2</c:v>
                </c:pt>
                <c:pt idx="12">
                  <c:v>-9.5139655172414017E-2</c:v>
                </c:pt>
                <c:pt idx="13">
                  <c:v>-0.11013965517241397</c:v>
                </c:pt>
                <c:pt idx="14">
                  <c:v>-6.9739655172413983E-2</c:v>
                </c:pt>
                <c:pt idx="15">
                  <c:v>-1.7939655172413999E-2</c:v>
                </c:pt>
                <c:pt idx="16">
                  <c:v>0.11366034482758601</c:v>
                </c:pt>
                <c:pt idx="17">
                  <c:v>8.8660344827586016E-2</c:v>
                </c:pt>
                <c:pt idx="18">
                  <c:v>-4.3539655172413982E-2</c:v>
                </c:pt>
                <c:pt idx="19">
                  <c:v>9.3760344827586009E-2</c:v>
                </c:pt>
                <c:pt idx="20">
                  <c:v>0.14316034482758599</c:v>
                </c:pt>
                <c:pt idx="21">
                  <c:v>6.9360344827586018E-2</c:v>
                </c:pt>
                <c:pt idx="22">
                  <c:v>-3.5239655172413981E-2</c:v>
                </c:pt>
                <c:pt idx="23">
                  <c:v>-0.12583965517241397</c:v>
                </c:pt>
                <c:pt idx="24">
                  <c:v>-0.20833965517241398</c:v>
                </c:pt>
                <c:pt idx="25">
                  <c:v>-8.2039655172414017E-2</c:v>
                </c:pt>
                <c:pt idx="26">
                  <c:v>-6.3396551724139993E-3</c:v>
                </c:pt>
                <c:pt idx="27">
                  <c:v>-0.15953965517241397</c:v>
                </c:pt>
                <c:pt idx="28">
                  <c:v>-0.22853965517241398</c:v>
                </c:pt>
                <c:pt idx="29">
                  <c:v>-0.21503965517241397</c:v>
                </c:pt>
                <c:pt idx="30">
                  <c:v>-0.167839655172414</c:v>
                </c:pt>
                <c:pt idx="31">
                  <c:v>-0.22213965517241396</c:v>
                </c:pt>
                <c:pt idx="32">
                  <c:v>-0.11773965517241397</c:v>
                </c:pt>
                <c:pt idx="33">
                  <c:v>-0.10513965517241397</c:v>
                </c:pt>
                <c:pt idx="34">
                  <c:v>7.1560344827585998E-2</c:v>
                </c:pt>
                <c:pt idx="35">
                  <c:v>0.14176034482758601</c:v>
                </c:pt>
                <c:pt idx="36">
                  <c:v>-8.1939655172413972E-2</c:v>
                </c:pt>
                <c:pt idx="37">
                  <c:v>-0.10353965517241398</c:v>
                </c:pt>
                <c:pt idx="38">
                  <c:v>2.6603448275860087E-3</c:v>
                </c:pt>
                <c:pt idx="39">
                  <c:v>5.5603448275860223E-3</c:v>
                </c:pt>
                <c:pt idx="40">
                  <c:v>5.6034482758601789E-4</c:v>
                </c:pt>
                <c:pt idx="41">
                  <c:v>6.2560344827586017E-2</c:v>
                </c:pt>
                <c:pt idx="42">
                  <c:v>-1.9339655172413983E-2</c:v>
                </c:pt>
                <c:pt idx="43">
                  <c:v>-4.5396551724140033E-3</c:v>
                </c:pt>
                <c:pt idx="44">
                  <c:v>-3.7539655172413977E-2</c:v>
                </c:pt>
                <c:pt idx="45">
                  <c:v>6.2960344827586001E-2</c:v>
                </c:pt>
                <c:pt idx="46">
                  <c:v>0.14436034482758603</c:v>
                </c:pt>
                <c:pt idx="47">
                  <c:v>5.6460344827586023E-2</c:v>
                </c:pt>
                <c:pt idx="48">
                  <c:v>3.3660344827586008E-2</c:v>
                </c:pt>
                <c:pt idx="49">
                  <c:v>-8.7439655172413977E-2</c:v>
                </c:pt>
                <c:pt idx="50">
                  <c:v>0.11076034482758601</c:v>
                </c:pt>
                <c:pt idx="51">
                  <c:v>0.14246034482758602</c:v>
                </c:pt>
                <c:pt idx="52">
                  <c:v>9.426034482758601E-2</c:v>
                </c:pt>
                <c:pt idx="53">
                  <c:v>-3.2839655172413995E-2</c:v>
                </c:pt>
                <c:pt idx="54">
                  <c:v>0.109560344827586</c:v>
                </c:pt>
                <c:pt idx="55">
                  <c:v>7.186034482758602E-2</c:v>
                </c:pt>
                <c:pt idx="56">
                  <c:v>9.766034482758601E-2</c:v>
                </c:pt>
                <c:pt idx="57">
                  <c:v>0.19536034482758602</c:v>
                </c:pt>
                <c:pt idx="58">
                  <c:v>0.18226034482758602</c:v>
                </c:pt>
                <c:pt idx="59">
                  <c:v>0.19716034482758601</c:v>
                </c:pt>
                <c:pt idx="60">
                  <c:v>0.30576034482758602</c:v>
                </c:pt>
                <c:pt idx="61">
                  <c:v>0.40706034482758602</c:v>
                </c:pt>
                <c:pt idx="62">
                  <c:v>0.364860344827586</c:v>
                </c:pt>
                <c:pt idx="63">
                  <c:v>0.36806034482758598</c:v>
                </c:pt>
                <c:pt idx="64">
                  <c:v>0.50386034482758602</c:v>
                </c:pt>
                <c:pt idx="65">
                  <c:v>0.382060344827586</c:v>
                </c:pt>
                <c:pt idx="66">
                  <c:v>0.20706034482758601</c:v>
                </c:pt>
                <c:pt idx="67">
                  <c:v>0.16336034482758602</c:v>
                </c:pt>
                <c:pt idx="68">
                  <c:v>0.16236034482758602</c:v>
                </c:pt>
                <c:pt idx="69">
                  <c:v>0.15426034482758599</c:v>
                </c:pt>
                <c:pt idx="70">
                  <c:v>4.9460344827586017E-2</c:v>
                </c:pt>
                <c:pt idx="71">
                  <c:v>0.19786034482758602</c:v>
                </c:pt>
                <c:pt idx="72">
                  <c:v>0.235860344827586</c:v>
                </c:pt>
                <c:pt idx="73">
                  <c:v>0.30626034482758602</c:v>
                </c:pt>
                <c:pt idx="74">
                  <c:v>9.4560344827586004E-2</c:v>
                </c:pt>
                <c:pt idx="75">
                  <c:v>7.5660344827586018E-2</c:v>
                </c:pt>
                <c:pt idx="76">
                  <c:v>1.2060344827586E-2</c:v>
                </c:pt>
                <c:pt idx="77">
                  <c:v>0.25986034482758602</c:v>
                </c:pt>
                <c:pt idx="78">
                  <c:v>0.320560344827586</c:v>
                </c:pt>
                <c:pt idx="79">
                  <c:v>0.270660344827586</c:v>
                </c:pt>
                <c:pt idx="80">
                  <c:v>0.23146034482758601</c:v>
                </c:pt>
                <c:pt idx="81">
                  <c:v>0.28856034482758602</c:v>
                </c:pt>
                <c:pt idx="82">
                  <c:v>0.299860344827586</c:v>
                </c:pt>
                <c:pt idx="83">
                  <c:v>0.31786034482758602</c:v>
                </c:pt>
                <c:pt idx="84">
                  <c:v>6.1560344827586017E-2</c:v>
                </c:pt>
                <c:pt idx="85">
                  <c:v>0.133060344827586</c:v>
                </c:pt>
                <c:pt idx="86">
                  <c:v>0.18836034482758601</c:v>
                </c:pt>
                <c:pt idx="87">
                  <c:v>0.19796034482758601</c:v>
                </c:pt>
                <c:pt idx="88">
                  <c:v>0.181460344827586</c:v>
                </c:pt>
                <c:pt idx="89">
                  <c:v>0.30396034482758599</c:v>
                </c:pt>
                <c:pt idx="90">
                  <c:v>0.24826034482758602</c:v>
                </c:pt>
                <c:pt idx="91">
                  <c:v>0.13276034482758603</c:v>
                </c:pt>
                <c:pt idx="92">
                  <c:v>0.23746034482758602</c:v>
                </c:pt>
                <c:pt idx="93">
                  <c:v>0.37516034482758598</c:v>
                </c:pt>
                <c:pt idx="94">
                  <c:v>0.13916034482758599</c:v>
                </c:pt>
                <c:pt idx="95">
                  <c:v>0.214460344827586</c:v>
                </c:pt>
                <c:pt idx="96">
                  <c:v>0.13186034482758602</c:v>
                </c:pt>
                <c:pt idx="97">
                  <c:v>0.40886034482758604</c:v>
                </c:pt>
                <c:pt idx="98">
                  <c:v>0.32336034482758602</c:v>
                </c:pt>
                <c:pt idx="99">
                  <c:v>0.43836034482758601</c:v>
                </c:pt>
                <c:pt idx="100">
                  <c:v>0.474760344827586</c:v>
                </c:pt>
                <c:pt idx="101">
                  <c:v>0.51096034482758601</c:v>
                </c:pt>
                <c:pt idx="102">
                  <c:v>0.39256034482758601</c:v>
                </c:pt>
                <c:pt idx="103">
                  <c:v>0.55216034482758602</c:v>
                </c:pt>
                <c:pt idx="104">
                  <c:v>0.36006034482758598</c:v>
                </c:pt>
                <c:pt idx="105">
                  <c:v>0.34526034482758605</c:v>
                </c:pt>
                <c:pt idx="106">
                  <c:v>0.44066034482758598</c:v>
                </c:pt>
                <c:pt idx="107">
                  <c:v>0.58066034482758599</c:v>
                </c:pt>
                <c:pt idx="108">
                  <c:v>0.58676034482758599</c:v>
                </c:pt>
                <c:pt idx="109">
                  <c:v>0.508060344827586</c:v>
                </c:pt>
                <c:pt idx="110">
                  <c:v>0.64386034482758603</c:v>
                </c:pt>
                <c:pt idx="111">
                  <c:v>0.61656034482758604</c:v>
                </c:pt>
                <c:pt idx="112">
                  <c:v>0.46816034482758601</c:v>
                </c:pt>
                <c:pt idx="113">
                  <c:v>0.49636034482758601</c:v>
                </c:pt>
                <c:pt idx="114">
                  <c:v>0.55196034482758605</c:v>
                </c:pt>
                <c:pt idx="115">
                  <c:v>0.66876034482758606</c:v>
                </c:pt>
                <c:pt idx="116">
                  <c:v>0.53386034482758604</c:v>
                </c:pt>
                <c:pt idx="117">
                  <c:v>0.729760344827586</c:v>
                </c:pt>
                <c:pt idx="118">
                  <c:v>0.84546034482758592</c:v>
                </c:pt>
                <c:pt idx="119">
                  <c:v>0.65486034482758604</c:v>
                </c:pt>
                <c:pt idx="120">
                  <c:v>0.63726034482758598</c:v>
                </c:pt>
                <c:pt idx="121">
                  <c:v>0.75836034482758596</c:v>
                </c:pt>
                <c:pt idx="122">
                  <c:v>0.8133603448275859</c:v>
                </c:pt>
                <c:pt idx="123">
                  <c:v>0.82446034482758601</c:v>
                </c:pt>
                <c:pt idx="124">
                  <c:v>0.7893603448275861</c:v>
                </c:pt>
                <c:pt idx="125">
                  <c:v>0.86956034482758593</c:v>
                </c:pt>
                <c:pt idx="126">
                  <c:v>0.82356034482758611</c:v>
                </c:pt>
                <c:pt idx="127">
                  <c:v>0.82106034482758594</c:v>
                </c:pt>
                <c:pt idx="128">
                  <c:v>0.75296034482758611</c:v>
                </c:pt>
                <c:pt idx="129">
                  <c:v>0.84776034482758611</c:v>
                </c:pt>
                <c:pt idx="130">
                  <c:v>0.91246034482758609</c:v>
                </c:pt>
                <c:pt idx="131">
                  <c:v>0.78986034482758605</c:v>
                </c:pt>
                <c:pt idx="132">
                  <c:v>0.83506034482758595</c:v>
                </c:pt>
                <c:pt idx="133">
                  <c:v>0.878960344827586</c:v>
                </c:pt>
                <c:pt idx="134">
                  <c:v>0.95186034482758597</c:v>
                </c:pt>
                <c:pt idx="135">
                  <c:v>1.110860344827586</c:v>
                </c:pt>
                <c:pt idx="136">
                  <c:v>1.147360344827586</c:v>
                </c:pt>
                <c:pt idx="137">
                  <c:v>1.05</c:v>
                </c:pt>
              </c:numCache>
            </c:numRef>
          </c:val>
          <c:extLst>
            <c:ext xmlns:c16="http://schemas.microsoft.com/office/drawing/2014/chart" uri="{C3380CC4-5D6E-409C-BE32-E72D297353CC}">
              <c16:uniqueId val="{00000000-0238-42B8-BB50-FBF654234655}"/>
            </c:ext>
          </c:extLst>
        </c:ser>
        <c:dLbls>
          <c:showLegendKey val="0"/>
          <c:showVal val="0"/>
          <c:showCatName val="0"/>
          <c:showSerName val="0"/>
          <c:showPercent val="0"/>
          <c:showBubbleSize val="0"/>
        </c:dLbls>
        <c:gapWidth val="150"/>
        <c:overlap val="100"/>
        <c:axId val="327761192"/>
        <c:axId val="1"/>
      </c:barChart>
      <c:catAx>
        <c:axId val="327761192"/>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At val="-1"/>
        <c:auto val="0"/>
        <c:lblAlgn val="ctr"/>
        <c:lblOffset val="100"/>
        <c:tickLblSkip val="5"/>
        <c:tickMarkSkip val="1"/>
        <c:noMultiLvlLbl val="0"/>
      </c:catAx>
      <c:valAx>
        <c:axId val="1"/>
        <c:scaling>
          <c:orientation val="minMax"/>
          <c:max val="2"/>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61192"/>
        <c:crosses val="autoZero"/>
        <c:crossBetween val="between"/>
        <c:majorUnit val="0.5"/>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425"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CO2 Content in the atmosphere in</a:t>
            </a:r>
            <a:r>
              <a:rPr lang="da-DK" baseline="0">
                <a:latin typeface="+mn-lt"/>
              </a:rPr>
              <a:t> </a:t>
            </a:r>
            <a:r>
              <a:rPr lang="da-DK">
                <a:latin typeface="+mn-lt"/>
              </a:rPr>
              <a:t>parts per million (ppm)</a:t>
            </a:r>
          </a:p>
        </c:rich>
      </c:tx>
      <c:layout>
        <c:manualLayout>
          <c:xMode val="edge"/>
          <c:yMode val="edge"/>
          <c:x val="0.13776837965925637"/>
          <c:y val="2.2783655622999392E-2"/>
        </c:manualLayout>
      </c:layout>
      <c:overlay val="0"/>
      <c:spPr>
        <a:noFill/>
        <a:ln w="25400">
          <a:noFill/>
        </a:ln>
      </c:spPr>
    </c:title>
    <c:autoTitleDeleted val="0"/>
    <c:plotArea>
      <c:layout>
        <c:manualLayout>
          <c:layoutTarget val="inner"/>
          <c:xMode val="edge"/>
          <c:yMode val="edge"/>
          <c:x val="7.3398440035984905E-2"/>
          <c:y val="9.6664012504054972E-2"/>
          <c:w val="0.90197379037867631"/>
          <c:h val="0.73921171370432626"/>
        </c:manualLayout>
      </c:layout>
      <c:barChart>
        <c:barDir val="col"/>
        <c:grouping val="stacked"/>
        <c:varyColors val="0"/>
        <c:ser>
          <c:idx val="0"/>
          <c:order val="0"/>
          <c:tx>
            <c:strRef>
              <c:f>global!$A$8</c:f>
              <c:strCache>
                <c:ptCount val="1"/>
                <c:pt idx="0">
                  <c:v>ppm:</c:v>
                </c:pt>
              </c:strCache>
            </c:strRef>
          </c:tx>
          <c:spPr>
            <a:solidFill>
              <a:schemeClr val="bg1">
                <a:lumMod val="50000"/>
              </a:schemeClr>
            </a:solidFill>
            <a:ln w="12700">
              <a:solidFill>
                <a:schemeClr val="bg1">
                  <a:lumMod val="50000"/>
                </a:schemeClr>
              </a:solidFill>
              <a:prstDash val="solid"/>
            </a:ln>
          </c:spPr>
          <c:invertIfNegative val="0"/>
          <c:dLbls>
            <c:dLbl>
              <c:idx val="0"/>
              <c:layout>
                <c:manualLayout>
                  <c:x val="2.6698076168040832E-2"/>
                  <c:y val="-0.31503579952267302"/>
                </c:manualLayout>
              </c:layout>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DD-4FE3-A868-3BC27DCAA5CD}"/>
                </c:ext>
              </c:extLst>
            </c:dLbl>
            <c:dLbl>
              <c:idx val="1"/>
              <c:delete val="1"/>
              <c:extLst>
                <c:ext xmlns:c15="http://schemas.microsoft.com/office/drawing/2012/chart" uri="{CE6537A1-D6FC-4f65-9D91-7224C49458BB}"/>
                <c:ext xmlns:c16="http://schemas.microsoft.com/office/drawing/2014/chart" uri="{C3380CC4-5D6E-409C-BE32-E72D297353CC}">
                  <c16:uniqueId val="{00000001-7DDD-4FE3-A868-3BC27DCAA5CD}"/>
                </c:ext>
              </c:extLst>
            </c:dLbl>
            <c:dLbl>
              <c:idx val="2"/>
              <c:delete val="1"/>
              <c:extLst>
                <c:ext xmlns:c15="http://schemas.microsoft.com/office/drawing/2012/chart" uri="{CE6537A1-D6FC-4f65-9D91-7224C49458BB}"/>
                <c:ext xmlns:c16="http://schemas.microsoft.com/office/drawing/2014/chart" uri="{C3380CC4-5D6E-409C-BE32-E72D297353CC}">
                  <c16:uniqueId val="{0000000A-7DDD-4FE3-A868-3BC27DCAA5CD}"/>
                </c:ext>
              </c:extLst>
            </c:dLbl>
            <c:dLbl>
              <c:idx val="3"/>
              <c:delete val="1"/>
              <c:extLst>
                <c:ext xmlns:c15="http://schemas.microsoft.com/office/drawing/2012/chart" uri="{CE6537A1-D6FC-4f65-9D91-7224C49458BB}"/>
                <c:ext xmlns:c16="http://schemas.microsoft.com/office/drawing/2014/chart" uri="{C3380CC4-5D6E-409C-BE32-E72D297353CC}">
                  <c16:uniqueId val="{00000004-7DDD-4FE3-A868-3BC27DCAA5CD}"/>
                </c:ext>
              </c:extLst>
            </c:dLbl>
            <c:dLbl>
              <c:idx val="4"/>
              <c:delete val="1"/>
              <c:extLst>
                <c:ext xmlns:c15="http://schemas.microsoft.com/office/drawing/2012/chart" uri="{CE6537A1-D6FC-4f65-9D91-7224C49458BB}"/>
                <c:ext xmlns:c16="http://schemas.microsoft.com/office/drawing/2014/chart" uri="{C3380CC4-5D6E-409C-BE32-E72D297353CC}">
                  <c16:uniqueId val="{00000002-7DDD-4FE3-A868-3BC27DCAA5CD}"/>
                </c:ext>
              </c:extLst>
            </c:dLbl>
            <c:dLbl>
              <c:idx val="5"/>
              <c:delete val="1"/>
              <c:extLst>
                <c:ext xmlns:c15="http://schemas.microsoft.com/office/drawing/2012/chart" uri="{CE6537A1-D6FC-4f65-9D91-7224C49458BB}"/>
                <c:ext xmlns:c16="http://schemas.microsoft.com/office/drawing/2014/chart" uri="{C3380CC4-5D6E-409C-BE32-E72D297353CC}">
                  <c16:uniqueId val="{00000003-7DDD-4FE3-A868-3BC27DCAA5CD}"/>
                </c:ext>
              </c:extLst>
            </c:dLbl>
            <c:dLbl>
              <c:idx val="6"/>
              <c:delete val="1"/>
              <c:extLst>
                <c:ext xmlns:c15="http://schemas.microsoft.com/office/drawing/2012/chart" uri="{CE6537A1-D6FC-4f65-9D91-7224C49458BB}"/>
                <c:ext xmlns:c16="http://schemas.microsoft.com/office/drawing/2014/chart" uri="{C3380CC4-5D6E-409C-BE32-E72D297353CC}">
                  <c16:uniqueId val="{00000005-7DDD-4FE3-A868-3BC27DCAA5CD}"/>
                </c:ext>
              </c:extLst>
            </c:dLbl>
            <c:dLbl>
              <c:idx val="7"/>
              <c:delete val="1"/>
              <c:extLst>
                <c:ext xmlns:c15="http://schemas.microsoft.com/office/drawing/2012/chart" uri="{CE6537A1-D6FC-4f65-9D91-7224C49458BB}"/>
                <c:ext xmlns:c16="http://schemas.microsoft.com/office/drawing/2014/chart" uri="{C3380CC4-5D6E-409C-BE32-E72D297353CC}">
                  <c16:uniqueId val="{00000006-7DDD-4FE3-A868-3BC27DCAA5CD}"/>
                </c:ext>
              </c:extLst>
            </c:dLbl>
            <c:dLbl>
              <c:idx val="8"/>
              <c:delete val="1"/>
              <c:extLst>
                <c:ext xmlns:c15="http://schemas.microsoft.com/office/drawing/2012/chart" uri="{CE6537A1-D6FC-4f65-9D91-7224C49458BB}"/>
                <c:ext xmlns:c16="http://schemas.microsoft.com/office/drawing/2014/chart" uri="{C3380CC4-5D6E-409C-BE32-E72D297353CC}">
                  <c16:uniqueId val="{00000007-7DDD-4FE3-A868-3BC27DCAA5CD}"/>
                </c:ext>
              </c:extLst>
            </c:dLbl>
            <c:dLbl>
              <c:idx val="9"/>
              <c:delete val="1"/>
              <c:extLst>
                <c:ext xmlns:c15="http://schemas.microsoft.com/office/drawing/2012/chart" uri="{CE6537A1-D6FC-4f65-9D91-7224C49458BB}"/>
                <c:ext xmlns:c16="http://schemas.microsoft.com/office/drawing/2014/chart" uri="{C3380CC4-5D6E-409C-BE32-E72D297353CC}">
                  <c16:uniqueId val="{00000008-7DDD-4FE3-A868-3BC27DCAA5CD}"/>
                </c:ext>
              </c:extLst>
            </c:dLbl>
            <c:dLbl>
              <c:idx val="10"/>
              <c:delete val="1"/>
              <c:extLst>
                <c:ext xmlns:c15="http://schemas.microsoft.com/office/drawing/2012/chart" uri="{CE6537A1-D6FC-4f65-9D91-7224C49458BB}"/>
                <c:ext xmlns:c16="http://schemas.microsoft.com/office/drawing/2014/chart" uri="{C3380CC4-5D6E-409C-BE32-E72D297353CC}">
                  <c16:uniqueId val="{00000009-7DDD-4FE3-A868-3BC27DCAA5CD}"/>
                </c:ext>
              </c:extLst>
            </c:dLbl>
            <c:dLbl>
              <c:idx val="11"/>
              <c:delete val="1"/>
              <c:extLst>
                <c:ext xmlns:c15="http://schemas.microsoft.com/office/drawing/2012/chart" uri="{CE6537A1-D6FC-4f65-9D91-7224C49458BB}"/>
                <c:ext xmlns:c16="http://schemas.microsoft.com/office/drawing/2014/chart" uri="{C3380CC4-5D6E-409C-BE32-E72D297353CC}">
                  <c16:uniqueId val="{0000002B-7DDD-4FE3-A868-3BC27DCAA5CD}"/>
                </c:ext>
              </c:extLst>
            </c:dLbl>
            <c:dLbl>
              <c:idx val="12"/>
              <c:delete val="1"/>
              <c:extLst>
                <c:ext xmlns:c15="http://schemas.microsoft.com/office/drawing/2012/chart" uri="{CE6537A1-D6FC-4f65-9D91-7224C49458BB}"/>
                <c:ext xmlns:c16="http://schemas.microsoft.com/office/drawing/2014/chart" uri="{C3380CC4-5D6E-409C-BE32-E72D297353CC}">
                  <c16:uniqueId val="{0000000C-7DDD-4FE3-A868-3BC27DCAA5CD}"/>
                </c:ext>
              </c:extLst>
            </c:dLbl>
            <c:dLbl>
              <c:idx val="13"/>
              <c:delete val="1"/>
              <c:extLst>
                <c:ext xmlns:c15="http://schemas.microsoft.com/office/drawing/2012/chart" uri="{CE6537A1-D6FC-4f65-9D91-7224C49458BB}"/>
                <c:ext xmlns:c16="http://schemas.microsoft.com/office/drawing/2014/chart" uri="{C3380CC4-5D6E-409C-BE32-E72D297353CC}">
                  <c16:uniqueId val="{0000002A-7DDD-4FE3-A868-3BC27DCAA5CD}"/>
                </c:ext>
              </c:extLst>
            </c:dLbl>
            <c:dLbl>
              <c:idx val="14"/>
              <c:delete val="1"/>
              <c:extLst>
                <c:ext xmlns:c15="http://schemas.microsoft.com/office/drawing/2012/chart" uri="{CE6537A1-D6FC-4f65-9D91-7224C49458BB}"/>
                <c:ext xmlns:c16="http://schemas.microsoft.com/office/drawing/2014/chart" uri="{C3380CC4-5D6E-409C-BE32-E72D297353CC}">
                  <c16:uniqueId val="{00000029-7DDD-4FE3-A868-3BC27DCAA5CD}"/>
                </c:ext>
              </c:extLst>
            </c:dLbl>
            <c:dLbl>
              <c:idx val="15"/>
              <c:delete val="1"/>
              <c:extLst>
                <c:ext xmlns:c15="http://schemas.microsoft.com/office/drawing/2012/chart" uri="{CE6537A1-D6FC-4f65-9D91-7224C49458BB}"/>
                <c:ext xmlns:c16="http://schemas.microsoft.com/office/drawing/2014/chart" uri="{C3380CC4-5D6E-409C-BE32-E72D297353CC}">
                  <c16:uniqueId val="{00000027-7DDD-4FE3-A868-3BC27DCAA5CD}"/>
                </c:ext>
              </c:extLst>
            </c:dLbl>
            <c:dLbl>
              <c:idx val="16"/>
              <c:delete val="1"/>
              <c:extLst>
                <c:ext xmlns:c15="http://schemas.microsoft.com/office/drawing/2012/chart" uri="{CE6537A1-D6FC-4f65-9D91-7224C49458BB}"/>
                <c:ext xmlns:c16="http://schemas.microsoft.com/office/drawing/2014/chart" uri="{C3380CC4-5D6E-409C-BE32-E72D297353CC}">
                  <c16:uniqueId val="{00000026-7DDD-4FE3-A868-3BC27DCAA5CD}"/>
                </c:ext>
              </c:extLst>
            </c:dLbl>
            <c:dLbl>
              <c:idx val="17"/>
              <c:delete val="1"/>
              <c:extLst>
                <c:ext xmlns:c15="http://schemas.microsoft.com/office/drawing/2012/chart" uri="{CE6537A1-D6FC-4f65-9D91-7224C49458BB}"/>
                <c:ext xmlns:c16="http://schemas.microsoft.com/office/drawing/2014/chart" uri="{C3380CC4-5D6E-409C-BE32-E72D297353CC}">
                  <c16:uniqueId val="{00000028-7DDD-4FE3-A868-3BC27DCAA5CD}"/>
                </c:ext>
              </c:extLst>
            </c:dLbl>
            <c:dLbl>
              <c:idx val="18"/>
              <c:delete val="1"/>
              <c:extLst>
                <c:ext xmlns:c15="http://schemas.microsoft.com/office/drawing/2012/chart" uri="{CE6537A1-D6FC-4f65-9D91-7224C49458BB}"/>
                <c:ext xmlns:c16="http://schemas.microsoft.com/office/drawing/2014/chart" uri="{C3380CC4-5D6E-409C-BE32-E72D297353CC}">
                  <c16:uniqueId val="{00000025-7DDD-4FE3-A868-3BC27DCAA5CD}"/>
                </c:ext>
              </c:extLst>
            </c:dLbl>
            <c:dLbl>
              <c:idx val="19"/>
              <c:delete val="1"/>
              <c:extLst>
                <c:ext xmlns:c15="http://schemas.microsoft.com/office/drawing/2012/chart" uri="{CE6537A1-D6FC-4f65-9D91-7224C49458BB}"/>
                <c:ext xmlns:c16="http://schemas.microsoft.com/office/drawing/2014/chart" uri="{C3380CC4-5D6E-409C-BE32-E72D297353CC}">
                  <c16:uniqueId val="{00000024-7DDD-4FE3-A868-3BC27DCAA5CD}"/>
                </c:ext>
              </c:extLst>
            </c:dLbl>
            <c:dLbl>
              <c:idx val="20"/>
              <c:delete val="1"/>
              <c:extLst>
                <c:ext xmlns:c15="http://schemas.microsoft.com/office/drawing/2012/chart" uri="{CE6537A1-D6FC-4f65-9D91-7224C49458BB}"/>
                <c:ext xmlns:c16="http://schemas.microsoft.com/office/drawing/2014/chart" uri="{C3380CC4-5D6E-409C-BE32-E72D297353CC}">
                  <c16:uniqueId val="{0000002E-7DDD-4FE3-A868-3BC27DCAA5CD}"/>
                </c:ext>
              </c:extLst>
            </c:dLbl>
            <c:dLbl>
              <c:idx val="21"/>
              <c:delete val="1"/>
              <c:extLst>
                <c:ext xmlns:c15="http://schemas.microsoft.com/office/drawing/2012/chart" uri="{CE6537A1-D6FC-4f65-9D91-7224C49458BB}"/>
                <c:ext xmlns:c16="http://schemas.microsoft.com/office/drawing/2014/chart" uri="{C3380CC4-5D6E-409C-BE32-E72D297353CC}">
                  <c16:uniqueId val="{0000002D-7DDD-4FE3-A868-3BC27DCAA5CD}"/>
                </c:ext>
              </c:extLst>
            </c:dLbl>
            <c:dLbl>
              <c:idx val="22"/>
              <c:delete val="1"/>
              <c:extLst>
                <c:ext xmlns:c15="http://schemas.microsoft.com/office/drawing/2012/chart" uri="{CE6537A1-D6FC-4f65-9D91-7224C49458BB}"/>
                <c:ext xmlns:c16="http://schemas.microsoft.com/office/drawing/2014/chart" uri="{C3380CC4-5D6E-409C-BE32-E72D297353CC}">
                  <c16:uniqueId val="{00000023-7DDD-4FE3-A868-3BC27DCAA5CD}"/>
                </c:ext>
              </c:extLst>
            </c:dLbl>
            <c:dLbl>
              <c:idx val="23"/>
              <c:delete val="1"/>
              <c:extLst>
                <c:ext xmlns:c15="http://schemas.microsoft.com/office/drawing/2012/chart" uri="{CE6537A1-D6FC-4f65-9D91-7224C49458BB}"/>
                <c:ext xmlns:c16="http://schemas.microsoft.com/office/drawing/2014/chart" uri="{C3380CC4-5D6E-409C-BE32-E72D297353CC}">
                  <c16:uniqueId val="{00000022-7DDD-4FE3-A868-3BC27DCAA5CD}"/>
                </c:ext>
              </c:extLst>
            </c:dLbl>
            <c:dLbl>
              <c:idx val="24"/>
              <c:delete val="1"/>
              <c:extLst>
                <c:ext xmlns:c15="http://schemas.microsoft.com/office/drawing/2012/chart" uri="{CE6537A1-D6FC-4f65-9D91-7224C49458BB}"/>
                <c:ext xmlns:c16="http://schemas.microsoft.com/office/drawing/2014/chart" uri="{C3380CC4-5D6E-409C-BE32-E72D297353CC}">
                  <c16:uniqueId val="{0000002F-7DDD-4FE3-A868-3BC27DCAA5CD}"/>
                </c:ext>
              </c:extLst>
            </c:dLbl>
            <c:dLbl>
              <c:idx val="25"/>
              <c:delete val="1"/>
              <c:extLst>
                <c:ext xmlns:c15="http://schemas.microsoft.com/office/drawing/2012/chart" uri="{CE6537A1-D6FC-4f65-9D91-7224C49458BB}"/>
                <c:ext xmlns:c16="http://schemas.microsoft.com/office/drawing/2014/chart" uri="{C3380CC4-5D6E-409C-BE32-E72D297353CC}">
                  <c16:uniqueId val="{0000002C-7DDD-4FE3-A868-3BC27DCAA5CD}"/>
                </c:ext>
              </c:extLst>
            </c:dLbl>
            <c:dLbl>
              <c:idx val="26"/>
              <c:delete val="1"/>
              <c:extLst>
                <c:ext xmlns:c15="http://schemas.microsoft.com/office/drawing/2012/chart" uri="{CE6537A1-D6FC-4f65-9D91-7224C49458BB}"/>
                <c:ext xmlns:c16="http://schemas.microsoft.com/office/drawing/2014/chart" uri="{C3380CC4-5D6E-409C-BE32-E72D297353CC}">
                  <c16:uniqueId val="{00000021-7DDD-4FE3-A868-3BC27DCAA5CD}"/>
                </c:ext>
              </c:extLst>
            </c:dLbl>
            <c:dLbl>
              <c:idx val="27"/>
              <c:delete val="1"/>
              <c:extLst>
                <c:ext xmlns:c15="http://schemas.microsoft.com/office/drawing/2012/chart" uri="{CE6537A1-D6FC-4f65-9D91-7224C49458BB}"/>
                <c:ext xmlns:c16="http://schemas.microsoft.com/office/drawing/2014/chart" uri="{C3380CC4-5D6E-409C-BE32-E72D297353CC}">
                  <c16:uniqueId val="{00000020-7DDD-4FE3-A868-3BC27DCAA5CD}"/>
                </c:ext>
              </c:extLst>
            </c:dLbl>
            <c:dLbl>
              <c:idx val="28"/>
              <c:delete val="1"/>
              <c:extLst>
                <c:ext xmlns:c15="http://schemas.microsoft.com/office/drawing/2012/chart" uri="{CE6537A1-D6FC-4f65-9D91-7224C49458BB}"/>
                <c:ext xmlns:c16="http://schemas.microsoft.com/office/drawing/2014/chart" uri="{C3380CC4-5D6E-409C-BE32-E72D297353CC}">
                  <c16:uniqueId val="{0000001F-7DDD-4FE3-A868-3BC27DCAA5CD}"/>
                </c:ext>
              </c:extLst>
            </c:dLbl>
            <c:dLbl>
              <c:idx val="29"/>
              <c:delete val="1"/>
              <c:extLst>
                <c:ext xmlns:c15="http://schemas.microsoft.com/office/drawing/2012/chart" uri="{CE6537A1-D6FC-4f65-9D91-7224C49458BB}"/>
                <c:ext xmlns:c16="http://schemas.microsoft.com/office/drawing/2014/chart" uri="{C3380CC4-5D6E-409C-BE32-E72D297353CC}">
                  <c16:uniqueId val="{0000001E-7DDD-4FE3-A868-3BC27DCAA5CD}"/>
                </c:ext>
              </c:extLst>
            </c:dLbl>
            <c:dLbl>
              <c:idx val="30"/>
              <c:delete val="1"/>
              <c:extLst>
                <c:ext xmlns:c15="http://schemas.microsoft.com/office/drawing/2012/chart" uri="{CE6537A1-D6FC-4f65-9D91-7224C49458BB}"/>
                <c:ext xmlns:c16="http://schemas.microsoft.com/office/drawing/2014/chart" uri="{C3380CC4-5D6E-409C-BE32-E72D297353CC}">
                  <c16:uniqueId val="{00000030-7DDD-4FE3-A868-3BC27DCAA5CD}"/>
                </c:ext>
              </c:extLst>
            </c:dLbl>
            <c:dLbl>
              <c:idx val="31"/>
              <c:delete val="1"/>
              <c:extLst>
                <c:ext xmlns:c15="http://schemas.microsoft.com/office/drawing/2012/chart" uri="{CE6537A1-D6FC-4f65-9D91-7224C49458BB}"/>
                <c:ext xmlns:c16="http://schemas.microsoft.com/office/drawing/2014/chart" uri="{C3380CC4-5D6E-409C-BE32-E72D297353CC}">
                  <c16:uniqueId val="{0000001D-7DDD-4FE3-A868-3BC27DCAA5CD}"/>
                </c:ext>
              </c:extLst>
            </c:dLbl>
            <c:dLbl>
              <c:idx val="32"/>
              <c:delete val="1"/>
              <c:extLst>
                <c:ext xmlns:c15="http://schemas.microsoft.com/office/drawing/2012/chart" uri="{CE6537A1-D6FC-4f65-9D91-7224C49458BB}"/>
                <c:ext xmlns:c16="http://schemas.microsoft.com/office/drawing/2014/chart" uri="{C3380CC4-5D6E-409C-BE32-E72D297353CC}">
                  <c16:uniqueId val="{0000001C-7DDD-4FE3-A868-3BC27DCAA5CD}"/>
                </c:ext>
              </c:extLst>
            </c:dLbl>
            <c:dLbl>
              <c:idx val="33"/>
              <c:delete val="1"/>
              <c:extLst>
                <c:ext xmlns:c15="http://schemas.microsoft.com/office/drawing/2012/chart" uri="{CE6537A1-D6FC-4f65-9D91-7224C49458BB}"/>
                <c:ext xmlns:c16="http://schemas.microsoft.com/office/drawing/2014/chart" uri="{C3380CC4-5D6E-409C-BE32-E72D297353CC}">
                  <c16:uniqueId val="{0000001B-7DDD-4FE3-A868-3BC27DCAA5CD}"/>
                </c:ext>
              </c:extLst>
            </c:dLbl>
            <c:dLbl>
              <c:idx val="34"/>
              <c:delete val="1"/>
              <c:extLst>
                <c:ext xmlns:c15="http://schemas.microsoft.com/office/drawing/2012/chart" uri="{CE6537A1-D6FC-4f65-9D91-7224C49458BB}"/>
                <c:ext xmlns:c16="http://schemas.microsoft.com/office/drawing/2014/chart" uri="{C3380CC4-5D6E-409C-BE32-E72D297353CC}">
                  <c16:uniqueId val="{00000017-7DDD-4FE3-A868-3BC27DCAA5CD}"/>
                </c:ext>
              </c:extLst>
            </c:dLbl>
            <c:dLbl>
              <c:idx val="35"/>
              <c:delete val="1"/>
              <c:extLst>
                <c:ext xmlns:c15="http://schemas.microsoft.com/office/drawing/2012/chart" uri="{CE6537A1-D6FC-4f65-9D91-7224C49458BB}"/>
                <c:ext xmlns:c16="http://schemas.microsoft.com/office/drawing/2014/chart" uri="{C3380CC4-5D6E-409C-BE32-E72D297353CC}">
                  <c16:uniqueId val="{00000032-7DDD-4FE3-A868-3BC27DCAA5CD}"/>
                </c:ext>
              </c:extLst>
            </c:dLbl>
            <c:dLbl>
              <c:idx val="36"/>
              <c:delete val="1"/>
              <c:extLst>
                <c:ext xmlns:c15="http://schemas.microsoft.com/office/drawing/2012/chart" uri="{CE6537A1-D6FC-4f65-9D91-7224C49458BB}"/>
                <c:ext xmlns:c16="http://schemas.microsoft.com/office/drawing/2014/chart" uri="{C3380CC4-5D6E-409C-BE32-E72D297353CC}">
                  <c16:uniqueId val="{00000031-7DDD-4FE3-A868-3BC27DCAA5CD}"/>
                </c:ext>
              </c:extLst>
            </c:dLbl>
            <c:dLbl>
              <c:idx val="37"/>
              <c:delete val="1"/>
              <c:extLst>
                <c:ext xmlns:c15="http://schemas.microsoft.com/office/drawing/2012/chart" uri="{CE6537A1-D6FC-4f65-9D91-7224C49458BB}"/>
                <c:ext xmlns:c16="http://schemas.microsoft.com/office/drawing/2014/chart" uri="{C3380CC4-5D6E-409C-BE32-E72D297353CC}">
                  <c16:uniqueId val="{0000001A-7DDD-4FE3-A868-3BC27DCAA5CD}"/>
                </c:ext>
              </c:extLst>
            </c:dLbl>
            <c:dLbl>
              <c:idx val="38"/>
              <c:delete val="1"/>
              <c:extLst>
                <c:ext xmlns:c15="http://schemas.microsoft.com/office/drawing/2012/chart" uri="{CE6537A1-D6FC-4f65-9D91-7224C49458BB}"/>
                <c:ext xmlns:c16="http://schemas.microsoft.com/office/drawing/2014/chart" uri="{C3380CC4-5D6E-409C-BE32-E72D297353CC}">
                  <c16:uniqueId val="{00000019-7DDD-4FE3-A868-3BC27DCAA5CD}"/>
                </c:ext>
              </c:extLst>
            </c:dLbl>
            <c:dLbl>
              <c:idx val="39"/>
              <c:delete val="1"/>
              <c:extLst>
                <c:ext xmlns:c15="http://schemas.microsoft.com/office/drawing/2012/chart" uri="{CE6537A1-D6FC-4f65-9D91-7224C49458BB}"/>
                <c:ext xmlns:c16="http://schemas.microsoft.com/office/drawing/2014/chart" uri="{C3380CC4-5D6E-409C-BE32-E72D297353CC}">
                  <c16:uniqueId val="{00000016-7DDD-4FE3-A868-3BC27DCAA5CD}"/>
                </c:ext>
              </c:extLst>
            </c:dLbl>
            <c:dLbl>
              <c:idx val="40"/>
              <c:delete val="1"/>
              <c:extLst>
                <c:ext xmlns:c15="http://schemas.microsoft.com/office/drawing/2012/chart" uri="{CE6537A1-D6FC-4f65-9D91-7224C49458BB}"/>
                <c:ext xmlns:c16="http://schemas.microsoft.com/office/drawing/2014/chart" uri="{C3380CC4-5D6E-409C-BE32-E72D297353CC}">
                  <c16:uniqueId val="{00000018-7DDD-4FE3-A868-3BC27DCAA5CD}"/>
                </c:ext>
              </c:extLst>
            </c:dLbl>
            <c:dLbl>
              <c:idx val="41"/>
              <c:delete val="1"/>
              <c:extLst>
                <c:ext xmlns:c15="http://schemas.microsoft.com/office/drawing/2012/chart" uri="{CE6537A1-D6FC-4f65-9D91-7224C49458BB}"/>
                <c:ext xmlns:c16="http://schemas.microsoft.com/office/drawing/2014/chart" uri="{C3380CC4-5D6E-409C-BE32-E72D297353CC}">
                  <c16:uniqueId val="{00000034-7DDD-4FE3-A868-3BC27DCAA5CD}"/>
                </c:ext>
              </c:extLst>
            </c:dLbl>
            <c:dLbl>
              <c:idx val="42"/>
              <c:delete val="1"/>
              <c:extLst>
                <c:ext xmlns:c15="http://schemas.microsoft.com/office/drawing/2012/chart" uri="{CE6537A1-D6FC-4f65-9D91-7224C49458BB}"/>
                <c:ext xmlns:c16="http://schemas.microsoft.com/office/drawing/2014/chart" uri="{C3380CC4-5D6E-409C-BE32-E72D297353CC}">
                  <c16:uniqueId val="{00000015-7DDD-4FE3-A868-3BC27DCAA5CD}"/>
                </c:ext>
              </c:extLst>
            </c:dLbl>
            <c:dLbl>
              <c:idx val="43"/>
              <c:delete val="1"/>
              <c:extLst>
                <c:ext xmlns:c15="http://schemas.microsoft.com/office/drawing/2012/chart" uri="{CE6537A1-D6FC-4f65-9D91-7224C49458BB}"/>
                <c:ext xmlns:c16="http://schemas.microsoft.com/office/drawing/2014/chart" uri="{C3380CC4-5D6E-409C-BE32-E72D297353CC}">
                  <c16:uniqueId val="{00000014-7DDD-4FE3-A868-3BC27DCAA5CD}"/>
                </c:ext>
              </c:extLst>
            </c:dLbl>
            <c:dLbl>
              <c:idx val="44"/>
              <c:delete val="1"/>
              <c:extLst>
                <c:ext xmlns:c15="http://schemas.microsoft.com/office/drawing/2012/chart" uri="{CE6537A1-D6FC-4f65-9D91-7224C49458BB}"/>
                <c:ext xmlns:c16="http://schemas.microsoft.com/office/drawing/2014/chart" uri="{C3380CC4-5D6E-409C-BE32-E72D297353CC}">
                  <c16:uniqueId val="{00000033-7DDD-4FE3-A868-3BC27DCAA5CD}"/>
                </c:ext>
              </c:extLst>
            </c:dLbl>
            <c:dLbl>
              <c:idx val="45"/>
              <c:delete val="1"/>
              <c:extLst>
                <c:ext xmlns:c15="http://schemas.microsoft.com/office/drawing/2012/chart" uri="{CE6537A1-D6FC-4f65-9D91-7224C49458BB}"/>
                <c:ext xmlns:c16="http://schemas.microsoft.com/office/drawing/2014/chart" uri="{C3380CC4-5D6E-409C-BE32-E72D297353CC}">
                  <c16:uniqueId val="{00000013-7DDD-4FE3-A868-3BC27DCAA5CD}"/>
                </c:ext>
              </c:extLst>
            </c:dLbl>
            <c:dLbl>
              <c:idx val="46"/>
              <c:delete val="1"/>
              <c:extLst>
                <c:ext xmlns:c15="http://schemas.microsoft.com/office/drawing/2012/chart" uri="{CE6537A1-D6FC-4f65-9D91-7224C49458BB}"/>
                <c:ext xmlns:c16="http://schemas.microsoft.com/office/drawing/2014/chart" uri="{C3380CC4-5D6E-409C-BE32-E72D297353CC}">
                  <c16:uniqueId val="{00000035-7DDD-4FE3-A868-3BC27DCAA5CD}"/>
                </c:ext>
              </c:extLst>
            </c:dLbl>
            <c:dLbl>
              <c:idx val="47"/>
              <c:delete val="1"/>
              <c:extLst>
                <c:ext xmlns:c15="http://schemas.microsoft.com/office/drawing/2012/chart" uri="{CE6537A1-D6FC-4f65-9D91-7224C49458BB}"/>
                <c:ext xmlns:c16="http://schemas.microsoft.com/office/drawing/2014/chart" uri="{C3380CC4-5D6E-409C-BE32-E72D297353CC}">
                  <c16:uniqueId val="{00000012-7DDD-4FE3-A868-3BC27DCAA5CD}"/>
                </c:ext>
              </c:extLst>
            </c:dLbl>
            <c:dLbl>
              <c:idx val="48"/>
              <c:delete val="1"/>
              <c:extLst>
                <c:ext xmlns:c15="http://schemas.microsoft.com/office/drawing/2012/chart" uri="{CE6537A1-D6FC-4f65-9D91-7224C49458BB}"/>
                <c:ext xmlns:c16="http://schemas.microsoft.com/office/drawing/2014/chart" uri="{C3380CC4-5D6E-409C-BE32-E72D297353CC}">
                  <c16:uniqueId val="{00000011-7DDD-4FE3-A868-3BC27DCAA5CD}"/>
                </c:ext>
              </c:extLst>
            </c:dLbl>
            <c:dLbl>
              <c:idx val="49"/>
              <c:delete val="1"/>
              <c:extLst>
                <c:ext xmlns:c15="http://schemas.microsoft.com/office/drawing/2012/chart" uri="{CE6537A1-D6FC-4f65-9D91-7224C49458BB}"/>
                <c:ext xmlns:c16="http://schemas.microsoft.com/office/drawing/2014/chart" uri="{C3380CC4-5D6E-409C-BE32-E72D297353CC}">
                  <c16:uniqueId val="{00000036-7DDD-4FE3-A868-3BC27DCAA5CD}"/>
                </c:ext>
              </c:extLst>
            </c:dLbl>
            <c:dLbl>
              <c:idx val="50"/>
              <c:delete val="1"/>
              <c:extLst>
                <c:ext xmlns:c15="http://schemas.microsoft.com/office/drawing/2012/chart" uri="{CE6537A1-D6FC-4f65-9D91-7224C49458BB}"/>
                <c:ext xmlns:c16="http://schemas.microsoft.com/office/drawing/2014/chart" uri="{C3380CC4-5D6E-409C-BE32-E72D297353CC}">
                  <c16:uniqueId val="{00000010-7DDD-4FE3-A868-3BC27DCAA5CD}"/>
                </c:ext>
              </c:extLst>
            </c:dLbl>
            <c:dLbl>
              <c:idx val="51"/>
              <c:delete val="1"/>
              <c:extLst>
                <c:ext xmlns:c15="http://schemas.microsoft.com/office/drawing/2012/chart" uri="{CE6537A1-D6FC-4f65-9D91-7224C49458BB}"/>
                <c:ext xmlns:c16="http://schemas.microsoft.com/office/drawing/2014/chart" uri="{C3380CC4-5D6E-409C-BE32-E72D297353CC}">
                  <c16:uniqueId val="{0000000F-7DDD-4FE3-A868-3BC27DCAA5CD}"/>
                </c:ext>
              </c:extLst>
            </c:dLbl>
            <c:dLbl>
              <c:idx val="52"/>
              <c:delete val="1"/>
              <c:extLst>
                <c:ext xmlns:c15="http://schemas.microsoft.com/office/drawing/2012/chart" uri="{CE6537A1-D6FC-4f65-9D91-7224C49458BB}"/>
                <c:ext xmlns:c16="http://schemas.microsoft.com/office/drawing/2014/chart" uri="{C3380CC4-5D6E-409C-BE32-E72D297353CC}">
                  <c16:uniqueId val="{00000039-7DDD-4FE3-A868-3BC27DCAA5CD}"/>
                </c:ext>
              </c:extLst>
            </c:dLbl>
            <c:dLbl>
              <c:idx val="53"/>
              <c:delete val="1"/>
              <c:extLst>
                <c:ext xmlns:c15="http://schemas.microsoft.com/office/drawing/2012/chart" uri="{CE6537A1-D6FC-4f65-9D91-7224C49458BB}"/>
                <c:ext xmlns:c16="http://schemas.microsoft.com/office/drawing/2014/chart" uri="{C3380CC4-5D6E-409C-BE32-E72D297353CC}">
                  <c16:uniqueId val="{00000037-7DDD-4FE3-A868-3BC27DCAA5CD}"/>
                </c:ext>
              </c:extLst>
            </c:dLbl>
            <c:dLbl>
              <c:idx val="54"/>
              <c:delete val="1"/>
              <c:extLst>
                <c:ext xmlns:c15="http://schemas.microsoft.com/office/drawing/2012/chart" uri="{CE6537A1-D6FC-4f65-9D91-7224C49458BB}"/>
                <c:ext xmlns:c16="http://schemas.microsoft.com/office/drawing/2014/chart" uri="{C3380CC4-5D6E-409C-BE32-E72D297353CC}">
                  <c16:uniqueId val="{00000038-7DDD-4FE3-A868-3BC27DCAA5CD}"/>
                </c:ext>
              </c:extLst>
            </c:dLbl>
            <c:dLbl>
              <c:idx val="55"/>
              <c:delete val="1"/>
              <c:extLst>
                <c:ext xmlns:c15="http://schemas.microsoft.com/office/drawing/2012/chart" uri="{CE6537A1-D6FC-4f65-9D91-7224C49458BB}"/>
                <c:ext xmlns:c16="http://schemas.microsoft.com/office/drawing/2014/chart" uri="{C3380CC4-5D6E-409C-BE32-E72D297353CC}">
                  <c16:uniqueId val="{0000000E-7DDD-4FE3-A868-3BC27DCAA5CD}"/>
                </c:ext>
              </c:extLst>
            </c:dLbl>
            <c:dLbl>
              <c:idx val="56"/>
              <c:delete val="1"/>
              <c:extLst>
                <c:ext xmlns:c15="http://schemas.microsoft.com/office/drawing/2012/chart" uri="{CE6537A1-D6FC-4f65-9D91-7224C49458BB}"/>
                <c:ext xmlns:c16="http://schemas.microsoft.com/office/drawing/2014/chart" uri="{C3380CC4-5D6E-409C-BE32-E72D297353CC}">
                  <c16:uniqueId val="{0000000D-7DDD-4FE3-A868-3BC27DCAA5CD}"/>
                </c:ext>
              </c:extLst>
            </c:dLbl>
            <c:dLbl>
              <c:idx val="57"/>
              <c:layout>
                <c:manualLayout>
                  <c:x val="3.1409501374165573E-2"/>
                  <c:y val="-0.39140811455847258"/>
                </c:manualLayout>
              </c:layout>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DD-4FE3-A868-3BC27DCAA5CD}"/>
                </c:ext>
              </c:extLst>
            </c:dLbl>
            <c:spPr>
              <a:noFill/>
              <a:ln>
                <a:noFill/>
              </a:ln>
              <a:effectLst/>
            </c:spPr>
            <c:txPr>
              <a:bodyPr wrap="square" lIns="38100" tIns="19050" rIns="38100" bIns="19050" anchor="ctr">
                <a:spAutoFit/>
              </a:bodyPr>
              <a:lstStyle/>
              <a:p>
                <a:pPr>
                  <a:defRPr sz="1000">
                    <a:latin typeface="+mn-lt"/>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global!$B$7:$CS$7</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global!$B$8:$CS$8</c:f>
              <c:numCache>
                <c:formatCode>General</c:formatCode>
                <c:ptCount val="96"/>
                <c:pt idx="0">
                  <c:v>316.91000000000003</c:v>
                </c:pt>
                <c:pt idx="1">
                  <c:v>317.64</c:v>
                </c:pt>
                <c:pt idx="2">
                  <c:v>318.45</c:v>
                </c:pt>
                <c:pt idx="3">
                  <c:v>318.99</c:v>
                </c:pt>
                <c:pt idx="4">
                  <c:v>319.62</c:v>
                </c:pt>
                <c:pt idx="5">
                  <c:v>320.04000000000002</c:v>
                </c:pt>
                <c:pt idx="6">
                  <c:v>321.38</c:v>
                </c:pt>
                <c:pt idx="7">
                  <c:v>322.16000000000003</c:v>
                </c:pt>
                <c:pt idx="8">
                  <c:v>323.04000000000002</c:v>
                </c:pt>
                <c:pt idx="9">
                  <c:v>324.62</c:v>
                </c:pt>
                <c:pt idx="10">
                  <c:v>325.68</c:v>
                </c:pt>
                <c:pt idx="11">
                  <c:v>326.32</c:v>
                </c:pt>
                <c:pt idx="12">
                  <c:v>327.45</c:v>
                </c:pt>
                <c:pt idx="13">
                  <c:v>329.68</c:v>
                </c:pt>
                <c:pt idx="14">
                  <c:v>330.18</c:v>
                </c:pt>
                <c:pt idx="15">
                  <c:v>331.08</c:v>
                </c:pt>
                <c:pt idx="16">
                  <c:v>332.05</c:v>
                </c:pt>
                <c:pt idx="17">
                  <c:v>333.78</c:v>
                </c:pt>
                <c:pt idx="18">
                  <c:v>335.41</c:v>
                </c:pt>
                <c:pt idx="19">
                  <c:v>336.78</c:v>
                </c:pt>
                <c:pt idx="20">
                  <c:v>338.68</c:v>
                </c:pt>
                <c:pt idx="21">
                  <c:v>340.1</c:v>
                </c:pt>
                <c:pt idx="22">
                  <c:v>341.44</c:v>
                </c:pt>
                <c:pt idx="23">
                  <c:v>343.03</c:v>
                </c:pt>
                <c:pt idx="24">
                  <c:v>344.58</c:v>
                </c:pt>
                <c:pt idx="25">
                  <c:v>346.04</c:v>
                </c:pt>
                <c:pt idx="26">
                  <c:v>347.39</c:v>
                </c:pt>
                <c:pt idx="27">
                  <c:v>349.16</c:v>
                </c:pt>
                <c:pt idx="28">
                  <c:v>351.56</c:v>
                </c:pt>
                <c:pt idx="29">
                  <c:v>353.07</c:v>
                </c:pt>
                <c:pt idx="30">
                  <c:v>354.35</c:v>
                </c:pt>
                <c:pt idx="31">
                  <c:v>355.57</c:v>
                </c:pt>
                <c:pt idx="32">
                  <c:v>356.38</c:v>
                </c:pt>
                <c:pt idx="33">
                  <c:v>357.07</c:v>
                </c:pt>
                <c:pt idx="34">
                  <c:v>358.82</c:v>
                </c:pt>
                <c:pt idx="35">
                  <c:v>360.8</c:v>
                </c:pt>
                <c:pt idx="36">
                  <c:v>362.59</c:v>
                </c:pt>
                <c:pt idx="37">
                  <c:v>363.71</c:v>
                </c:pt>
                <c:pt idx="38">
                  <c:v>366.65</c:v>
                </c:pt>
                <c:pt idx="39">
                  <c:v>368.33</c:v>
                </c:pt>
                <c:pt idx="40">
                  <c:v>369.52</c:v>
                </c:pt>
                <c:pt idx="41">
                  <c:v>371.13</c:v>
                </c:pt>
                <c:pt idx="42">
                  <c:v>373.22</c:v>
                </c:pt>
                <c:pt idx="43">
                  <c:v>375.77</c:v>
                </c:pt>
                <c:pt idx="44">
                  <c:v>377.49</c:v>
                </c:pt>
                <c:pt idx="45">
                  <c:v>379.8</c:v>
                </c:pt>
                <c:pt idx="46">
                  <c:v>381.9</c:v>
                </c:pt>
                <c:pt idx="47">
                  <c:v>383.77</c:v>
                </c:pt>
                <c:pt idx="48">
                  <c:v>385.59</c:v>
                </c:pt>
                <c:pt idx="49">
                  <c:v>387.37</c:v>
                </c:pt>
                <c:pt idx="50">
                  <c:v>389.85</c:v>
                </c:pt>
                <c:pt idx="51">
                  <c:v>391.63</c:v>
                </c:pt>
                <c:pt idx="52">
                  <c:v>393.82</c:v>
                </c:pt>
                <c:pt idx="53">
                  <c:v>396.48</c:v>
                </c:pt>
                <c:pt idx="54">
                  <c:v>398.61</c:v>
                </c:pt>
                <c:pt idx="55">
                  <c:v>400.83</c:v>
                </c:pt>
                <c:pt idx="56">
                  <c:v>404.21</c:v>
                </c:pt>
                <c:pt idx="57">
                  <c:v>406.53</c:v>
                </c:pt>
              </c:numCache>
            </c:numRef>
          </c:val>
          <c:extLst>
            <c:ext xmlns:c16="http://schemas.microsoft.com/office/drawing/2014/chart" uri="{C3380CC4-5D6E-409C-BE32-E72D297353CC}">
              <c16:uniqueId val="{00000000-3510-443A-8A65-66AAF4D3E99D}"/>
            </c:ext>
          </c:extLst>
        </c:ser>
        <c:dLbls>
          <c:showLegendKey val="0"/>
          <c:showVal val="0"/>
          <c:showCatName val="0"/>
          <c:showSerName val="0"/>
          <c:showPercent val="0"/>
          <c:showBubbleSize val="0"/>
        </c:dLbls>
        <c:gapWidth val="150"/>
        <c:overlap val="100"/>
        <c:axId val="327758240"/>
        <c:axId val="1"/>
      </c:barChart>
      <c:catAx>
        <c:axId val="32775824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500"/>
          <c:min val="0"/>
        </c:scaling>
        <c:delete val="0"/>
        <c:axPos val="l"/>
        <c:majorGridlines>
          <c:spPr>
            <a:ln w="3175">
              <a:solidFill>
                <a:schemeClr val="tx1">
                  <a:lumMod val="65000"/>
                  <a:lumOff val="35000"/>
                </a:schemeClr>
              </a:solidFill>
              <a:prstDash val="solid"/>
            </a:ln>
          </c:spPr>
        </c:maj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58240"/>
        <c:crosses val="autoZero"/>
        <c:crossBetween val="between"/>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Global Population in billion</a:t>
            </a:r>
          </a:p>
        </c:rich>
      </c:tx>
      <c:layout>
        <c:manualLayout>
          <c:xMode val="edge"/>
          <c:yMode val="edge"/>
          <c:x val="0.25488540991199632"/>
          <c:y val="3.3241067707762154E-2"/>
        </c:manualLayout>
      </c:layout>
      <c:overlay val="0"/>
      <c:spPr>
        <a:noFill/>
        <a:ln w="25400">
          <a:noFill/>
        </a:ln>
      </c:spPr>
    </c:title>
    <c:autoTitleDeleted val="0"/>
    <c:plotArea>
      <c:layout>
        <c:manualLayout>
          <c:layoutTarget val="inner"/>
          <c:xMode val="edge"/>
          <c:yMode val="edge"/>
          <c:x val="5.3588541785914018E-2"/>
          <c:y val="9.6442180021614948E-2"/>
          <c:w val="0.92472008645978088"/>
          <c:h val="0.74658737069630998"/>
        </c:manualLayout>
      </c:layout>
      <c:barChart>
        <c:barDir val="col"/>
        <c:grouping val="stacked"/>
        <c:varyColors val="0"/>
        <c:ser>
          <c:idx val="0"/>
          <c:order val="0"/>
          <c:tx>
            <c:strRef>
              <c:f>global!$A$64</c:f>
              <c:strCache>
                <c:ptCount val="1"/>
                <c:pt idx="0">
                  <c:v>billions:</c:v>
                </c:pt>
              </c:strCache>
            </c:strRef>
          </c:tx>
          <c:spPr>
            <a:solidFill>
              <a:schemeClr val="bg1">
                <a:lumMod val="50000"/>
              </a:schemeClr>
            </a:solidFill>
            <a:ln w="25400">
              <a:solidFill>
                <a:schemeClr val="bg1">
                  <a:lumMod val="50000"/>
                </a:schemeClr>
              </a:solidFill>
            </a:ln>
          </c:spPr>
          <c:invertIfNegative val="0"/>
          <c:dLbls>
            <c:dLbl>
              <c:idx val="0"/>
              <c:layout>
                <c:manualLayout>
                  <c:x val="1.5686274509803921E-2"/>
                  <c:y val="-0.191372549019607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9B-4C74-A764-4532D12B75D1}"/>
                </c:ext>
              </c:extLst>
            </c:dLbl>
            <c:dLbl>
              <c:idx val="1"/>
              <c:delete val="1"/>
              <c:extLst>
                <c:ext xmlns:c15="http://schemas.microsoft.com/office/drawing/2012/chart" uri="{CE6537A1-D6FC-4f65-9D91-7224C49458BB}"/>
                <c:ext xmlns:c16="http://schemas.microsoft.com/office/drawing/2014/chart" uri="{C3380CC4-5D6E-409C-BE32-E72D297353CC}">
                  <c16:uniqueId val="{00000009-199B-4C74-A764-4532D12B75D1}"/>
                </c:ext>
              </c:extLst>
            </c:dLbl>
            <c:dLbl>
              <c:idx val="2"/>
              <c:delete val="1"/>
              <c:extLst>
                <c:ext xmlns:c15="http://schemas.microsoft.com/office/drawing/2012/chart" uri="{CE6537A1-D6FC-4f65-9D91-7224C49458BB}"/>
                <c:ext xmlns:c16="http://schemas.microsoft.com/office/drawing/2014/chart" uri="{C3380CC4-5D6E-409C-BE32-E72D297353CC}">
                  <c16:uniqueId val="{00000003-199B-4C74-A764-4532D12B75D1}"/>
                </c:ext>
              </c:extLst>
            </c:dLbl>
            <c:dLbl>
              <c:idx val="3"/>
              <c:delete val="1"/>
              <c:extLst>
                <c:ext xmlns:c15="http://schemas.microsoft.com/office/drawing/2012/chart" uri="{CE6537A1-D6FC-4f65-9D91-7224C49458BB}"/>
                <c:ext xmlns:c16="http://schemas.microsoft.com/office/drawing/2014/chart" uri="{C3380CC4-5D6E-409C-BE32-E72D297353CC}">
                  <c16:uniqueId val="{00000002-199B-4C74-A764-4532D12B75D1}"/>
                </c:ext>
              </c:extLst>
            </c:dLbl>
            <c:dLbl>
              <c:idx val="4"/>
              <c:delete val="1"/>
              <c:extLst>
                <c:ext xmlns:c15="http://schemas.microsoft.com/office/drawing/2012/chart" uri="{CE6537A1-D6FC-4f65-9D91-7224C49458BB}"/>
                <c:ext xmlns:c16="http://schemas.microsoft.com/office/drawing/2014/chart" uri="{C3380CC4-5D6E-409C-BE32-E72D297353CC}">
                  <c16:uniqueId val="{00000008-199B-4C74-A764-4532D12B75D1}"/>
                </c:ext>
              </c:extLst>
            </c:dLbl>
            <c:dLbl>
              <c:idx val="5"/>
              <c:delete val="1"/>
              <c:extLst>
                <c:ext xmlns:c15="http://schemas.microsoft.com/office/drawing/2012/chart" uri="{CE6537A1-D6FC-4f65-9D91-7224C49458BB}"/>
                <c:ext xmlns:c16="http://schemas.microsoft.com/office/drawing/2014/chart" uri="{C3380CC4-5D6E-409C-BE32-E72D297353CC}">
                  <c16:uniqueId val="{00000007-199B-4C74-A764-4532D12B75D1}"/>
                </c:ext>
              </c:extLst>
            </c:dLbl>
            <c:dLbl>
              <c:idx val="6"/>
              <c:delete val="1"/>
              <c:extLst>
                <c:ext xmlns:c15="http://schemas.microsoft.com/office/drawing/2012/chart" uri="{CE6537A1-D6FC-4f65-9D91-7224C49458BB}"/>
                <c:ext xmlns:c16="http://schemas.microsoft.com/office/drawing/2014/chart" uri="{C3380CC4-5D6E-409C-BE32-E72D297353CC}">
                  <c16:uniqueId val="{00000004-199B-4C74-A764-4532D12B75D1}"/>
                </c:ext>
              </c:extLst>
            </c:dLbl>
            <c:dLbl>
              <c:idx val="7"/>
              <c:delete val="1"/>
              <c:extLst>
                <c:ext xmlns:c15="http://schemas.microsoft.com/office/drawing/2012/chart" uri="{CE6537A1-D6FC-4f65-9D91-7224C49458BB}"/>
                <c:ext xmlns:c16="http://schemas.microsoft.com/office/drawing/2014/chart" uri="{C3380CC4-5D6E-409C-BE32-E72D297353CC}">
                  <c16:uniqueId val="{00000005-199B-4C74-A764-4532D12B75D1}"/>
                </c:ext>
              </c:extLst>
            </c:dLbl>
            <c:dLbl>
              <c:idx val="8"/>
              <c:delete val="1"/>
              <c:extLst>
                <c:ext xmlns:c15="http://schemas.microsoft.com/office/drawing/2012/chart" uri="{CE6537A1-D6FC-4f65-9D91-7224C49458BB}"/>
                <c:ext xmlns:c16="http://schemas.microsoft.com/office/drawing/2014/chart" uri="{C3380CC4-5D6E-409C-BE32-E72D297353CC}">
                  <c16:uniqueId val="{0000000D-199B-4C74-A764-4532D12B75D1}"/>
                </c:ext>
              </c:extLst>
            </c:dLbl>
            <c:dLbl>
              <c:idx val="9"/>
              <c:delete val="1"/>
              <c:extLst>
                <c:ext xmlns:c15="http://schemas.microsoft.com/office/drawing/2012/chart" uri="{CE6537A1-D6FC-4f65-9D91-7224C49458BB}"/>
                <c:ext xmlns:c16="http://schemas.microsoft.com/office/drawing/2014/chart" uri="{C3380CC4-5D6E-409C-BE32-E72D297353CC}">
                  <c16:uniqueId val="{00000006-199B-4C74-A764-4532D12B75D1}"/>
                </c:ext>
              </c:extLst>
            </c:dLbl>
            <c:dLbl>
              <c:idx val="10"/>
              <c:delete val="1"/>
              <c:extLst>
                <c:ext xmlns:c15="http://schemas.microsoft.com/office/drawing/2012/chart" uri="{CE6537A1-D6FC-4f65-9D91-7224C49458BB}"/>
                <c:ext xmlns:c16="http://schemas.microsoft.com/office/drawing/2014/chart" uri="{C3380CC4-5D6E-409C-BE32-E72D297353CC}">
                  <c16:uniqueId val="{0000000B-199B-4C74-A764-4532D12B75D1}"/>
                </c:ext>
              </c:extLst>
            </c:dLbl>
            <c:dLbl>
              <c:idx val="11"/>
              <c:delete val="1"/>
              <c:extLst>
                <c:ext xmlns:c15="http://schemas.microsoft.com/office/drawing/2012/chart" uri="{CE6537A1-D6FC-4f65-9D91-7224C49458BB}"/>
                <c:ext xmlns:c16="http://schemas.microsoft.com/office/drawing/2014/chart" uri="{C3380CC4-5D6E-409C-BE32-E72D297353CC}">
                  <c16:uniqueId val="{0000000A-199B-4C74-A764-4532D12B75D1}"/>
                </c:ext>
              </c:extLst>
            </c:dLbl>
            <c:dLbl>
              <c:idx val="12"/>
              <c:delete val="1"/>
              <c:extLst>
                <c:ext xmlns:c15="http://schemas.microsoft.com/office/drawing/2012/chart" uri="{CE6537A1-D6FC-4f65-9D91-7224C49458BB}"/>
                <c:ext xmlns:c16="http://schemas.microsoft.com/office/drawing/2014/chart" uri="{C3380CC4-5D6E-409C-BE32-E72D297353CC}">
                  <c16:uniqueId val="{0000000C-199B-4C74-A764-4532D12B75D1}"/>
                </c:ext>
              </c:extLst>
            </c:dLbl>
            <c:dLbl>
              <c:idx val="13"/>
              <c:delete val="1"/>
              <c:extLst>
                <c:ext xmlns:c15="http://schemas.microsoft.com/office/drawing/2012/chart" uri="{CE6537A1-D6FC-4f65-9D91-7224C49458BB}"/>
                <c:ext xmlns:c16="http://schemas.microsoft.com/office/drawing/2014/chart" uri="{C3380CC4-5D6E-409C-BE32-E72D297353CC}">
                  <c16:uniqueId val="{00000039-199B-4C74-A764-4532D12B75D1}"/>
                </c:ext>
              </c:extLst>
            </c:dLbl>
            <c:dLbl>
              <c:idx val="14"/>
              <c:delete val="1"/>
              <c:extLst>
                <c:ext xmlns:c15="http://schemas.microsoft.com/office/drawing/2012/chart" uri="{CE6537A1-D6FC-4f65-9D91-7224C49458BB}"/>
                <c:ext xmlns:c16="http://schemas.microsoft.com/office/drawing/2014/chart" uri="{C3380CC4-5D6E-409C-BE32-E72D297353CC}">
                  <c16:uniqueId val="{00000038-199B-4C74-A764-4532D12B75D1}"/>
                </c:ext>
              </c:extLst>
            </c:dLbl>
            <c:dLbl>
              <c:idx val="15"/>
              <c:delete val="1"/>
              <c:extLst>
                <c:ext xmlns:c15="http://schemas.microsoft.com/office/drawing/2012/chart" uri="{CE6537A1-D6FC-4f65-9D91-7224C49458BB}"/>
                <c:ext xmlns:c16="http://schemas.microsoft.com/office/drawing/2014/chart" uri="{C3380CC4-5D6E-409C-BE32-E72D297353CC}">
                  <c16:uniqueId val="{0000000F-199B-4C74-A764-4532D12B75D1}"/>
                </c:ext>
              </c:extLst>
            </c:dLbl>
            <c:dLbl>
              <c:idx val="16"/>
              <c:delete val="1"/>
              <c:extLst>
                <c:ext xmlns:c15="http://schemas.microsoft.com/office/drawing/2012/chart" uri="{CE6537A1-D6FC-4f65-9D91-7224C49458BB}"/>
                <c:ext xmlns:c16="http://schemas.microsoft.com/office/drawing/2014/chart" uri="{C3380CC4-5D6E-409C-BE32-E72D297353CC}">
                  <c16:uniqueId val="{0000000E-199B-4C74-A764-4532D12B75D1}"/>
                </c:ext>
              </c:extLst>
            </c:dLbl>
            <c:dLbl>
              <c:idx val="17"/>
              <c:delete val="1"/>
              <c:extLst>
                <c:ext xmlns:c15="http://schemas.microsoft.com/office/drawing/2012/chart" uri="{CE6537A1-D6FC-4f65-9D91-7224C49458BB}"/>
                <c:ext xmlns:c16="http://schemas.microsoft.com/office/drawing/2014/chart" uri="{C3380CC4-5D6E-409C-BE32-E72D297353CC}">
                  <c16:uniqueId val="{00000037-199B-4C74-A764-4532D12B75D1}"/>
                </c:ext>
              </c:extLst>
            </c:dLbl>
            <c:dLbl>
              <c:idx val="18"/>
              <c:delete val="1"/>
              <c:extLst>
                <c:ext xmlns:c15="http://schemas.microsoft.com/office/drawing/2012/chart" uri="{CE6537A1-D6FC-4f65-9D91-7224C49458BB}"/>
                <c:ext xmlns:c16="http://schemas.microsoft.com/office/drawing/2014/chart" uri="{C3380CC4-5D6E-409C-BE32-E72D297353CC}">
                  <c16:uniqueId val="{00000036-199B-4C74-A764-4532D12B75D1}"/>
                </c:ext>
              </c:extLst>
            </c:dLbl>
            <c:dLbl>
              <c:idx val="19"/>
              <c:delete val="1"/>
              <c:extLst>
                <c:ext xmlns:c15="http://schemas.microsoft.com/office/drawing/2012/chart" uri="{CE6537A1-D6FC-4f65-9D91-7224C49458BB}"/>
                <c:ext xmlns:c16="http://schemas.microsoft.com/office/drawing/2014/chart" uri="{C3380CC4-5D6E-409C-BE32-E72D297353CC}">
                  <c16:uniqueId val="{00000035-199B-4C74-A764-4532D12B75D1}"/>
                </c:ext>
              </c:extLst>
            </c:dLbl>
            <c:dLbl>
              <c:idx val="20"/>
              <c:delete val="1"/>
              <c:extLst>
                <c:ext xmlns:c15="http://schemas.microsoft.com/office/drawing/2012/chart" uri="{CE6537A1-D6FC-4f65-9D91-7224C49458BB}"/>
                <c:ext xmlns:c16="http://schemas.microsoft.com/office/drawing/2014/chart" uri="{C3380CC4-5D6E-409C-BE32-E72D297353CC}">
                  <c16:uniqueId val="{00000034-199B-4C74-A764-4532D12B75D1}"/>
                </c:ext>
              </c:extLst>
            </c:dLbl>
            <c:dLbl>
              <c:idx val="21"/>
              <c:delete val="1"/>
              <c:extLst>
                <c:ext xmlns:c15="http://schemas.microsoft.com/office/drawing/2012/chart" uri="{CE6537A1-D6FC-4f65-9D91-7224C49458BB}"/>
                <c:ext xmlns:c16="http://schemas.microsoft.com/office/drawing/2014/chart" uri="{C3380CC4-5D6E-409C-BE32-E72D297353CC}">
                  <c16:uniqueId val="{00000033-199B-4C74-A764-4532D12B75D1}"/>
                </c:ext>
              </c:extLst>
            </c:dLbl>
            <c:dLbl>
              <c:idx val="22"/>
              <c:delete val="1"/>
              <c:extLst>
                <c:ext xmlns:c15="http://schemas.microsoft.com/office/drawing/2012/chart" uri="{CE6537A1-D6FC-4f65-9D91-7224C49458BB}"/>
                <c:ext xmlns:c16="http://schemas.microsoft.com/office/drawing/2014/chart" uri="{C3380CC4-5D6E-409C-BE32-E72D297353CC}">
                  <c16:uniqueId val="{00000032-199B-4C74-A764-4532D12B75D1}"/>
                </c:ext>
              </c:extLst>
            </c:dLbl>
            <c:dLbl>
              <c:idx val="23"/>
              <c:delete val="1"/>
              <c:extLst>
                <c:ext xmlns:c15="http://schemas.microsoft.com/office/drawing/2012/chart" uri="{CE6537A1-D6FC-4f65-9D91-7224C49458BB}"/>
                <c:ext xmlns:c16="http://schemas.microsoft.com/office/drawing/2014/chart" uri="{C3380CC4-5D6E-409C-BE32-E72D297353CC}">
                  <c16:uniqueId val="{00000031-199B-4C74-A764-4532D12B75D1}"/>
                </c:ext>
              </c:extLst>
            </c:dLbl>
            <c:dLbl>
              <c:idx val="24"/>
              <c:delete val="1"/>
              <c:extLst>
                <c:ext xmlns:c15="http://schemas.microsoft.com/office/drawing/2012/chart" uri="{CE6537A1-D6FC-4f65-9D91-7224C49458BB}"/>
                <c:ext xmlns:c16="http://schemas.microsoft.com/office/drawing/2014/chart" uri="{C3380CC4-5D6E-409C-BE32-E72D297353CC}">
                  <c16:uniqueId val="{00000030-199B-4C74-A764-4532D12B75D1}"/>
                </c:ext>
              </c:extLst>
            </c:dLbl>
            <c:dLbl>
              <c:idx val="25"/>
              <c:delete val="1"/>
              <c:extLst>
                <c:ext xmlns:c15="http://schemas.microsoft.com/office/drawing/2012/chart" uri="{CE6537A1-D6FC-4f65-9D91-7224C49458BB}"/>
                <c:ext xmlns:c16="http://schemas.microsoft.com/office/drawing/2014/chart" uri="{C3380CC4-5D6E-409C-BE32-E72D297353CC}">
                  <c16:uniqueId val="{0000002F-199B-4C74-A764-4532D12B75D1}"/>
                </c:ext>
              </c:extLst>
            </c:dLbl>
            <c:dLbl>
              <c:idx val="26"/>
              <c:delete val="1"/>
              <c:extLst>
                <c:ext xmlns:c15="http://schemas.microsoft.com/office/drawing/2012/chart" uri="{CE6537A1-D6FC-4f65-9D91-7224C49458BB}"/>
                <c:ext xmlns:c16="http://schemas.microsoft.com/office/drawing/2014/chart" uri="{C3380CC4-5D6E-409C-BE32-E72D297353CC}">
                  <c16:uniqueId val="{0000002E-199B-4C74-A764-4532D12B75D1}"/>
                </c:ext>
              </c:extLst>
            </c:dLbl>
            <c:dLbl>
              <c:idx val="27"/>
              <c:delete val="1"/>
              <c:extLst>
                <c:ext xmlns:c15="http://schemas.microsoft.com/office/drawing/2012/chart" uri="{CE6537A1-D6FC-4f65-9D91-7224C49458BB}"/>
                <c:ext xmlns:c16="http://schemas.microsoft.com/office/drawing/2014/chart" uri="{C3380CC4-5D6E-409C-BE32-E72D297353CC}">
                  <c16:uniqueId val="{0000002D-199B-4C74-A764-4532D12B75D1}"/>
                </c:ext>
              </c:extLst>
            </c:dLbl>
            <c:dLbl>
              <c:idx val="28"/>
              <c:delete val="1"/>
              <c:extLst>
                <c:ext xmlns:c15="http://schemas.microsoft.com/office/drawing/2012/chart" uri="{CE6537A1-D6FC-4f65-9D91-7224C49458BB}"/>
                <c:ext xmlns:c16="http://schemas.microsoft.com/office/drawing/2014/chart" uri="{C3380CC4-5D6E-409C-BE32-E72D297353CC}">
                  <c16:uniqueId val="{0000002A-199B-4C74-A764-4532D12B75D1}"/>
                </c:ext>
              </c:extLst>
            </c:dLbl>
            <c:dLbl>
              <c:idx val="29"/>
              <c:delete val="1"/>
              <c:extLst>
                <c:ext xmlns:c15="http://schemas.microsoft.com/office/drawing/2012/chart" uri="{CE6537A1-D6FC-4f65-9D91-7224C49458BB}"/>
                <c:ext xmlns:c16="http://schemas.microsoft.com/office/drawing/2014/chart" uri="{C3380CC4-5D6E-409C-BE32-E72D297353CC}">
                  <c16:uniqueId val="{0000002C-199B-4C74-A764-4532D12B75D1}"/>
                </c:ext>
              </c:extLst>
            </c:dLbl>
            <c:dLbl>
              <c:idx val="30"/>
              <c:delete val="1"/>
              <c:extLst>
                <c:ext xmlns:c15="http://schemas.microsoft.com/office/drawing/2012/chart" uri="{CE6537A1-D6FC-4f65-9D91-7224C49458BB}"/>
                <c:ext xmlns:c16="http://schemas.microsoft.com/office/drawing/2014/chart" uri="{C3380CC4-5D6E-409C-BE32-E72D297353CC}">
                  <c16:uniqueId val="{0000002B-199B-4C74-A764-4532D12B75D1}"/>
                </c:ext>
              </c:extLst>
            </c:dLbl>
            <c:dLbl>
              <c:idx val="31"/>
              <c:delete val="1"/>
              <c:extLst>
                <c:ext xmlns:c15="http://schemas.microsoft.com/office/drawing/2012/chart" uri="{CE6537A1-D6FC-4f65-9D91-7224C49458BB}"/>
                <c:ext xmlns:c16="http://schemas.microsoft.com/office/drawing/2014/chart" uri="{C3380CC4-5D6E-409C-BE32-E72D297353CC}">
                  <c16:uniqueId val="{00000029-199B-4C74-A764-4532D12B75D1}"/>
                </c:ext>
              </c:extLst>
            </c:dLbl>
            <c:dLbl>
              <c:idx val="32"/>
              <c:delete val="1"/>
              <c:extLst>
                <c:ext xmlns:c15="http://schemas.microsoft.com/office/drawing/2012/chart" uri="{CE6537A1-D6FC-4f65-9D91-7224C49458BB}"/>
                <c:ext xmlns:c16="http://schemas.microsoft.com/office/drawing/2014/chart" uri="{C3380CC4-5D6E-409C-BE32-E72D297353CC}">
                  <c16:uniqueId val="{00000028-199B-4C74-A764-4532D12B75D1}"/>
                </c:ext>
              </c:extLst>
            </c:dLbl>
            <c:dLbl>
              <c:idx val="33"/>
              <c:delete val="1"/>
              <c:extLst>
                <c:ext xmlns:c15="http://schemas.microsoft.com/office/drawing/2012/chart" uri="{CE6537A1-D6FC-4f65-9D91-7224C49458BB}"/>
                <c:ext xmlns:c16="http://schemas.microsoft.com/office/drawing/2014/chart" uri="{C3380CC4-5D6E-409C-BE32-E72D297353CC}">
                  <c16:uniqueId val="{00000027-199B-4C74-A764-4532D12B75D1}"/>
                </c:ext>
              </c:extLst>
            </c:dLbl>
            <c:dLbl>
              <c:idx val="34"/>
              <c:delete val="1"/>
              <c:extLst>
                <c:ext xmlns:c15="http://schemas.microsoft.com/office/drawing/2012/chart" uri="{CE6537A1-D6FC-4f65-9D91-7224C49458BB}"/>
                <c:ext xmlns:c16="http://schemas.microsoft.com/office/drawing/2014/chart" uri="{C3380CC4-5D6E-409C-BE32-E72D297353CC}">
                  <c16:uniqueId val="{00000026-199B-4C74-A764-4532D12B75D1}"/>
                </c:ext>
              </c:extLst>
            </c:dLbl>
            <c:dLbl>
              <c:idx val="35"/>
              <c:delete val="1"/>
              <c:extLst>
                <c:ext xmlns:c15="http://schemas.microsoft.com/office/drawing/2012/chart" uri="{CE6537A1-D6FC-4f65-9D91-7224C49458BB}"/>
                <c:ext xmlns:c16="http://schemas.microsoft.com/office/drawing/2014/chart" uri="{C3380CC4-5D6E-409C-BE32-E72D297353CC}">
                  <c16:uniqueId val="{00000025-199B-4C74-A764-4532D12B75D1}"/>
                </c:ext>
              </c:extLst>
            </c:dLbl>
            <c:dLbl>
              <c:idx val="36"/>
              <c:delete val="1"/>
              <c:extLst>
                <c:ext xmlns:c15="http://schemas.microsoft.com/office/drawing/2012/chart" uri="{CE6537A1-D6FC-4f65-9D91-7224C49458BB}"/>
                <c:ext xmlns:c16="http://schemas.microsoft.com/office/drawing/2014/chart" uri="{C3380CC4-5D6E-409C-BE32-E72D297353CC}">
                  <c16:uniqueId val="{00000024-199B-4C74-A764-4532D12B75D1}"/>
                </c:ext>
              </c:extLst>
            </c:dLbl>
            <c:dLbl>
              <c:idx val="37"/>
              <c:delete val="1"/>
              <c:extLst>
                <c:ext xmlns:c15="http://schemas.microsoft.com/office/drawing/2012/chart" uri="{CE6537A1-D6FC-4f65-9D91-7224C49458BB}"/>
                <c:ext xmlns:c16="http://schemas.microsoft.com/office/drawing/2014/chart" uri="{C3380CC4-5D6E-409C-BE32-E72D297353CC}">
                  <c16:uniqueId val="{00000023-199B-4C74-A764-4532D12B75D1}"/>
                </c:ext>
              </c:extLst>
            </c:dLbl>
            <c:dLbl>
              <c:idx val="38"/>
              <c:delete val="1"/>
              <c:extLst>
                <c:ext xmlns:c15="http://schemas.microsoft.com/office/drawing/2012/chart" uri="{CE6537A1-D6FC-4f65-9D91-7224C49458BB}"/>
                <c:ext xmlns:c16="http://schemas.microsoft.com/office/drawing/2014/chart" uri="{C3380CC4-5D6E-409C-BE32-E72D297353CC}">
                  <c16:uniqueId val="{00000022-199B-4C74-A764-4532D12B75D1}"/>
                </c:ext>
              </c:extLst>
            </c:dLbl>
            <c:dLbl>
              <c:idx val="39"/>
              <c:delete val="1"/>
              <c:extLst>
                <c:ext xmlns:c15="http://schemas.microsoft.com/office/drawing/2012/chart" uri="{CE6537A1-D6FC-4f65-9D91-7224C49458BB}"/>
                <c:ext xmlns:c16="http://schemas.microsoft.com/office/drawing/2014/chart" uri="{C3380CC4-5D6E-409C-BE32-E72D297353CC}">
                  <c16:uniqueId val="{00000021-199B-4C74-A764-4532D12B75D1}"/>
                </c:ext>
              </c:extLst>
            </c:dLbl>
            <c:dLbl>
              <c:idx val="40"/>
              <c:delete val="1"/>
              <c:extLst>
                <c:ext xmlns:c15="http://schemas.microsoft.com/office/drawing/2012/chart" uri="{CE6537A1-D6FC-4f65-9D91-7224C49458BB}"/>
                <c:ext xmlns:c16="http://schemas.microsoft.com/office/drawing/2014/chart" uri="{C3380CC4-5D6E-409C-BE32-E72D297353CC}">
                  <c16:uniqueId val="{00000020-199B-4C74-A764-4532D12B75D1}"/>
                </c:ext>
              </c:extLst>
            </c:dLbl>
            <c:dLbl>
              <c:idx val="41"/>
              <c:delete val="1"/>
              <c:extLst>
                <c:ext xmlns:c15="http://schemas.microsoft.com/office/drawing/2012/chart" uri="{CE6537A1-D6FC-4f65-9D91-7224C49458BB}"/>
                <c:ext xmlns:c16="http://schemas.microsoft.com/office/drawing/2014/chart" uri="{C3380CC4-5D6E-409C-BE32-E72D297353CC}">
                  <c16:uniqueId val="{0000001F-199B-4C74-A764-4532D12B75D1}"/>
                </c:ext>
              </c:extLst>
            </c:dLbl>
            <c:dLbl>
              <c:idx val="42"/>
              <c:delete val="1"/>
              <c:extLst>
                <c:ext xmlns:c15="http://schemas.microsoft.com/office/drawing/2012/chart" uri="{CE6537A1-D6FC-4f65-9D91-7224C49458BB}"/>
                <c:ext xmlns:c16="http://schemas.microsoft.com/office/drawing/2014/chart" uri="{C3380CC4-5D6E-409C-BE32-E72D297353CC}">
                  <c16:uniqueId val="{0000001D-199B-4C74-A764-4532D12B75D1}"/>
                </c:ext>
              </c:extLst>
            </c:dLbl>
            <c:dLbl>
              <c:idx val="43"/>
              <c:delete val="1"/>
              <c:extLst>
                <c:ext xmlns:c15="http://schemas.microsoft.com/office/drawing/2012/chart" uri="{CE6537A1-D6FC-4f65-9D91-7224C49458BB}"/>
                <c:ext xmlns:c16="http://schemas.microsoft.com/office/drawing/2014/chart" uri="{C3380CC4-5D6E-409C-BE32-E72D297353CC}">
                  <c16:uniqueId val="{0000001C-199B-4C74-A764-4532D12B75D1}"/>
                </c:ext>
              </c:extLst>
            </c:dLbl>
            <c:dLbl>
              <c:idx val="44"/>
              <c:delete val="1"/>
              <c:extLst>
                <c:ext xmlns:c15="http://schemas.microsoft.com/office/drawing/2012/chart" uri="{CE6537A1-D6FC-4f65-9D91-7224C49458BB}"/>
                <c:ext xmlns:c16="http://schemas.microsoft.com/office/drawing/2014/chart" uri="{C3380CC4-5D6E-409C-BE32-E72D297353CC}">
                  <c16:uniqueId val="{0000001B-199B-4C74-A764-4532D12B75D1}"/>
                </c:ext>
              </c:extLst>
            </c:dLbl>
            <c:dLbl>
              <c:idx val="45"/>
              <c:delete val="1"/>
              <c:extLst>
                <c:ext xmlns:c15="http://schemas.microsoft.com/office/drawing/2012/chart" uri="{CE6537A1-D6FC-4f65-9D91-7224C49458BB}"/>
                <c:ext xmlns:c16="http://schemas.microsoft.com/office/drawing/2014/chart" uri="{C3380CC4-5D6E-409C-BE32-E72D297353CC}">
                  <c16:uniqueId val="{0000001E-199B-4C74-A764-4532D12B75D1}"/>
                </c:ext>
              </c:extLst>
            </c:dLbl>
            <c:dLbl>
              <c:idx val="46"/>
              <c:delete val="1"/>
              <c:extLst>
                <c:ext xmlns:c15="http://schemas.microsoft.com/office/drawing/2012/chart" uri="{CE6537A1-D6FC-4f65-9D91-7224C49458BB}"/>
                <c:ext xmlns:c16="http://schemas.microsoft.com/office/drawing/2014/chart" uri="{C3380CC4-5D6E-409C-BE32-E72D297353CC}">
                  <c16:uniqueId val="{0000001A-199B-4C74-A764-4532D12B75D1}"/>
                </c:ext>
              </c:extLst>
            </c:dLbl>
            <c:dLbl>
              <c:idx val="47"/>
              <c:delete val="1"/>
              <c:extLst>
                <c:ext xmlns:c15="http://schemas.microsoft.com/office/drawing/2012/chart" uri="{CE6537A1-D6FC-4f65-9D91-7224C49458BB}"/>
                <c:ext xmlns:c16="http://schemas.microsoft.com/office/drawing/2014/chart" uri="{C3380CC4-5D6E-409C-BE32-E72D297353CC}">
                  <c16:uniqueId val="{00000019-199B-4C74-A764-4532D12B75D1}"/>
                </c:ext>
              </c:extLst>
            </c:dLbl>
            <c:dLbl>
              <c:idx val="48"/>
              <c:delete val="1"/>
              <c:extLst>
                <c:ext xmlns:c15="http://schemas.microsoft.com/office/drawing/2012/chart" uri="{CE6537A1-D6FC-4f65-9D91-7224C49458BB}"/>
                <c:ext xmlns:c16="http://schemas.microsoft.com/office/drawing/2014/chart" uri="{C3380CC4-5D6E-409C-BE32-E72D297353CC}">
                  <c16:uniqueId val="{00000018-199B-4C74-A764-4532D12B75D1}"/>
                </c:ext>
              </c:extLst>
            </c:dLbl>
            <c:dLbl>
              <c:idx val="49"/>
              <c:delete val="1"/>
              <c:extLst>
                <c:ext xmlns:c15="http://schemas.microsoft.com/office/drawing/2012/chart" uri="{CE6537A1-D6FC-4f65-9D91-7224C49458BB}"/>
                <c:ext xmlns:c16="http://schemas.microsoft.com/office/drawing/2014/chart" uri="{C3380CC4-5D6E-409C-BE32-E72D297353CC}">
                  <c16:uniqueId val="{00000017-199B-4C74-A764-4532D12B75D1}"/>
                </c:ext>
              </c:extLst>
            </c:dLbl>
            <c:dLbl>
              <c:idx val="50"/>
              <c:delete val="1"/>
              <c:extLst>
                <c:ext xmlns:c15="http://schemas.microsoft.com/office/drawing/2012/chart" uri="{CE6537A1-D6FC-4f65-9D91-7224C49458BB}"/>
                <c:ext xmlns:c16="http://schemas.microsoft.com/office/drawing/2014/chart" uri="{C3380CC4-5D6E-409C-BE32-E72D297353CC}">
                  <c16:uniqueId val="{00000016-199B-4C74-A764-4532D12B75D1}"/>
                </c:ext>
              </c:extLst>
            </c:dLbl>
            <c:dLbl>
              <c:idx val="51"/>
              <c:delete val="1"/>
              <c:extLst>
                <c:ext xmlns:c15="http://schemas.microsoft.com/office/drawing/2012/chart" uri="{CE6537A1-D6FC-4f65-9D91-7224C49458BB}"/>
                <c:ext xmlns:c16="http://schemas.microsoft.com/office/drawing/2014/chart" uri="{C3380CC4-5D6E-409C-BE32-E72D297353CC}">
                  <c16:uniqueId val="{00000015-199B-4C74-A764-4532D12B75D1}"/>
                </c:ext>
              </c:extLst>
            </c:dLbl>
            <c:dLbl>
              <c:idx val="52"/>
              <c:delete val="1"/>
              <c:extLst>
                <c:ext xmlns:c15="http://schemas.microsoft.com/office/drawing/2012/chart" uri="{CE6537A1-D6FC-4f65-9D91-7224C49458BB}"/>
                <c:ext xmlns:c16="http://schemas.microsoft.com/office/drawing/2014/chart" uri="{C3380CC4-5D6E-409C-BE32-E72D297353CC}">
                  <c16:uniqueId val="{00000014-199B-4C74-A764-4532D12B75D1}"/>
                </c:ext>
              </c:extLst>
            </c:dLbl>
            <c:dLbl>
              <c:idx val="53"/>
              <c:delete val="1"/>
              <c:extLst>
                <c:ext xmlns:c15="http://schemas.microsoft.com/office/drawing/2012/chart" uri="{CE6537A1-D6FC-4f65-9D91-7224C49458BB}"/>
                <c:ext xmlns:c16="http://schemas.microsoft.com/office/drawing/2014/chart" uri="{C3380CC4-5D6E-409C-BE32-E72D297353CC}">
                  <c16:uniqueId val="{00000013-199B-4C74-A764-4532D12B75D1}"/>
                </c:ext>
              </c:extLst>
            </c:dLbl>
            <c:dLbl>
              <c:idx val="54"/>
              <c:delete val="1"/>
              <c:extLst>
                <c:ext xmlns:c15="http://schemas.microsoft.com/office/drawing/2012/chart" uri="{CE6537A1-D6FC-4f65-9D91-7224C49458BB}"/>
                <c:ext xmlns:c16="http://schemas.microsoft.com/office/drawing/2014/chart" uri="{C3380CC4-5D6E-409C-BE32-E72D297353CC}">
                  <c16:uniqueId val="{00000012-199B-4C74-A764-4532D12B75D1}"/>
                </c:ext>
              </c:extLst>
            </c:dLbl>
            <c:dLbl>
              <c:idx val="55"/>
              <c:delete val="1"/>
              <c:extLst>
                <c:ext xmlns:c15="http://schemas.microsoft.com/office/drawing/2012/chart" uri="{CE6537A1-D6FC-4f65-9D91-7224C49458BB}"/>
                <c:ext xmlns:c16="http://schemas.microsoft.com/office/drawing/2014/chart" uri="{C3380CC4-5D6E-409C-BE32-E72D297353CC}">
                  <c16:uniqueId val="{00000011-199B-4C74-A764-4532D12B75D1}"/>
                </c:ext>
              </c:extLst>
            </c:dLbl>
            <c:dLbl>
              <c:idx val="56"/>
              <c:delete val="1"/>
              <c:extLst>
                <c:ext xmlns:c15="http://schemas.microsoft.com/office/drawing/2012/chart" uri="{CE6537A1-D6FC-4f65-9D91-7224C49458BB}"/>
                <c:ext xmlns:c16="http://schemas.microsoft.com/office/drawing/2014/chart" uri="{C3380CC4-5D6E-409C-BE32-E72D297353CC}">
                  <c16:uniqueId val="{00000010-199B-4C74-A764-4532D12B75D1}"/>
                </c:ext>
              </c:extLst>
            </c:dLbl>
            <c:dLbl>
              <c:idx val="57"/>
              <c:layout>
                <c:manualLayout>
                  <c:x val="1.8823529411764704E-2"/>
                  <c:y val="-0.379607843137254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9B-4C74-A764-4532D12B75D1}"/>
                </c:ext>
              </c:extLst>
            </c:dLbl>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global!$B$63:$CS$63</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global!$B$64:$CS$64</c:f>
              <c:numCache>
                <c:formatCode>#,##0.00</c:formatCode>
                <c:ptCount val="96"/>
                <c:pt idx="0">
                  <c:v>3.0350555699999999</c:v>
                </c:pt>
                <c:pt idx="1">
                  <c:v>3.076120548</c:v>
                </c:pt>
                <c:pt idx="2">
                  <c:v>3.1290637889999999</c:v>
                </c:pt>
                <c:pt idx="3">
                  <c:v>3.1939473060000001</c:v>
                </c:pt>
                <c:pt idx="4">
                  <c:v>3.259354557</c:v>
                </c:pt>
                <c:pt idx="5">
                  <c:v>3.32605423</c:v>
                </c:pt>
                <c:pt idx="6">
                  <c:v>3.3958663169999999</c:v>
                </c:pt>
                <c:pt idx="7">
                  <c:v>3.4652974200000002</c:v>
                </c:pt>
                <c:pt idx="8">
                  <c:v>3.5355118440000002</c:v>
                </c:pt>
                <c:pt idx="9">
                  <c:v>3.609910116</c:v>
                </c:pt>
                <c:pt idx="10">
                  <c:v>3.6849967100000001</c:v>
                </c:pt>
                <c:pt idx="11">
                  <c:v>3.762289912</c:v>
                </c:pt>
                <c:pt idx="12">
                  <c:v>3.8390157039999999</c:v>
                </c:pt>
                <c:pt idx="13">
                  <c:v>3.9148004780000001</c:v>
                </c:pt>
                <c:pt idx="14">
                  <c:v>3.9911943339999998</c:v>
                </c:pt>
                <c:pt idx="15">
                  <c:v>4.0659546720000002</c:v>
                </c:pt>
                <c:pt idx="16">
                  <c:v>4.1387311850000001</c:v>
                </c:pt>
                <c:pt idx="17">
                  <c:v>4.21125946</c:v>
                </c:pt>
                <c:pt idx="18">
                  <c:v>4.285061775</c:v>
                </c:pt>
                <c:pt idx="19">
                  <c:v>4.3605723100000002</c:v>
                </c:pt>
                <c:pt idx="20" formatCode="0.00">
                  <c:v>4.4367345680000003</c:v>
                </c:pt>
                <c:pt idx="21" formatCode="0.00">
                  <c:v>4.5146558170000004</c:v>
                </c:pt>
                <c:pt idx="22" formatCode="0.00">
                  <c:v>4.5954875169999996</c:v>
                </c:pt>
                <c:pt idx="23" formatCode="0.00">
                  <c:v>4.6770202440000004</c:v>
                </c:pt>
                <c:pt idx="24" formatCode="0.00">
                  <c:v>4.7583104179999998</c:v>
                </c:pt>
                <c:pt idx="25" formatCode="0.00">
                  <c:v>4.8413767910000001</c:v>
                </c:pt>
                <c:pt idx="26" formatCode="0.00">
                  <c:v>4.927207009</c:v>
                </c:pt>
                <c:pt idx="27" formatCode="0.00">
                  <c:v>5.0152678689999997</c:v>
                </c:pt>
                <c:pt idx="28" formatCode="0.00">
                  <c:v>5.1042052179999997</c:v>
                </c:pt>
                <c:pt idx="29" formatCode="0.00">
                  <c:v>5.1931233729999997</c:v>
                </c:pt>
                <c:pt idx="30" formatCode="0.00">
                  <c:v>5.2830578670000001</c:v>
                </c:pt>
                <c:pt idx="31" formatCode="0.00">
                  <c:v>5.3698899930000001</c:v>
                </c:pt>
                <c:pt idx="32" formatCode="0.00">
                  <c:v>5.4534734360000003</c:v>
                </c:pt>
                <c:pt idx="33" formatCode="0.00">
                  <c:v>5.537776461</c:v>
                </c:pt>
                <c:pt idx="34" formatCode="0.00">
                  <c:v>5.621146521</c:v>
                </c:pt>
                <c:pt idx="35" formatCode="0.00">
                  <c:v>5.7058430539999998</c:v>
                </c:pt>
                <c:pt idx="36" formatCode="0.00">
                  <c:v>5.7885961420000003</c:v>
                </c:pt>
                <c:pt idx="37" formatCode="0.00">
                  <c:v>5.871549366</c:v>
                </c:pt>
                <c:pt idx="38" formatCode="0.00">
                  <c:v>5.9536724999999997</c:v>
                </c:pt>
                <c:pt idx="39" formatCode="0.00">
                  <c:v>6.0349116389999997</c:v>
                </c:pt>
                <c:pt idx="40" formatCode="0.00">
                  <c:v>6.1154443110000001</c:v>
                </c:pt>
                <c:pt idx="41" formatCode="0.00">
                  <c:v>6.1955895600000002</c:v>
                </c:pt>
                <c:pt idx="42" formatCode="0.00">
                  <c:v>6.2747340840000003</c:v>
                </c:pt>
                <c:pt idx="43" formatCode="0.00">
                  <c:v>6.3539764270000001</c:v>
                </c:pt>
                <c:pt idx="44" formatCode="0.00">
                  <c:v>6.433748714</c:v>
                </c:pt>
                <c:pt idx="45" formatCode="0.00">
                  <c:v>6.513959904</c:v>
                </c:pt>
                <c:pt idx="46" formatCode="0.00">
                  <c:v>6.594722462</c:v>
                </c:pt>
                <c:pt idx="47" formatCode="0.00">
                  <c:v>6.6758326779999999</c:v>
                </c:pt>
                <c:pt idx="48" formatCode="0.00">
                  <c:v>6.7583025230000002</c:v>
                </c:pt>
                <c:pt idx="49" formatCode="0.00">
                  <c:v>6.8409557059999999</c:v>
                </c:pt>
                <c:pt idx="50" formatCode="0.00">
                  <c:v>6.9236840849999997</c:v>
                </c:pt>
                <c:pt idx="51" formatCode="0.00">
                  <c:v>7.0069079890000001</c:v>
                </c:pt>
                <c:pt idx="52" formatCode="0.00">
                  <c:v>7.0894515509999998</c:v>
                </c:pt>
                <c:pt idx="53" formatCode="0.00">
                  <c:v>7.1760921919999996</c:v>
                </c:pt>
                <c:pt idx="54" formatCode="0.00">
                  <c:v>7.2690000000000001</c:v>
                </c:pt>
                <c:pt idx="55" formatCode="0.00">
                  <c:v>7.3550000000000004</c:v>
                </c:pt>
                <c:pt idx="56" formatCode="0.00">
                  <c:v>7.4420000000000002</c:v>
                </c:pt>
                <c:pt idx="57" formatCode="0.00">
                  <c:v>7.5289999999999999</c:v>
                </c:pt>
              </c:numCache>
            </c:numRef>
          </c:val>
          <c:extLst>
            <c:ext xmlns:c16="http://schemas.microsoft.com/office/drawing/2014/chart" uri="{C3380CC4-5D6E-409C-BE32-E72D297353CC}">
              <c16:uniqueId val="{00000000-7F5D-495B-A686-A0CA0A9DE739}"/>
            </c:ext>
          </c:extLst>
        </c:ser>
        <c:dLbls>
          <c:showLegendKey val="0"/>
          <c:showVal val="0"/>
          <c:showCatName val="0"/>
          <c:showSerName val="0"/>
          <c:showPercent val="0"/>
          <c:showBubbleSize val="0"/>
        </c:dLbls>
        <c:gapWidth val="300"/>
        <c:overlap val="100"/>
        <c:axId val="331428376"/>
        <c:axId val="1"/>
      </c:barChart>
      <c:catAx>
        <c:axId val="331428376"/>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9"/>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50000"/>
              </a:schemeClr>
            </a:solidFill>
            <a:prstDash val="solid"/>
          </a:ln>
        </c:spPr>
        <c:txPr>
          <a:bodyPr rot="0" vert="horz"/>
          <a:lstStyle/>
          <a:p>
            <a:pPr>
              <a:defRPr sz="950" b="0" i="0" u="none" strike="noStrike" baseline="0">
                <a:solidFill>
                  <a:srgbClr val="000000"/>
                </a:solidFill>
                <a:latin typeface="+mn-lt"/>
                <a:ea typeface="Arial"/>
                <a:cs typeface="Arial"/>
              </a:defRPr>
            </a:pPr>
            <a:endParaRPr lang="da-DK"/>
          </a:p>
        </c:txPr>
        <c:crossAx val="331428376"/>
        <c:crosses val="autoZero"/>
        <c:crossBetween val="between"/>
        <c:majorUnit val="1"/>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w="9525">
      <a:solidFill>
        <a:schemeClr val="bg1">
          <a:lumMod val="50000"/>
        </a:schemeClr>
      </a:solid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Sea Level rise in cm since 1880 with safe data since 1993</a:t>
            </a:r>
          </a:p>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(the rise between 1880 and 1993 is set at 14 cm)</a:t>
            </a:r>
          </a:p>
        </c:rich>
      </c:tx>
      <c:layout>
        <c:manualLayout>
          <c:xMode val="edge"/>
          <c:yMode val="edge"/>
          <c:x val="0.18868595970958174"/>
          <c:y val="1.6044700856307041E-2"/>
        </c:manualLayout>
      </c:layout>
      <c:overlay val="0"/>
    </c:title>
    <c:autoTitleDeleted val="0"/>
    <c:plotArea>
      <c:layout>
        <c:manualLayout>
          <c:layoutTarget val="inner"/>
          <c:xMode val="edge"/>
          <c:yMode val="edge"/>
          <c:x val="5.6415138190370841E-2"/>
          <c:y val="0.12442598613120853"/>
          <c:w val="0.91468421819173429"/>
          <c:h val="0.70733768064194835"/>
        </c:manualLayout>
      </c:layout>
      <c:lineChart>
        <c:grouping val="standard"/>
        <c:varyColors val="0"/>
        <c:ser>
          <c:idx val="0"/>
          <c:order val="0"/>
          <c:tx>
            <c:strRef>
              <c:f>global!$A$92</c:f>
              <c:strCache>
                <c:ptCount val="1"/>
                <c:pt idx="0">
                  <c:v>cm:</c:v>
                </c:pt>
              </c:strCache>
            </c:strRef>
          </c:tx>
          <c:spPr>
            <a:ln w="50800">
              <a:solidFill>
                <a:schemeClr val="tx1">
                  <a:lumMod val="50000"/>
                  <a:lumOff val="50000"/>
                </a:schemeClr>
              </a:solidFill>
            </a:ln>
          </c:spPr>
          <c:marker>
            <c:symbol val="none"/>
          </c:marker>
          <c:dLbls>
            <c:dLbl>
              <c:idx val="0"/>
              <c:layout>
                <c:manualLayout>
                  <c:x val="-6.2967335694608497E-3"/>
                  <c:y val="-8.2736674622116146E-2"/>
                </c:manualLayout>
              </c:layout>
              <c:spPr>
                <a:noFill/>
                <a:ln>
                  <a:noFill/>
                </a:ln>
                <a:effectLst/>
              </c:spPr>
              <c:txPr>
                <a:bodyPr wrap="square" lIns="38100" tIns="19050" rIns="38100" bIns="19050" anchor="ctr">
                  <a:spAutoFit/>
                </a:bodyPr>
                <a:lstStyle/>
                <a:p>
                  <a:pPr>
                    <a:defRPr sz="1000">
                      <a:solidFill>
                        <a:srgbClr val="0070C0"/>
                      </a:solidFill>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55F-4B5A-B7D5-E2FF2DEAEEF6}"/>
                </c:ext>
              </c:extLst>
            </c:dLbl>
            <c:dLbl>
              <c:idx val="1"/>
              <c:delete val="1"/>
              <c:extLst>
                <c:ext xmlns:c15="http://schemas.microsoft.com/office/drawing/2012/chart" uri="{CE6537A1-D6FC-4f65-9D91-7224C49458BB}"/>
                <c:ext xmlns:c16="http://schemas.microsoft.com/office/drawing/2014/chart" uri="{C3380CC4-5D6E-409C-BE32-E72D297353CC}">
                  <c16:uniqueId val="{00000004-F55F-4B5A-B7D5-E2FF2DEAEEF6}"/>
                </c:ext>
              </c:extLst>
            </c:dLbl>
            <c:dLbl>
              <c:idx val="2"/>
              <c:delete val="1"/>
              <c:extLst>
                <c:ext xmlns:c15="http://schemas.microsoft.com/office/drawing/2012/chart" uri="{CE6537A1-D6FC-4f65-9D91-7224C49458BB}"/>
                <c:ext xmlns:c16="http://schemas.microsoft.com/office/drawing/2014/chart" uri="{C3380CC4-5D6E-409C-BE32-E72D297353CC}">
                  <c16:uniqueId val="{00000003-F55F-4B5A-B7D5-E2FF2DEAEEF6}"/>
                </c:ext>
              </c:extLst>
            </c:dLbl>
            <c:dLbl>
              <c:idx val="3"/>
              <c:delete val="1"/>
              <c:extLst>
                <c:ext xmlns:c15="http://schemas.microsoft.com/office/drawing/2012/chart" uri="{CE6537A1-D6FC-4f65-9D91-7224C49458BB}"/>
                <c:ext xmlns:c16="http://schemas.microsoft.com/office/drawing/2014/chart" uri="{C3380CC4-5D6E-409C-BE32-E72D297353CC}">
                  <c16:uniqueId val="{00000002-F55F-4B5A-B7D5-E2FF2DEAEEF6}"/>
                </c:ext>
              </c:extLst>
            </c:dLbl>
            <c:dLbl>
              <c:idx val="4"/>
              <c:delete val="1"/>
              <c:extLst>
                <c:ext xmlns:c15="http://schemas.microsoft.com/office/drawing/2012/chart" uri="{CE6537A1-D6FC-4f65-9D91-7224C49458BB}"/>
                <c:ext xmlns:c16="http://schemas.microsoft.com/office/drawing/2014/chart" uri="{C3380CC4-5D6E-409C-BE32-E72D297353CC}">
                  <c16:uniqueId val="{00000001-F55F-4B5A-B7D5-E2FF2DEAEEF6}"/>
                </c:ext>
              </c:extLst>
            </c:dLbl>
            <c:dLbl>
              <c:idx val="5"/>
              <c:delete val="1"/>
              <c:extLst>
                <c:ext xmlns:c15="http://schemas.microsoft.com/office/drawing/2012/chart" uri="{CE6537A1-D6FC-4f65-9D91-7224C49458BB}"/>
                <c:ext xmlns:c16="http://schemas.microsoft.com/office/drawing/2014/chart" uri="{C3380CC4-5D6E-409C-BE32-E72D297353CC}">
                  <c16:uniqueId val="{00000005-F55F-4B5A-B7D5-E2FF2DEAEEF6}"/>
                </c:ext>
              </c:extLst>
            </c:dLbl>
            <c:dLbl>
              <c:idx val="6"/>
              <c:delete val="1"/>
              <c:extLst>
                <c:ext xmlns:c15="http://schemas.microsoft.com/office/drawing/2012/chart" uri="{CE6537A1-D6FC-4f65-9D91-7224C49458BB}"/>
                <c:ext xmlns:c16="http://schemas.microsoft.com/office/drawing/2014/chart" uri="{C3380CC4-5D6E-409C-BE32-E72D297353CC}">
                  <c16:uniqueId val="{00000007-F55F-4B5A-B7D5-E2FF2DEAEEF6}"/>
                </c:ext>
              </c:extLst>
            </c:dLbl>
            <c:dLbl>
              <c:idx val="7"/>
              <c:delete val="1"/>
              <c:extLst>
                <c:ext xmlns:c15="http://schemas.microsoft.com/office/drawing/2012/chart" uri="{CE6537A1-D6FC-4f65-9D91-7224C49458BB}"/>
                <c:ext xmlns:c16="http://schemas.microsoft.com/office/drawing/2014/chart" uri="{C3380CC4-5D6E-409C-BE32-E72D297353CC}">
                  <c16:uniqueId val="{00000006-F55F-4B5A-B7D5-E2FF2DEAEEF6}"/>
                </c:ext>
              </c:extLst>
            </c:dLbl>
            <c:dLbl>
              <c:idx val="8"/>
              <c:delete val="1"/>
              <c:extLst>
                <c:ext xmlns:c15="http://schemas.microsoft.com/office/drawing/2012/chart" uri="{CE6537A1-D6FC-4f65-9D91-7224C49458BB}"/>
                <c:ext xmlns:c16="http://schemas.microsoft.com/office/drawing/2014/chart" uri="{C3380CC4-5D6E-409C-BE32-E72D297353CC}">
                  <c16:uniqueId val="{00000008-F55F-4B5A-B7D5-E2FF2DEAEEF6}"/>
                </c:ext>
              </c:extLst>
            </c:dLbl>
            <c:dLbl>
              <c:idx val="9"/>
              <c:delete val="1"/>
              <c:extLst>
                <c:ext xmlns:c15="http://schemas.microsoft.com/office/drawing/2012/chart" uri="{CE6537A1-D6FC-4f65-9D91-7224C49458BB}"/>
                <c:ext xmlns:c16="http://schemas.microsoft.com/office/drawing/2014/chart" uri="{C3380CC4-5D6E-409C-BE32-E72D297353CC}">
                  <c16:uniqueId val="{00000009-F55F-4B5A-B7D5-E2FF2DEAEEF6}"/>
                </c:ext>
              </c:extLst>
            </c:dLbl>
            <c:dLbl>
              <c:idx val="10"/>
              <c:delete val="1"/>
              <c:extLst>
                <c:ext xmlns:c15="http://schemas.microsoft.com/office/drawing/2012/chart" uri="{CE6537A1-D6FC-4f65-9D91-7224C49458BB}"/>
                <c:ext xmlns:c16="http://schemas.microsoft.com/office/drawing/2014/chart" uri="{C3380CC4-5D6E-409C-BE32-E72D297353CC}">
                  <c16:uniqueId val="{0000000A-F55F-4B5A-B7D5-E2FF2DEAEEF6}"/>
                </c:ext>
              </c:extLst>
            </c:dLbl>
            <c:dLbl>
              <c:idx val="11"/>
              <c:delete val="1"/>
              <c:extLst>
                <c:ext xmlns:c15="http://schemas.microsoft.com/office/drawing/2012/chart" uri="{CE6537A1-D6FC-4f65-9D91-7224C49458BB}"/>
                <c:ext xmlns:c16="http://schemas.microsoft.com/office/drawing/2014/chart" uri="{C3380CC4-5D6E-409C-BE32-E72D297353CC}">
                  <c16:uniqueId val="{0000000B-F55F-4B5A-B7D5-E2FF2DEAEEF6}"/>
                </c:ext>
              </c:extLst>
            </c:dLbl>
            <c:dLbl>
              <c:idx val="12"/>
              <c:delete val="1"/>
              <c:extLst>
                <c:ext xmlns:c15="http://schemas.microsoft.com/office/drawing/2012/chart" uri="{CE6537A1-D6FC-4f65-9D91-7224C49458BB}"/>
                <c:ext xmlns:c16="http://schemas.microsoft.com/office/drawing/2014/chart" uri="{C3380CC4-5D6E-409C-BE32-E72D297353CC}">
                  <c16:uniqueId val="{0000000C-F55F-4B5A-B7D5-E2FF2DEAEEF6}"/>
                </c:ext>
              </c:extLst>
            </c:dLbl>
            <c:dLbl>
              <c:idx val="13"/>
              <c:delete val="1"/>
              <c:extLst>
                <c:ext xmlns:c15="http://schemas.microsoft.com/office/drawing/2012/chart" uri="{CE6537A1-D6FC-4f65-9D91-7224C49458BB}"/>
                <c:ext xmlns:c16="http://schemas.microsoft.com/office/drawing/2014/chart" uri="{C3380CC4-5D6E-409C-BE32-E72D297353CC}">
                  <c16:uniqueId val="{0000000D-F55F-4B5A-B7D5-E2FF2DEAEEF6}"/>
                </c:ext>
              </c:extLst>
            </c:dLbl>
            <c:dLbl>
              <c:idx val="14"/>
              <c:delete val="1"/>
              <c:extLst>
                <c:ext xmlns:c15="http://schemas.microsoft.com/office/drawing/2012/chart" uri="{CE6537A1-D6FC-4f65-9D91-7224C49458BB}"/>
                <c:ext xmlns:c16="http://schemas.microsoft.com/office/drawing/2014/chart" uri="{C3380CC4-5D6E-409C-BE32-E72D297353CC}">
                  <c16:uniqueId val="{0000000E-F55F-4B5A-B7D5-E2FF2DEAEEF6}"/>
                </c:ext>
              </c:extLst>
            </c:dLbl>
            <c:dLbl>
              <c:idx val="15"/>
              <c:delete val="1"/>
              <c:extLst>
                <c:ext xmlns:c15="http://schemas.microsoft.com/office/drawing/2012/chart" uri="{CE6537A1-D6FC-4f65-9D91-7224C49458BB}"/>
                <c:ext xmlns:c16="http://schemas.microsoft.com/office/drawing/2014/chart" uri="{C3380CC4-5D6E-409C-BE32-E72D297353CC}">
                  <c16:uniqueId val="{0000000F-F55F-4B5A-B7D5-E2FF2DEAEEF6}"/>
                </c:ext>
              </c:extLst>
            </c:dLbl>
            <c:dLbl>
              <c:idx val="16"/>
              <c:delete val="1"/>
              <c:extLst>
                <c:ext xmlns:c15="http://schemas.microsoft.com/office/drawing/2012/chart" uri="{CE6537A1-D6FC-4f65-9D91-7224C49458BB}"/>
                <c:ext xmlns:c16="http://schemas.microsoft.com/office/drawing/2014/chart" uri="{C3380CC4-5D6E-409C-BE32-E72D297353CC}">
                  <c16:uniqueId val="{00000010-F55F-4B5A-B7D5-E2FF2DEAEEF6}"/>
                </c:ext>
              </c:extLst>
            </c:dLbl>
            <c:dLbl>
              <c:idx val="17"/>
              <c:delete val="1"/>
              <c:extLst>
                <c:ext xmlns:c15="http://schemas.microsoft.com/office/drawing/2012/chart" uri="{CE6537A1-D6FC-4f65-9D91-7224C49458BB}"/>
                <c:ext xmlns:c16="http://schemas.microsoft.com/office/drawing/2014/chart" uri="{C3380CC4-5D6E-409C-BE32-E72D297353CC}">
                  <c16:uniqueId val="{00000011-F55F-4B5A-B7D5-E2FF2DEAEEF6}"/>
                </c:ext>
              </c:extLst>
            </c:dLbl>
            <c:dLbl>
              <c:idx val="18"/>
              <c:delete val="1"/>
              <c:extLst>
                <c:ext xmlns:c15="http://schemas.microsoft.com/office/drawing/2012/chart" uri="{CE6537A1-D6FC-4f65-9D91-7224C49458BB}"/>
                <c:ext xmlns:c16="http://schemas.microsoft.com/office/drawing/2014/chart" uri="{C3380CC4-5D6E-409C-BE32-E72D297353CC}">
                  <c16:uniqueId val="{00000012-F55F-4B5A-B7D5-E2FF2DEAEEF6}"/>
                </c:ext>
              </c:extLst>
            </c:dLbl>
            <c:dLbl>
              <c:idx val="19"/>
              <c:delete val="1"/>
              <c:extLst>
                <c:ext xmlns:c15="http://schemas.microsoft.com/office/drawing/2012/chart" uri="{CE6537A1-D6FC-4f65-9D91-7224C49458BB}"/>
                <c:ext xmlns:c16="http://schemas.microsoft.com/office/drawing/2014/chart" uri="{C3380CC4-5D6E-409C-BE32-E72D297353CC}">
                  <c16:uniqueId val="{00000013-F55F-4B5A-B7D5-E2FF2DEAEEF6}"/>
                </c:ext>
              </c:extLst>
            </c:dLbl>
            <c:dLbl>
              <c:idx val="20"/>
              <c:delete val="1"/>
              <c:extLst>
                <c:ext xmlns:c15="http://schemas.microsoft.com/office/drawing/2012/chart" uri="{CE6537A1-D6FC-4f65-9D91-7224C49458BB}"/>
                <c:ext xmlns:c16="http://schemas.microsoft.com/office/drawing/2014/chart" uri="{C3380CC4-5D6E-409C-BE32-E72D297353CC}">
                  <c16:uniqueId val="{00000014-F55F-4B5A-B7D5-E2FF2DEAEEF6}"/>
                </c:ext>
              </c:extLst>
            </c:dLbl>
            <c:dLbl>
              <c:idx val="21"/>
              <c:delete val="1"/>
              <c:extLst>
                <c:ext xmlns:c15="http://schemas.microsoft.com/office/drawing/2012/chart" uri="{CE6537A1-D6FC-4f65-9D91-7224C49458BB}"/>
                <c:ext xmlns:c16="http://schemas.microsoft.com/office/drawing/2014/chart" uri="{C3380CC4-5D6E-409C-BE32-E72D297353CC}">
                  <c16:uniqueId val="{00000015-F55F-4B5A-B7D5-E2FF2DEAEEF6}"/>
                </c:ext>
              </c:extLst>
            </c:dLbl>
            <c:dLbl>
              <c:idx val="22"/>
              <c:delete val="1"/>
              <c:extLst>
                <c:ext xmlns:c15="http://schemas.microsoft.com/office/drawing/2012/chart" uri="{CE6537A1-D6FC-4f65-9D91-7224C49458BB}"/>
                <c:ext xmlns:c16="http://schemas.microsoft.com/office/drawing/2014/chart" uri="{C3380CC4-5D6E-409C-BE32-E72D297353CC}">
                  <c16:uniqueId val="{00000016-F55F-4B5A-B7D5-E2FF2DEAEEF6}"/>
                </c:ext>
              </c:extLst>
            </c:dLbl>
            <c:dLbl>
              <c:idx val="23"/>
              <c:delete val="1"/>
              <c:extLst>
                <c:ext xmlns:c15="http://schemas.microsoft.com/office/drawing/2012/chart" uri="{CE6537A1-D6FC-4f65-9D91-7224C49458BB}"/>
                <c:ext xmlns:c16="http://schemas.microsoft.com/office/drawing/2014/chart" uri="{C3380CC4-5D6E-409C-BE32-E72D297353CC}">
                  <c16:uniqueId val="{00000017-F55F-4B5A-B7D5-E2FF2DEAEEF6}"/>
                </c:ext>
              </c:extLst>
            </c:dLbl>
            <c:dLbl>
              <c:idx val="24"/>
              <c:layout>
                <c:manualLayout>
                  <c:x val="-4.7225501770957468E-3"/>
                  <c:y val="-7.9554494828957864E-2"/>
                </c:manualLayout>
              </c:layout>
              <c:spPr>
                <a:noFill/>
                <a:ln>
                  <a:noFill/>
                </a:ln>
                <a:effectLst/>
              </c:spPr>
              <c:txPr>
                <a:bodyPr wrap="square" lIns="38100" tIns="19050" rIns="38100" bIns="19050" anchor="ctr">
                  <a:spAutoFit/>
                </a:bodyPr>
                <a:lstStyle/>
                <a:p>
                  <a:pPr>
                    <a:defRPr sz="1000">
                      <a:solidFill>
                        <a:srgbClr val="0070C0"/>
                      </a:solidFill>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55F-4B5A-B7D5-E2FF2DEAEEF6}"/>
                </c:ext>
              </c:extLst>
            </c:dLbl>
            <c:spPr>
              <a:noFill/>
              <a:ln>
                <a:noFill/>
              </a:ln>
              <a:effectLst/>
            </c:spPr>
            <c:txPr>
              <a:bodyPr wrap="square" lIns="38100" tIns="19050" rIns="38100" bIns="19050" anchor="ctr">
                <a:spAutoFit/>
              </a:bodyPr>
              <a:lstStyle/>
              <a:p>
                <a:pPr>
                  <a:defRPr sz="1000"/>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global!$B$91:$AN$91</c:f>
              <c:numCache>
                <c:formatCode>General</c:formatCode>
                <c:ptCount val="3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pt idx="31">
                  <c:v>2024</c:v>
                </c:pt>
                <c:pt idx="32">
                  <c:v>2025</c:v>
                </c:pt>
                <c:pt idx="33">
                  <c:v>2026</c:v>
                </c:pt>
                <c:pt idx="34">
                  <c:v>2027</c:v>
                </c:pt>
                <c:pt idx="35">
                  <c:v>2028</c:v>
                </c:pt>
                <c:pt idx="36">
                  <c:v>2029</c:v>
                </c:pt>
                <c:pt idx="37">
                  <c:v>2030</c:v>
                </c:pt>
                <c:pt idx="38">
                  <c:v>2031</c:v>
                </c:pt>
              </c:numCache>
            </c:numRef>
          </c:cat>
          <c:val>
            <c:numRef>
              <c:f>global!$B$92:$AN$92</c:f>
              <c:numCache>
                <c:formatCode>General</c:formatCode>
                <c:ptCount val="39"/>
                <c:pt idx="0" formatCode="0.00">
                  <c:v>14</c:v>
                </c:pt>
                <c:pt idx="1">
                  <c:v>14.31</c:v>
                </c:pt>
                <c:pt idx="2">
                  <c:v>14.62</c:v>
                </c:pt>
                <c:pt idx="3">
                  <c:v>14.93</c:v>
                </c:pt>
                <c:pt idx="4">
                  <c:v>15.24</c:v>
                </c:pt>
                <c:pt idx="5">
                  <c:v>15.55</c:v>
                </c:pt>
                <c:pt idx="6">
                  <c:v>15.86</c:v>
                </c:pt>
                <c:pt idx="7">
                  <c:v>16.170000000000002</c:v>
                </c:pt>
                <c:pt idx="8">
                  <c:v>16.48</c:v>
                </c:pt>
                <c:pt idx="9">
                  <c:v>16.79</c:v>
                </c:pt>
                <c:pt idx="10">
                  <c:v>17.100000000000001</c:v>
                </c:pt>
                <c:pt idx="11">
                  <c:v>17.41</c:v>
                </c:pt>
                <c:pt idx="12">
                  <c:v>17.72</c:v>
                </c:pt>
                <c:pt idx="13">
                  <c:v>18.03</c:v>
                </c:pt>
                <c:pt idx="14">
                  <c:v>18.34</c:v>
                </c:pt>
                <c:pt idx="15">
                  <c:v>18.649999999999999</c:v>
                </c:pt>
                <c:pt idx="16">
                  <c:v>18.96</c:v>
                </c:pt>
                <c:pt idx="17">
                  <c:v>19.27</c:v>
                </c:pt>
                <c:pt idx="18">
                  <c:v>19.579999999999998</c:v>
                </c:pt>
                <c:pt idx="19">
                  <c:v>19.89</c:v>
                </c:pt>
                <c:pt idx="20">
                  <c:v>20.2</c:v>
                </c:pt>
                <c:pt idx="21">
                  <c:v>20.509999999999998</c:v>
                </c:pt>
                <c:pt idx="22">
                  <c:v>20.82</c:v>
                </c:pt>
                <c:pt idx="23">
                  <c:v>21.13</c:v>
                </c:pt>
                <c:pt idx="24">
                  <c:v>21.44</c:v>
                </c:pt>
              </c:numCache>
            </c:numRef>
          </c:val>
          <c:smooth val="0"/>
          <c:extLst>
            <c:ext xmlns:c16="http://schemas.microsoft.com/office/drawing/2014/chart" uri="{C3380CC4-5D6E-409C-BE32-E72D297353CC}">
              <c16:uniqueId val="{00000001-50D6-497B-BAFF-E309D482EAEB}"/>
            </c:ext>
          </c:extLst>
        </c:ser>
        <c:dLbls>
          <c:showLegendKey val="0"/>
          <c:showVal val="0"/>
          <c:showCatName val="0"/>
          <c:showSerName val="0"/>
          <c:showPercent val="0"/>
          <c:showBubbleSize val="0"/>
        </c:dLbls>
        <c:smooth val="0"/>
        <c:axId val="331425752"/>
        <c:axId val="1"/>
      </c:lineChart>
      <c:dateAx>
        <c:axId val="331425752"/>
        <c:scaling>
          <c:orientation val="minMax"/>
        </c:scaling>
        <c:delete val="0"/>
        <c:axPos val="b"/>
        <c:numFmt formatCode="0" sourceLinked="0"/>
        <c:majorTickMark val="out"/>
        <c:minorTickMark val="none"/>
        <c:tickLblPos val="nextTo"/>
        <c:spPr>
          <a:ln>
            <a:solidFill>
              <a:schemeClr val="bg1">
                <a:lumMod val="50000"/>
              </a:schemeClr>
            </a:solidFill>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0"/>
        <c:lblOffset val="100"/>
        <c:baseTimeUnit val="days"/>
        <c:majorUnit val="2"/>
        <c:majorTimeUnit val="days"/>
        <c:minorUnit val="1"/>
      </c:dateAx>
      <c:valAx>
        <c:axId val="1"/>
        <c:scaling>
          <c:orientation val="minMax"/>
          <c:max val="3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31425752"/>
        <c:crosses val="autoZero"/>
        <c:crossBetween val="midCat"/>
        <c:majorUnit val="2"/>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200" b="1" i="0" u="none" strike="noStrike" kern="1200" baseline="0">
                <a:solidFill>
                  <a:srgbClr val="333333"/>
                </a:solidFill>
                <a:latin typeface="+mn-lt"/>
                <a:ea typeface="Times New Roman"/>
                <a:cs typeface="Times New Roman"/>
              </a:defRPr>
            </a:pPr>
            <a:r>
              <a:rPr lang="da-DK" sz="1200" b="1" i="0" u="none" strike="noStrike" kern="1200" baseline="0">
                <a:solidFill>
                  <a:srgbClr val="333333"/>
                </a:solidFill>
                <a:latin typeface="+mn-lt"/>
                <a:ea typeface="Times New Roman"/>
                <a:cs typeface="Times New Roman"/>
              </a:rPr>
              <a:t>Annual increase in ppm</a:t>
            </a:r>
          </a:p>
        </c:rich>
      </c:tx>
      <c:overlay val="0"/>
      <c:spPr>
        <a:noFill/>
        <a:ln w="25400">
          <a:noFill/>
        </a:ln>
      </c:spPr>
    </c:title>
    <c:autoTitleDeleted val="0"/>
    <c:plotArea>
      <c:layout>
        <c:manualLayout>
          <c:layoutTarget val="inner"/>
          <c:xMode val="edge"/>
          <c:yMode val="edge"/>
          <c:x val="8.5483814523184598E-2"/>
          <c:y val="9.8581128686347858E-2"/>
          <c:w val="0.87251618547681542"/>
          <c:h val="0.79864910691473301"/>
        </c:manualLayout>
      </c:layout>
      <c:scatterChart>
        <c:scatterStyle val="smoothMarker"/>
        <c:varyColors val="0"/>
        <c:ser>
          <c:idx val="0"/>
          <c:order val="0"/>
          <c:tx>
            <c:strRef>
              <c:f>global!$B$10</c:f>
              <c:strCache>
                <c:ptCount val="1"/>
                <c:pt idx="0">
                  <c:v>Annual increase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global!$C$9:$BG$9</c:f>
              <c:numCache>
                <c:formatCode>0</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xVal>
          <c:yVal>
            <c:numRef>
              <c:f>global!$C$10:$BG$10</c:f>
              <c:numCache>
                <c:formatCode>0.00</c:formatCode>
                <c:ptCount val="57"/>
                <c:pt idx="0">
                  <c:v>0.72999999999996135</c:v>
                </c:pt>
                <c:pt idx="1">
                  <c:v>0.81000000000000227</c:v>
                </c:pt>
                <c:pt idx="2">
                  <c:v>0.54000000000002046</c:v>
                </c:pt>
                <c:pt idx="3">
                  <c:v>0.62999999999999545</c:v>
                </c:pt>
                <c:pt idx="4">
                  <c:v>0.42000000000001592</c:v>
                </c:pt>
                <c:pt idx="5">
                  <c:v>1.339999999999975</c:v>
                </c:pt>
                <c:pt idx="6">
                  <c:v>0.78000000000002956</c:v>
                </c:pt>
                <c:pt idx="7">
                  <c:v>0.87999999999999545</c:v>
                </c:pt>
                <c:pt idx="8">
                  <c:v>1.5799999999999841</c:v>
                </c:pt>
                <c:pt idx="9">
                  <c:v>1.0600000000000023</c:v>
                </c:pt>
                <c:pt idx="10">
                  <c:v>0.63999999999998636</c:v>
                </c:pt>
                <c:pt idx="11">
                  <c:v>1.1299999999999955</c:v>
                </c:pt>
                <c:pt idx="12">
                  <c:v>2.2300000000000182</c:v>
                </c:pt>
                <c:pt idx="13">
                  <c:v>0.5</c:v>
                </c:pt>
                <c:pt idx="14">
                  <c:v>0.89999999999997726</c:v>
                </c:pt>
                <c:pt idx="15">
                  <c:v>0.97000000000002728</c:v>
                </c:pt>
                <c:pt idx="16">
                  <c:v>1.7299999999999613</c:v>
                </c:pt>
                <c:pt idx="17">
                  <c:v>1.6300000000000523</c:v>
                </c:pt>
                <c:pt idx="18">
                  <c:v>1.3699999999999477</c:v>
                </c:pt>
                <c:pt idx="19">
                  <c:v>1.9000000000000341</c:v>
                </c:pt>
                <c:pt idx="20">
                  <c:v>1.4200000000000159</c:v>
                </c:pt>
                <c:pt idx="21">
                  <c:v>1.339999999999975</c:v>
                </c:pt>
                <c:pt idx="22">
                  <c:v>1.589999999999975</c:v>
                </c:pt>
                <c:pt idx="23">
                  <c:v>1.5500000000000114</c:v>
                </c:pt>
                <c:pt idx="24">
                  <c:v>1.4600000000000364</c:v>
                </c:pt>
                <c:pt idx="25">
                  <c:v>1.3499999999999659</c:v>
                </c:pt>
                <c:pt idx="26">
                  <c:v>1.7700000000000387</c:v>
                </c:pt>
                <c:pt idx="27">
                  <c:v>2.3999999999999773</c:v>
                </c:pt>
                <c:pt idx="28">
                  <c:v>1.5099999999999909</c:v>
                </c:pt>
                <c:pt idx="29">
                  <c:v>1.2800000000000296</c:v>
                </c:pt>
                <c:pt idx="30">
                  <c:v>1.2199999999999704</c:v>
                </c:pt>
                <c:pt idx="31">
                  <c:v>0.81000000000000227</c:v>
                </c:pt>
                <c:pt idx="32">
                  <c:v>0.68999999999999773</c:v>
                </c:pt>
                <c:pt idx="33">
                  <c:v>1.75</c:v>
                </c:pt>
                <c:pt idx="34">
                  <c:v>1.9800000000000182</c:v>
                </c:pt>
                <c:pt idx="35">
                  <c:v>1.7899999999999636</c:v>
                </c:pt>
                <c:pt idx="36">
                  <c:v>1.1200000000000045</c:v>
                </c:pt>
                <c:pt idx="37">
                  <c:v>2.9399999999999977</c:v>
                </c:pt>
                <c:pt idx="38">
                  <c:v>1.6800000000000068</c:v>
                </c:pt>
                <c:pt idx="39">
                  <c:v>1.1899999999999977</c:v>
                </c:pt>
                <c:pt idx="40">
                  <c:v>1.6100000000000136</c:v>
                </c:pt>
                <c:pt idx="41">
                  <c:v>2.0900000000000318</c:v>
                </c:pt>
                <c:pt idx="42">
                  <c:v>2.5499999999999545</c:v>
                </c:pt>
                <c:pt idx="43">
                  <c:v>1.7200000000000273</c:v>
                </c:pt>
                <c:pt idx="44">
                  <c:v>2.3100000000000023</c:v>
                </c:pt>
                <c:pt idx="45">
                  <c:v>2.0999999999999659</c:v>
                </c:pt>
                <c:pt idx="46">
                  <c:v>1.8700000000000045</c:v>
                </c:pt>
                <c:pt idx="47">
                  <c:v>1.8199999999999932</c:v>
                </c:pt>
                <c:pt idx="48">
                  <c:v>1.7800000000000296</c:v>
                </c:pt>
                <c:pt idx="49">
                  <c:v>2.4800000000000182</c:v>
                </c:pt>
                <c:pt idx="50">
                  <c:v>1.7799999999999727</c:v>
                </c:pt>
                <c:pt idx="51">
                  <c:v>2.1899999999999977</c:v>
                </c:pt>
                <c:pt idx="52">
                  <c:v>2.660000000000025</c:v>
                </c:pt>
                <c:pt idx="53">
                  <c:v>2.1299999999999955</c:v>
                </c:pt>
                <c:pt idx="54">
                  <c:v>2.2199999999999704</c:v>
                </c:pt>
                <c:pt idx="55">
                  <c:v>3.3799999999999955</c:v>
                </c:pt>
                <c:pt idx="56">
                  <c:v>2.3199999999999932</c:v>
                </c:pt>
              </c:numCache>
            </c:numRef>
          </c:yVal>
          <c:smooth val="1"/>
          <c:extLst>
            <c:ext xmlns:c16="http://schemas.microsoft.com/office/drawing/2014/chart" uri="{C3380CC4-5D6E-409C-BE32-E72D297353CC}">
              <c16:uniqueId val="{00000001-5602-469D-9B69-62D48CF8CCA1}"/>
            </c:ext>
          </c:extLst>
        </c:ser>
        <c:dLbls>
          <c:showLegendKey val="0"/>
          <c:showVal val="0"/>
          <c:showCatName val="0"/>
          <c:showSerName val="0"/>
          <c:showPercent val="0"/>
          <c:showBubbleSize val="0"/>
        </c:dLbls>
        <c:axId val="331423128"/>
        <c:axId val="1"/>
      </c:scatterChart>
      <c:valAx>
        <c:axId val="331423128"/>
        <c:scaling>
          <c:orientation val="minMax"/>
          <c:min val="1960"/>
        </c:scaling>
        <c:delete val="0"/>
        <c:axPos val="b"/>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5"/>
      </c:valAx>
      <c:valAx>
        <c:axId val="1"/>
        <c:scaling>
          <c:orientation val="minMax"/>
        </c:scaling>
        <c:delete val="0"/>
        <c:axPos val="l"/>
        <c:majorGridlines>
          <c:spPr>
            <a:ln w="9525" cap="flat" cmpd="sng" algn="ctr">
              <a:solidFill>
                <a:schemeClr val="bg1">
                  <a:lumMod val="65000"/>
                </a:schemeClr>
              </a:solidFill>
              <a:round/>
            </a:ln>
            <a:effectLst/>
          </c:spPr>
        </c:majorGridlines>
        <c:numFmt formatCode="0.0" sourceLinked="0"/>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bg1">
            <a:lumMod val="85000"/>
          </a:schemeClr>
        </a:solidFill>
        <a:ln>
          <a:solidFill>
            <a:schemeClr val="bg1">
              <a:lumMod val="50000"/>
            </a:schemeClr>
          </a:solidFill>
        </a:ln>
        <a:effectLst/>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00262467191607E-2"/>
          <c:y val="0.12392041994750656"/>
          <c:w val="0.85672524114589788"/>
          <c:h val="0.79460976377952741"/>
        </c:manualLayout>
      </c:layout>
      <c:lineChart>
        <c:grouping val="standard"/>
        <c:varyColors val="0"/>
        <c:ser>
          <c:idx val="0"/>
          <c:order val="0"/>
          <c:tx>
            <c:strRef>
              <c:f>'climate debt over time'!$J$21</c:f>
              <c:strCache>
                <c:ptCount val="1"/>
                <c:pt idx="0">
                  <c:v>1 = World average</c:v>
                </c:pt>
              </c:strCache>
            </c:strRef>
          </c:tx>
          <c:spPr>
            <a:ln w="15875">
              <a:solidFill>
                <a:schemeClr val="bg1">
                  <a:lumMod val="50000"/>
                </a:schemeClr>
              </a:solidFill>
            </a:ln>
          </c:spPr>
          <c:marker>
            <c:symbol val="none"/>
          </c:marker>
          <c:dPt>
            <c:idx val="2"/>
            <c:bubble3D val="0"/>
            <c:spPr>
              <a:ln w="15875">
                <a:solidFill>
                  <a:schemeClr val="bg1">
                    <a:lumMod val="50000"/>
                  </a:schemeClr>
                </a:solidFill>
                <a:prstDash val="solid"/>
              </a:ln>
            </c:spPr>
            <c:extLst>
              <c:ext xmlns:c16="http://schemas.microsoft.com/office/drawing/2014/chart" uri="{C3380CC4-5D6E-409C-BE32-E72D297353CC}">
                <c16:uniqueId val="{0000000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3-D385-4294-933C-3426B58CD954}"/>
                </c:ext>
              </c:extLst>
            </c:dLbl>
            <c:dLbl>
              <c:idx val="2"/>
              <c:delete val="1"/>
              <c:extLst>
                <c:ext xmlns:c15="http://schemas.microsoft.com/office/drawing/2012/chart" uri="{CE6537A1-D6FC-4f65-9D91-7224C49458BB}"/>
                <c:ext xmlns:c16="http://schemas.microsoft.com/office/drawing/2014/chart" uri="{C3380CC4-5D6E-409C-BE32-E72D297353CC}">
                  <c16:uniqueId val="{00000001-D385-4294-933C-3426B58CD954}"/>
                </c:ext>
              </c:extLst>
            </c:dLbl>
            <c:dLbl>
              <c:idx val="3"/>
              <c:delete val="1"/>
              <c:extLst>
                <c:ext xmlns:c15="http://schemas.microsoft.com/office/drawing/2012/chart" uri="{CE6537A1-D6FC-4f65-9D91-7224C49458BB}"/>
                <c:ext xmlns:c16="http://schemas.microsoft.com/office/drawing/2014/chart" uri="{C3380CC4-5D6E-409C-BE32-E72D297353CC}">
                  <c16:uniqueId val="{00000007-FA7C-4119-BD72-F86C2B5C30D3}"/>
                </c:ext>
              </c:extLst>
            </c:dLbl>
            <c:dLbl>
              <c:idx val="4"/>
              <c:layout>
                <c:manualLayout>
                  <c:x val="0.68546997014099698"/>
                  <c:y val="0"/>
                </c:manualLayout>
              </c:layout>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800" b="1"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FA7C-4119-BD72-F86C2B5C30D3}"/>
                </c:ext>
              </c:extLst>
            </c:dLbl>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900" b="0"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time'!$K$21:$O$21</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4-D385-4294-933C-3426B58CD954}"/>
            </c:ext>
          </c:extLst>
        </c:ser>
        <c:ser>
          <c:idx val="6"/>
          <c:order val="1"/>
          <c:tx>
            <c:strRef>
              <c:f>'climate debt over time'!$J$22</c:f>
              <c:strCache>
                <c:ptCount val="1"/>
                <c:pt idx="0">
                  <c:v>United States</c:v>
                </c:pt>
              </c:strCache>
            </c:strRef>
          </c:tx>
          <c:spPr>
            <a:ln w="38100">
              <a:solidFill>
                <a:srgbClr val="FF0000"/>
              </a:solidFill>
              <a:prstDash val="solid"/>
            </a:ln>
          </c:spPr>
          <c:marker>
            <c:symbol val="circle"/>
            <c:size val="5"/>
            <c:spPr>
              <a:solidFill>
                <a:srgbClr val="FF0000"/>
              </a:solidFill>
              <a:ln>
                <a:noFill/>
              </a:ln>
            </c:spPr>
          </c:marker>
          <c:dPt>
            <c:idx val="2"/>
            <c:bubble3D val="0"/>
            <c:extLst>
              <c:ext xmlns:c16="http://schemas.microsoft.com/office/drawing/2014/chart" uri="{C3380CC4-5D6E-409C-BE32-E72D297353CC}">
                <c16:uniqueId val="{0000000D-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0B-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0C-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time'!$K$22:$O$22</c:f>
              <c:numCache>
                <c:formatCode>0.00</c:formatCode>
                <c:ptCount val="5"/>
                <c:pt idx="0">
                  <c:v>9.5561690332702618</c:v>
                </c:pt>
                <c:pt idx="1">
                  <c:v>7.7170538277335714</c:v>
                </c:pt>
                <c:pt idx="2">
                  <c:v>7.492411930841981</c:v>
                </c:pt>
              </c:numCache>
            </c:numRef>
          </c:val>
          <c:smooth val="1"/>
          <c:extLst>
            <c:ext xmlns:c16="http://schemas.microsoft.com/office/drawing/2014/chart" uri="{C3380CC4-5D6E-409C-BE32-E72D297353CC}">
              <c16:uniqueId val="{00000009-FA7C-4119-BD72-F86C2B5C30D3}"/>
            </c:ext>
          </c:extLst>
        </c:ser>
        <c:ser>
          <c:idx val="7"/>
          <c:order val="2"/>
          <c:tx>
            <c:strRef>
              <c:f>'climate debt over time'!$J$23</c:f>
              <c:strCache>
                <c:ptCount val="1"/>
                <c:pt idx="0">
                  <c:v>China</c:v>
                </c:pt>
              </c:strCache>
            </c:strRef>
          </c:tx>
          <c:spPr>
            <a:ln w="38100">
              <a:solidFill>
                <a:srgbClr val="00B050"/>
              </a:solidFill>
              <a:prstDash val="solid"/>
            </a:ln>
          </c:spPr>
          <c:marker>
            <c:symbol val="circle"/>
            <c:size val="5"/>
            <c:spPr>
              <a:solidFill>
                <a:srgbClr val="00B050"/>
              </a:solidFill>
              <a:ln>
                <a:noFill/>
              </a:ln>
            </c:spPr>
          </c:marker>
          <c:dPt>
            <c:idx val="2"/>
            <c:bubble3D val="0"/>
            <c:extLst>
              <c:ext xmlns:c16="http://schemas.microsoft.com/office/drawing/2014/chart" uri="{C3380CC4-5D6E-409C-BE32-E72D297353CC}">
                <c16:uniqueId val="{00000012-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10-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11-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time'!$K$23:$O$23</c:f>
              <c:numCache>
                <c:formatCode>0.00</c:formatCode>
                <c:ptCount val="5"/>
                <c:pt idx="0">
                  <c:v>0.41839095586235597</c:v>
                </c:pt>
                <c:pt idx="1">
                  <c:v>0.83242941383916325</c:v>
                </c:pt>
                <c:pt idx="2">
                  <c:v>0.93411339651232816</c:v>
                </c:pt>
              </c:numCache>
            </c:numRef>
          </c:val>
          <c:smooth val="1"/>
          <c:extLst>
            <c:ext xmlns:c16="http://schemas.microsoft.com/office/drawing/2014/chart" uri="{C3380CC4-5D6E-409C-BE32-E72D297353CC}">
              <c16:uniqueId val="{0000000A-FA7C-4119-BD72-F86C2B5C30D3}"/>
            </c:ext>
          </c:extLst>
        </c:ser>
        <c:ser>
          <c:idx val="3"/>
          <c:order val="3"/>
          <c:tx>
            <c:strRef>
              <c:f>'climate debt over time'!$J$24</c:f>
              <c:strCache>
                <c:ptCount val="1"/>
                <c:pt idx="0">
                  <c:v>Japan</c:v>
                </c:pt>
              </c:strCache>
            </c:strRef>
          </c:tx>
          <c:spPr>
            <a:ln w="38100">
              <a:solidFill>
                <a:srgbClr val="0070C0"/>
              </a:solidFill>
              <a:prstDash val="solid"/>
            </a:ln>
          </c:spPr>
          <c:marker>
            <c:symbol val="circle"/>
            <c:size val="5"/>
            <c:spPr>
              <a:solidFill>
                <a:srgbClr val="0070C0"/>
              </a:solidFill>
              <a:ln>
                <a:noFill/>
              </a:ln>
            </c:spPr>
          </c:marker>
          <c:dPt>
            <c:idx val="2"/>
            <c:bubble3D val="0"/>
            <c:extLst>
              <c:ext xmlns:c16="http://schemas.microsoft.com/office/drawing/2014/chart" uri="{C3380CC4-5D6E-409C-BE32-E72D297353CC}">
                <c16:uniqueId val="{0000000D-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E-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F-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time'!$K$24:$O$24</c:f>
              <c:numCache>
                <c:formatCode>0.00</c:formatCode>
                <c:ptCount val="5"/>
                <c:pt idx="0">
                  <c:v>3.2681306837476503</c:v>
                </c:pt>
                <c:pt idx="1">
                  <c:v>2.7395679962613806</c:v>
                </c:pt>
                <c:pt idx="2">
                  <c:v>2.7656232052378114</c:v>
                </c:pt>
              </c:numCache>
            </c:numRef>
          </c:val>
          <c:smooth val="1"/>
          <c:extLst>
            <c:ext xmlns:c16="http://schemas.microsoft.com/office/drawing/2014/chart" uri="{C3380CC4-5D6E-409C-BE32-E72D297353CC}">
              <c16:uniqueId val="{00000010-D385-4294-933C-3426B58CD954}"/>
            </c:ext>
          </c:extLst>
        </c:ser>
        <c:ser>
          <c:idx val="4"/>
          <c:order val="4"/>
          <c:tx>
            <c:strRef>
              <c:f>'climate debt over time'!$J$25</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ln>
            </c:spPr>
          </c:marker>
          <c:dPt>
            <c:idx val="2"/>
            <c:bubble3D val="0"/>
            <c:extLst>
              <c:ext xmlns:c16="http://schemas.microsoft.com/office/drawing/2014/chart" uri="{C3380CC4-5D6E-409C-BE32-E72D297353CC}">
                <c16:uniqueId val="{0000001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3-D385-4294-933C-3426B58CD954}"/>
                </c:ext>
              </c:extLst>
            </c:dLbl>
            <c:dLbl>
              <c:idx val="2"/>
              <c:spPr/>
              <c:txPr>
                <a:bodyPr anchorCtr="0"/>
                <a:lstStyle/>
                <a:p>
                  <a:pPr algn="ctr" rtl="0">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time'!$K$25:$O$25</c:f>
              <c:numCache>
                <c:formatCode>0.00</c:formatCode>
                <c:ptCount val="5"/>
                <c:pt idx="0">
                  <c:v>10.788694672012063</c:v>
                </c:pt>
                <c:pt idx="1">
                  <c:v>9.058104766427876</c:v>
                </c:pt>
                <c:pt idx="2">
                  <c:v>8.5034991345699158</c:v>
                </c:pt>
              </c:numCache>
            </c:numRef>
          </c:val>
          <c:smooth val="1"/>
          <c:extLst>
            <c:ext xmlns:c16="http://schemas.microsoft.com/office/drawing/2014/chart" uri="{C3380CC4-5D6E-409C-BE32-E72D297353CC}">
              <c16:uniqueId val="{00000014-D385-4294-933C-3426B58CD954}"/>
            </c:ext>
          </c:extLst>
        </c:ser>
        <c:ser>
          <c:idx val="1"/>
          <c:order val="5"/>
          <c:tx>
            <c:strRef>
              <c:f>'climate debt over time'!$J$26</c:f>
              <c:strCache>
                <c:ptCount val="1"/>
                <c:pt idx="0">
                  <c:v>Russia</c:v>
                </c:pt>
              </c:strCache>
            </c:strRef>
          </c:tx>
          <c:spPr>
            <a:ln w="38100">
              <a:solidFill>
                <a:srgbClr val="7030A0"/>
              </a:solidFill>
            </a:ln>
          </c:spPr>
          <c:marker>
            <c:symbol val="circle"/>
            <c:size val="5"/>
            <c:spPr>
              <a:solidFill>
                <a:srgbClr val="7030A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8-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9-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time'!$K$26:$O$26</c:f>
              <c:numCache>
                <c:formatCode>0.00</c:formatCode>
                <c:ptCount val="5"/>
                <c:pt idx="0">
                  <c:v>1.3104243661923303</c:v>
                </c:pt>
                <c:pt idx="1">
                  <c:v>1.8891603692790138</c:v>
                </c:pt>
                <c:pt idx="2">
                  <c:v>1.9979033952124294</c:v>
                </c:pt>
              </c:numCache>
            </c:numRef>
          </c:val>
          <c:smooth val="1"/>
          <c:extLst>
            <c:ext xmlns:c16="http://schemas.microsoft.com/office/drawing/2014/chart" uri="{C3380CC4-5D6E-409C-BE32-E72D297353CC}">
              <c16:uniqueId val="{00000006-009E-40C3-BEDD-D520387F2F49}"/>
            </c:ext>
          </c:extLst>
        </c:ser>
        <c:ser>
          <c:idx val="2"/>
          <c:order val="6"/>
          <c:tx>
            <c:strRef>
              <c:f>'climate debt over time'!$J$27</c:f>
              <c:strCache>
                <c:ptCount val="1"/>
                <c:pt idx="0">
                  <c:v>Austria</c:v>
                </c:pt>
              </c:strCache>
            </c:strRef>
          </c:tx>
          <c:spPr>
            <a:ln w="38100">
              <a:solidFill>
                <a:srgbClr val="C00000"/>
              </a:solidFill>
            </a:ln>
          </c:spPr>
          <c:marker>
            <c:symbol val="circle"/>
            <c:size val="5"/>
            <c:spPr>
              <a:solidFill>
                <a:srgbClr val="C00000"/>
              </a:solidFill>
              <a:ln w="6350">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A-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B-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time'!$K$27:$O$27</c:f>
              <c:numCache>
                <c:formatCode>0.00</c:formatCode>
                <c:ptCount val="5"/>
                <c:pt idx="0">
                  <c:v>3.7794594777743598</c:v>
                </c:pt>
                <c:pt idx="1">
                  <c:v>3.3701850241241869</c:v>
                </c:pt>
                <c:pt idx="2">
                  <c:v>3.3221173067095662</c:v>
                </c:pt>
              </c:numCache>
            </c:numRef>
          </c:val>
          <c:smooth val="1"/>
          <c:extLst>
            <c:ext xmlns:c16="http://schemas.microsoft.com/office/drawing/2014/chart" uri="{C3380CC4-5D6E-409C-BE32-E72D297353CC}">
              <c16:uniqueId val="{00000007-009E-40C3-BEDD-D520387F2F49}"/>
            </c:ext>
          </c:extLst>
        </c:ser>
        <c:dLbls>
          <c:showLegendKey val="0"/>
          <c:showVal val="0"/>
          <c:showCatName val="0"/>
          <c:showSerName val="0"/>
          <c:showPercent val="0"/>
          <c:showBubbleSize val="0"/>
        </c:dLbls>
        <c:smooth val="0"/>
        <c:axId val="323657512"/>
        <c:axId val="1"/>
      </c:lineChart>
      <c:dateAx>
        <c:axId val="323657512"/>
        <c:scaling>
          <c:orientation val="minMax"/>
        </c:scaling>
        <c:delete val="0"/>
        <c:axPos val="b"/>
        <c:majorGridlines>
          <c:spPr>
            <a:ln>
              <a:solidFill>
                <a:schemeClr val="bg1">
                  <a:lumMod val="65000"/>
                </a:schemeClr>
              </a:solidFill>
            </a:ln>
          </c:spPr>
        </c:majorGridlines>
        <c:numFmt formatCode="General" sourceLinked="1"/>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0"/>
        <c:lblOffset val="100"/>
        <c:baseTimeUnit val="days"/>
      </c:dateAx>
      <c:valAx>
        <c:axId val="1"/>
        <c:scaling>
          <c:orientation val="minMax"/>
          <c:min val="0"/>
        </c:scaling>
        <c:delete val="0"/>
        <c:axPos val="l"/>
        <c:majorGridlines>
          <c:spPr>
            <a:ln>
              <a:solidFill>
                <a:schemeClr val="bg1">
                  <a:lumMod val="65000"/>
                </a:schemeClr>
              </a:solidFill>
            </a:ln>
          </c:spPr>
        </c:majorGridlines>
        <c:numFmt formatCode="0.0" sourceLinked="0"/>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323657512"/>
        <c:crosses val="autoZero"/>
        <c:crossBetween val="midCat"/>
      </c:valAx>
      <c:spPr>
        <a:solidFill>
          <a:schemeClr val="bg1">
            <a:lumMod val="85000"/>
          </a:schemeClr>
        </a:solidFill>
        <a:ln w="6350">
          <a:solidFill>
            <a:schemeClr val="bg1">
              <a:lumMod val="65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50040455469379E-2"/>
          <c:y val="9.4972583872560468E-2"/>
          <c:w val="0.86039883172498177"/>
          <c:h val="0.82385572100517135"/>
        </c:manualLayout>
      </c:layout>
      <c:lineChart>
        <c:grouping val="standard"/>
        <c:varyColors val="0"/>
        <c:ser>
          <c:idx val="0"/>
          <c:order val="0"/>
          <c:tx>
            <c:strRef>
              <c:f>'share of GDP(ppp-$)'!$B$32</c:f>
              <c:strCache>
                <c:ptCount val="1"/>
                <c:pt idx="0">
                  <c:v>United States</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spPr>
              <a:ln w="25400">
                <a:solidFill>
                  <a:srgbClr val="FFC000"/>
                </a:solidFill>
                <a:prstDash val="solid"/>
              </a:ln>
            </c:spPr>
            <c:extLst>
              <c:ext xmlns:c16="http://schemas.microsoft.com/office/drawing/2014/chart" uri="{C3380CC4-5D6E-409C-BE32-E72D297353CC}">
                <c16:uniqueId val="{0000000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GDP(ppp-$)'!$C$32:$F$32</c:f>
              <c:numCache>
                <c:formatCode>0.00%</c:formatCode>
                <c:ptCount val="4"/>
                <c:pt idx="0">
                  <c:v>5.2828643076881189E-3</c:v>
                </c:pt>
                <c:pt idx="1">
                  <c:v>7.9661705806554784E-3</c:v>
                </c:pt>
                <c:pt idx="2">
                  <c:v>8.9017015947771925E-3</c:v>
                </c:pt>
              </c:numCache>
            </c:numRef>
          </c:val>
          <c:smooth val="1"/>
          <c:extLst>
            <c:ext xmlns:c16="http://schemas.microsoft.com/office/drawing/2014/chart" uri="{C3380CC4-5D6E-409C-BE32-E72D297353CC}">
              <c16:uniqueId val="{00000004-4088-426F-B08B-FA3BB5E263D7}"/>
            </c:ext>
          </c:extLst>
        </c:ser>
        <c:ser>
          <c:idx val="1"/>
          <c:order val="1"/>
          <c:tx>
            <c:strRef>
              <c:f>'share of GDP(ppp-$)'!$B$33</c:f>
              <c:strCache>
                <c:ptCount val="1"/>
                <c:pt idx="0">
                  <c:v>Canada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5-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6-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7-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GDP(ppp-$)'!$C$33:$F$33</c:f>
              <c:numCache>
                <c:formatCode>0.00%</c:formatCode>
                <c:ptCount val="4"/>
                <c:pt idx="0">
                  <c:v>4.9994112151889479E-3</c:v>
                </c:pt>
                <c:pt idx="1">
                  <c:v>8.0433393661174992E-3</c:v>
                </c:pt>
                <c:pt idx="2">
                  <c:v>8.5100779669957122E-3</c:v>
                </c:pt>
              </c:numCache>
            </c:numRef>
          </c:val>
          <c:smooth val="1"/>
          <c:extLst>
            <c:ext xmlns:c16="http://schemas.microsoft.com/office/drawing/2014/chart" uri="{C3380CC4-5D6E-409C-BE32-E72D297353CC}">
              <c16:uniqueId val="{00000008-4088-426F-B08B-FA3BB5E263D7}"/>
            </c:ext>
          </c:extLst>
        </c:ser>
        <c:ser>
          <c:idx val="2"/>
          <c:order val="2"/>
          <c:tx>
            <c:strRef>
              <c:f>'share of GDP(ppp-$)'!$B$34</c:f>
              <c:strCache>
                <c:ptCount val="1"/>
                <c:pt idx="0">
                  <c:v>Angola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9-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A-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B-4088-426F-B08B-FA3BB5E263D7}"/>
                </c:ext>
              </c:extLst>
            </c:dLbl>
            <c:dLbl>
              <c:idx val="2"/>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4088-426F-B08B-FA3BB5E263D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GDP(ppp-$)'!$C$34:$F$34</c:f>
              <c:numCache>
                <c:formatCode>0.00%</c:formatCode>
                <c:ptCount val="4"/>
                <c:pt idx="0">
                  <c:v>9.6264091243400366E-5</c:v>
                </c:pt>
                <c:pt idx="1">
                  <c:v>1.9380513646223931E-4</c:v>
                </c:pt>
                <c:pt idx="2">
                  <c:v>2.9629879646743184E-4</c:v>
                </c:pt>
              </c:numCache>
            </c:numRef>
          </c:val>
          <c:smooth val="1"/>
          <c:extLst>
            <c:ext xmlns:c16="http://schemas.microsoft.com/office/drawing/2014/chart" uri="{C3380CC4-5D6E-409C-BE32-E72D297353CC}">
              <c16:uniqueId val="{0000000C-4088-426F-B08B-FA3BB5E263D7}"/>
            </c:ext>
          </c:extLst>
        </c:ser>
        <c:ser>
          <c:idx val="3"/>
          <c:order val="3"/>
          <c:tx>
            <c:strRef>
              <c:f>'share of GDP(ppp-$)'!$B$35</c:f>
              <c:strCache>
                <c:ptCount val="1"/>
                <c:pt idx="0">
                  <c:v>China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0D-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E-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F-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GDP(ppp-$)'!$C$35:$F$35</c:f>
              <c:numCache>
                <c:formatCode>0.00%</c:formatCode>
                <c:ptCount val="4"/>
                <c:pt idx="0">
                  <c:v>1.0780319059635929E-3</c:v>
                </c:pt>
                <c:pt idx="1">
                  <c:v>2.0149384470256682E-3</c:v>
                </c:pt>
                <c:pt idx="2">
                  <c:v>5.1281763224843195E-3</c:v>
                </c:pt>
              </c:numCache>
            </c:numRef>
          </c:val>
          <c:smooth val="1"/>
          <c:extLst>
            <c:ext xmlns:c16="http://schemas.microsoft.com/office/drawing/2014/chart" uri="{C3380CC4-5D6E-409C-BE32-E72D297353CC}">
              <c16:uniqueId val="{00000010-4088-426F-B08B-FA3BB5E263D7}"/>
            </c:ext>
          </c:extLst>
        </c:ser>
        <c:ser>
          <c:idx val="4"/>
          <c:order val="4"/>
          <c:tx>
            <c:strRef>
              <c:f>'share of GDP(ppp-$)'!$B$36</c:f>
              <c:strCache>
                <c:ptCount val="1"/>
                <c:pt idx="0">
                  <c:v>Russia</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ln>
            </c:spPr>
          </c:marker>
          <c:dPt>
            <c:idx val="2"/>
            <c:bubble3D val="0"/>
            <c:extLst>
              <c:ext xmlns:c16="http://schemas.microsoft.com/office/drawing/2014/chart" uri="{C3380CC4-5D6E-409C-BE32-E72D297353CC}">
                <c16:uniqueId val="{0000001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1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1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GDP(ppp-$)'!$C$36:$F$36</c:f>
              <c:numCache>
                <c:formatCode>0.00%</c:formatCode>
                <c:ptCount val="4"/>
                <c:pt idx="0">
                  <c:v>1.0125651009391806E-3</c:v>
                </c:pt>
                <c:pt idx="1">
                  <c:v>3.8363594444206181E-3</c:v>
                </c:pt>
                <c:pt idx="2">
                  <c:v>5.5877911863401767E-3</c:v>
                </c:pt>
              </c:numCache>
            </c:numRef>
          </c:val>
          <c:smooth val="1"/>
          <c:extLst>
            <c:ext xmlns:c16="http://schemas.microsoft.com/office/drawing/2014/chart" uri="{C3380CC4-5D6E-409C-BE32-E72D297353CC}">
              <c16:uniqueId val="{00000014-4088-426F-B08B-FA3BB5E263D7}"/>
            </c:ext>
          </c:extLst>
        </c:ser>
        <c:dLbls>
          <c:showLegendKey val="0"/>
          <c:showVal val="0"/>
          <c:showCatName val="0"/>
          <c:showSerName val="0"/>
          <c:showPercent val="0"/>
          <c:showBubbleSize val="0"/>
        </c:dLbls>
        <c:marker val="1"/>
        <c:smooth val="0"/>
        <c:axId val="314185680"/>
        <c:axId val="1"/>
      </c:lineChart>
      <c:catAx>
        <c:axId val="314185680"/>
        <c:scaling>
          <c:orientation val="minMax"/>
        </c:scaling>
        <c:delete val="0"/>
        <c:axPos val="b"/>
        <c:majorGridlines>
          <c:spPr>
            <a:ln>
              <a:solidFill>
                <a:srgbClr val="FFC000"/>
              </a:solidFill>
            </a:ln>
          </c:spPr>
        </c:maj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noMultiLvlLbl val="0"/>
      </c:catAx>
      <c:valAx>
        <c:axId val="1"/>
        <c:scaling>
          <c:orientation val="minMax"/>
        </c:scaling>
        <c:delete val="0"/>
        <c:axPos val="l"/>
        <c:majorGridlines>
          <c:spPr>
            <a:ln>
              <a:solidFill>
                <a:srgbClr val="FFC000"/>
              </a:solidFill>
            </a:ln>
          </c:spPr>
        </c:majorGridlines>
        <c:numFmt formatCode="0.0%" sourceLinked="0"/>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14185680"/>
        <c:crosses val="autoZero"/>
        <c:crossBetween val="midCat"/>
      </c:valAx>
      <c:spPr>
        <a:solidFill>
          <a:schemeClr val="bg1">
            <a:lumMod val="95000"/>
          </a:schemeClr>
        </a:solidFill>
        <a:ln>
          <a:solidFill>
            <a:srgbClr val="FFC000"/>
          </a:solidFill>
        </a:ln>
      </c:spPr>
    </c:plotArea>
    <c:plotVisOnly val="1"/>
    <c:dispBlanksAs val="gap"/>
    <c:showDLblsOverMax val="0"/>
  </c:chart>
  <c:spPr>
    <a:solidFill>
      <a:srgbClr val="FFC0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Annual Fossil CO2 Emissions</a:t>
            </a:r>
            <a:r>
              <a:rPr lang="da-DK" sz="1100" b="1" i="0" u="none" strike="noStrike" baseline="30000">
                <a:solidFill>
                  <a:schemeClr val="bg1">
                    <a:lumMod val="50000"/>
                  </a:schemeClr>
                </a:solidFill>
                <a:latin typeface="+mn-lt"/>
                <a:cs typeface="Arial"/>
              </a:rPr>
              <a:t>a)</a:t>
            </a:r>
            <a:r>
              <a:rPr lang="da-DK" sz="1000" b="0" i="0" u="none" strike="noStrike" baseline="0">
                <a:solidFill>
                  <a:srgbClr val="333333"/>
                </a:solidFill>
                <a:latin typeface="+mn-lt"/>
                <a:cs typeface="Times New Roman"/>
              </a:rPr>
              <a:t> in tons per capita (black)</a:t>
            </a:r>
          </a:p>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and Free Emissions Level (green)</a:t>
            </a:r>
          </a:p>
        </c:rich>
      </c:tx>
      <c:layout>
        <c:manualLayout>
          <c:xMode val="edge"/>
          <c:yMode val="edge"/>
          <c:x val="0.21826136652273304"/>
          <c:y val="4.7544056992875894E-3"/>
        </c:manualLayout>
      </c:layout>
      <c:overlay val="1"/>
      <c:spPr>
        <a:solidFill>
          <a:schemeClr val="bg1">
            <a:lumMod val="75000"/>
          </a:schemeClr>
        </a:solidFill>
      </c:spPr>
    </c:title>
    <c:autoTitleDeleted val="0"/>
    <c:plotArea>
      <c:layout>
        <c:manualLayout>
          <c:layoutTarget val="inner"/>
          <c:xMode val="edge"/>
          <c:yMode val="edge"/>
          <c:x val="8.0459920640117338E-2"/>
          <c:y val="0.17113831359315379"/>
          <c:w val="0.89426699686732702"/>
          <c:h val="0.57530249895233687"/>
        </c:manualLayout>
      </c:layout>
      <c:barChart>
        <c:barDir val="col"/>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1-B520-4A17-8B82-64ACFABD2177}"/>
              </c:ext>
            </c:extLst>
          </c:dPt>
          <c:dPt>
            <c:idx val="1"/>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3-B520-4A17-8B82-64ACFABD2177}"/>
              </c:ext>
            </c:extLst>
          </c:dPt>
          <c:dPt>
            <c:idx val="2"/>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5-B520-4A17-8B82-64ACFABD2177}"/>
              </c:ext>
            </c:extLst>
          </c:dPt>
          <c:dPt>
            <c:idx val="3"/>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3-DBD2-46E7-AA06-DDE10C662F79}"/>
              </c:ext>
            </c:extLst>
          </c:dPt>
          <c:dPt>
            <c:idx val="4"/>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4-DBD2-46E7-AA06-DDE10C662F79}"/>
              </c:ext>
            </c:extLst>
          </c:dPt>
          <c:dPt>
            <c:idx val="5"/>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06-B520-4A17-8B82-64ACFABD2177}"/>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calculation!$H$20:$H$25</c:f>
              <c:numCache>
                <c:formatCode>0.00</c:formatCode>
                <c:ptCount val="6"/>
                <c:pt idx="0">
                  <c:v>21.280348000000004</c:v>
                </c:pt>
                <c:pt idx="1">
                  <c:v>22.379695000000005</c:v>
                </c:pt>
                <c:pt idx="2">
                  <c:v>19.556144285714286</c:v>
                </c:pt>
                <c:pt idx="3">
                  <c:v>4.1100000000000003</c:v>
                </c:pt>
                <c:pt idx="4">
                  <c:v>4.46</c:v>
                </c:pt>
                <c:pt idx="5">
                  <c:v>4.8600000000000003</c:v>
                </c:pt>
              </c:numCache>
            </c:numRef>
          </c:val>
          <c:extLst>
            <c:ext xmlns:c16="http://schemas.microsoft.com/office/drawing/2014/chart" uri="{C3380CC4-5D6E-409C-BE32-E72D297353CC}">
              <c16:uniqueId val="{00000007-B520-4A17-8B82-64ACFABD2177}"/>
            </c:ext>
          </c:extLst>
        </c:ser>
        <c:ser>
          <c:idx val="1"/>
          <c:order val="1"/>
          <c:spPr>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8-8189-4C31-9BAC-088E0C5D8334}"/>
              </c:ext>
            </c:extLst>
          </c:dPt>
          <c:dPt>
            <c:idx val="1"/>
            <c:invertIfNegative val="0"/>
            <c:bubble3D val="0"/>
            <c:spPr>
              <a:solidFill>
                <a:schemeClr val="accent6">
                  <a:lumMod val="75000"/>
                </a:schemeClr>
              </a:solidFill>
              <a:ln>
                <a:noFill/>
              </a:ln>
            </c:spPr>
            <c:extLst>
              <c:ext xmlns:c16="http://schemas.microsoft.com/office/drawing/2014/chart" uri="{C3380CC4-5D6E-409C-BE32-E72D297353CC}">
                <c16:uniqueId val="{0000000A-8189-4C31-9BAC-088E0C5D8334}"/>
              </c:ext>
            </c:extLst>
          </c:dPt>
          <c:dPt>
            <c:idx val="2"/>
            <c:invertIfNegative val="0"/>
            <c:bubble3D val="0"/>
            <c:spPr>
              <a:solidFill>
                <a:schemeClr val="accent6">
                  <a:lumMod val="75000"/>
                </a:schemeClr>
              </a:solidFill>
              <a:ln>
                <a:noFill/>
              </a:ln>
            </c:spPr>
            <c:extLst>
              <c:ext xmlns:c16="http://schemas.microsoft.com/office/drawing/2014/chart" uri="{C3380CC4-5D6E-409C-BE32-E72D297353CC}">
                <c16:uniqueId val="{0000000C-8189-4C31-9BAC-088E0C5D8334}"/>
              </c:ext>
            </c:extLst>
          </c:dPt>
          <c:dPt>
            <c:idx val="3"/>
            <c:invertIfNegative val="0"/>
            <c:bubble3D val="0"/>
            <c:spPr>
              <a:solidFill>
                <a:schemeClr val="bg1">
                  <a:lumMod val="50000"/>
                </a:schemeClr>
              </a:solidFill>
              <a:ln>
                <a:noFill/>
              </a:ln>
            </c:spPr>
            <c:extLst>
              <c:ext xmlns:c16="http://schemas.microsoft.com/office/drawing/2014/chart" uri="{C3380CC4-5D6E-409C-BE32-E72D297353CC}">
                <c16:uniqueId val="{0000000E-8189-4C31-9BAC-088E0C5D8334}"/>
              </c:ext>
            </c:extLst>
          </c:dPt>
          <c:dPt>
            <c:idx val="4"/>
            <c:invertIfNegative val="0"/>
            <c:bubble3D val="0"/>
            <c:spPr>
              <a:solidFill>
                <a:schemeClr val="bg1">
                  <a:lumMod val="50000"/>
                </a:schemeClr>
              </a:solidFill>
              <a:ln>
                <a:noFill/>
              </a:ln>
            </c:spPr>
            <c:extLst>
              <c:ext xmlns:c16="http://schemas.microsoft.com/office/drawing/2014/chart" uri="{C3380CC4-5D6E-409C-BE32-E72D297353CC}">
                <c16:uniqueId val="{00000010-8189-4C31-9BAC-088E0C5D8334}"/>
              </c:ext>
            </c:extLst>
          </c:dPt>
          <c:dPt>
            <c:idx val="5"/>
            <c:invertIfNegative val="0"/>
            <c:bubble3D val="0"/>
            <c:spPr>
              <a:solidFill>
                <a:schemeClr val="bg1">
                  <a:lumMod val="50000"/>
                </a:schemeClr>
              </a:solidFill>
              <a:ln>
                <a:noFill/>
              </a:ln>
            </c:spPr>
            <c:extLst>
              <c:ext xmlns:c16="http://schemas.microsoft.com/office/drawing/2014/chart" uri="{C3380CC4-5D6E-409C-BE32-E72D297353CC}">
                <c16:uniqueId val="{00000012-8189-4C31-9BAC-088E0C5D8334}"/>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calculation!$I$20:$I$25</c:f>
              <c:numCache>
                <c:formatCode>0.00</c:formatCode>
                <c:ptCount val="6"/>
                <c:pt idx="0">
                  <c:v>21.280348000000004</c:v>
                </c:pt>
                <c:pt idx="1">
                  <c:v>15.454810415127293</c:v>
                </c:pt>
                <c:pt idx="2">
                  <c:v>9.5297540407094665</c:v>
                </c:pt>
                <c:pt idx="3">
                  <c:v>4.1100000000000003</c:v>
                </c:pt>
                <c:pt idx="4">
                  <c:v>4.46</c:v>
                </c:pt>
                <c:pt idx="5">
                  <c:v>4.8600000000000003</c:v>
                </c:pt>
              </c:numCache>
            </c:numRef>
          </c:val>
          <c:extLst>
            <c:ext xmlns:c16="http://schemas.microsoft.com/office/drawing/2014/chart" uri="{C3380CC4-5D6E-409C-BE32-E72D297353CC}">
              <c16:uniqueId val="{00000015-B520-4A17-8B82-64ACFABD2177}"/>
            </c:ext>
          </c:extLst>
        </c:ser>
        <c:dLbls>
          <c:showLegendKey val="0"/>
          <c:showVal val="0"/>
          <c:showCatName val="0"/>
          <c:showSerName val="0"/>
          <c:showPercent val="0"/>
          <c:showBubbleSize val="0"/>
        </c:dLbls>
        <c:gapWidth val="232"/>
        <c:axId val="315726688"/>
        <c:axId val="1"/>
      </c:barChart>
      <c:catAx>
        <c:axId val="31572668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315726688"/>
        <c:crosses val="autoZero"/>
        <c:crossBetween val="between"/>
      </c:valAx>
      <c:spPr>
        <a:solidFill>
          <a:schemeClr val="bg1">
            <a:lumMod val="95000"/>
          </a:schemeClr>
        </a:solidFill>
        <a:ln w="12700">
          <a:solidFill>
            <a:schemeClr val="bg1">
              <a:lumMod val="65000"/>
            </a:schemeClr>
          </a:solid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Fossil CO2 Emissions</a:t>
            </a:r>
            <a:r>
              <a:rPr lang="da-DK" sz="1100" b="1" i="0" u="none" strike="noStrike" baseline="30000">
                <a:solidFill>
                  <a:schemeClr val="bg1">
                    <a:lumMod val="50000"/>
                  </a:schemeClr>
                </a:solidFill>
                <a:effectLst/>
              </a:rPr>
              <a:t>a)</a:t>
            </a:r>
            <a:r>
              <a:rPr lang="da-DK" sz="1000" b="0" i="0" u="none" strike="noStrike" kern="1200" baseline="0">
                <a:solidFill>
                  <a:srgbClr val="333333"/>
                </a:solidFill>
                <a:latin typeface="+mn-lt"/>
                <a:ea typeface="Arial"/>
                <a:cs typeface="Times New Roman"/>
              </a:rPr>
              <a:t> in tons per capita (black) </a:t>
            </a:r>
          </a:p>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and Free Emissions Level (green)</a:t>
            </a:r>
          </a:p>
        </c:rich>
      </c:tx>
      <c:layout>
        <c:manualLayout>
          <c:xMode val="edge"/>
          <c:yMode val="edge"/>
          <c:x val="0.20133227664723732"/>
          <c:y val="0"/>
        </c:manualLayout>
      </c:layout>
      <c:overlay val="0"/>
    </c:title>
    <c:autoTitleDeleted val="0"/>
    <c:plotArea>
      <c:layout>
        <c:manualLayout>
          <c:layoutTarget val="inner"/>
          <c:xMode val="edge"/>
          <c:yMode val="edge"/>
          <c:x val="6.4839451886695987E-2"/>
          <c:y val="0.15736214981495517"/>
          <c:w val="0.91148907522923273"/>
          <c:h val="0.61365312599523381"/>
        </c:manualLayout>
      </c:layout>
      <c:barChart>
        <c:barDir val="col"/>
        <c:grouping val="clustered"/>
        <c:varyColors val="0"/>
        <c:ser>
          <c:idx val="0"/>
          <c:order val="0"/>
          <c:tx>
            <c:strRef>
              <c:f>calculation!$K$21</c:f>
              <c:strCache>
                <c:ptCount val="1"/>
              </c:strCache>
            </c:strRef>
          </c:tx>
          <c:spPr>
            <a:solidFill>
              <a:srgbClr val="000000"/>
            </a:solidFill>
            <a:ln>
              <a:noFill/>
            </a:ln>
          </c:spPr>
          <c:invertIfNegative val="0"/>
          <c:dPt>
            <c:idx val="14"/>
            <c:invertIfNegative val="0"/>
            <c:bubble3D val="0"/>
            <c:spPr>
              <a:solidFill>
                <a:srgbClr val="000000"/>
              </a:solidFill>
              <a:ln>
                <a:noFill/>
              </a:ln>
            </c:spPr>
            <c:extLst>
              <c:ext xmlns:c16="http://schemas.microsoft.com/office/drawing/2014/chart" uri="{C3380CC4-5D6E-409C-BE32-E72D297353CC}">
                <c16:uniqueId val="{00000001-E0BA-4468-A287-D2EEF073A58D}"/>
              </c:ext>
            </c:extLst>
          </c:dPt>
          <c:dPt>
            <c:idx val="15"/>
            <c:invertIfNegative val="0"/>
            <c:bubble3D val="0"/>
            <c:spPr>
              <a:solidFill>
                <a:srgbClr val="000000"/>
              </a:solidFill>
              <a:ln>
                <a:noFill/>
              </a:ln>
            </c:spPr>
            <c:extLst>
              <c:ext xmlns:c16="http://schemas.microsoft.com/office/drawing/2014/chart" uri="{C3380CC4-5D6E-409C-BE32-E72D297353CC}">
                <c16:uniqueId val="{00000003-E0BA-4468-A287-D2EEF073A58D}"/>
              </c:ext>
            </c:extLst>
          </c:dPt>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calculation!$L$21:$AE$21</c:f>
              <c:numCache>
                <c:formatCode>0.0</c:formatCode>
                <c:ptCount val="20"/>
                <c:pt idx="0">
                  <c:v>23.720420000000001</c:v>
                </c:pt>
                <c:pt idx="1">
                  <c:v>23.57349</c:v>
                </c:pt>
                <c:pt idx="2">
                  <c:v>23.73226</c:v>
                </c:pt>
                <c:pt idx="3">
                  <c:v>22.761600000000001</c:v>
                </c:pt>
                <c:pt idx="4">
                  <c:v>22.908100000000001</c:v>
                </c:pt>
                <c:pt idx="5">
                  <c:v>22.36309</c:v>
                </c:pt>
                <c:pt idx="6">
                  <c:v>21.440819999999999</c:v>
                </c:pt>
                <c:pt idx="7">
                  <c:v>21.517749999999999</c:v>
                </c:pt>
                <c:pt idx="8">
                  <c:v>21.690639999999998</c:v>
                </c:pt>
                <c:pt idx="9">
                  <c:v>20.08878</c:v>
                </c:pt>
                <c:pt idx="10">
                  <c:v>20.11065</c:v>
                </c:pt>
                <c:pt idx="11">
                  <c:v>19.85943</c:v>
                </c:pt>
                <c:pt idx="12">
                  <c:v>19.79156</c:v>
                </c:pt>
                <c:pt idx="13">
                  <c:v>19.79832</c:v>
                </c:pt>
                <c:pt idx="14">
                  <c:v>19.69417</c:v>
                </c:pt>
                <c:pt idx="15">
                  <c:v>19.018529999999998</c:v>
                </c:pt>
                <c:pt idx="16">
                  <c:v>18.620349999999998</c:v>
                </c:pt>
              </c:numCache>
            </c:numRef>
          </c:val>
          <c:extLst>
            <c:ext xmlns:c16="http://schemas.microsoft.com/office/drawing/2014/chart" uri="{C3380CC4-5D6E-409C-BE32-E72D297353CC}">
              <c16:uniqueId val="{00000004-E0BA-4468-A287-D2EEF073A58D}"/>
            </c:ext>
          </c:extLst>
        </c:ser>
        <c:ser>
          <c:idx val="1"/>
          <c:order val="1"/>
          <c:tx>
            <c:strRef>
              <c:f>calculation!$K$22</c:f>
              <c:strCache>
                <c:ptCount val="1"/>
              </c:strCache>
            </c:strRef>
          </c:tx>
          <c:spPr>
            <a:solidFill>
              <a:schemeClr val="accent6">
                <a:lumMod val="75000"/>
              </a:schemeClr>
            </a:solidFill>
            <a:ln>
              <a:noFill/>
            </a:ln>
          </c:spPr>
          <c:invertIfNegative val="0"/>
          <c:trendline>
            <c:spPr>
              <a:ln w="12700">
                <a:solidFill>
                  <a:schemeClr val="accent3">
                    <a:lumMod val="75000"/>
                  </a:schemeClr>
                </a:solidFill>
                <a:prstDash val="sysDash"/>
              </a:ln>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calculation!$L$22:$AE$22</c:f>
              <c:numCache>
                <c:formatCode>0.0</c:formatCode>
                <c:ptCount val="20"/>
                <c:pt idx="0">
                  <c:v>18.591604966289669</c:v>
                </c:pt>
                <c:pt idx="1">
                  <c:v>17.894539510475809</c:v>
                </c:pt>
                <c:pt idx="2">
                  <c:v>17.197474054661946</c:v>
                </c:pt>
                <c:pt idx="3">
                  <c:v>16.500408598848082</c:v>
                </c:pt>
                <c:pt idx="4">
                  <c:v>15.803343143034224</c:v>
                </c:pt>
                <c:pt idx="5">
                  <c:v>15.106277687220365</c:v>
                </c:pt>
                <c:pt idx="6">
                  <c:v>14.409212231406501</c:v>
                </c:pt>
                <c:pt idx="7">
                  <c:v>13.71214677559264</c:v>
                </c:pt>
                <c:pt idx="8">
                  <c:v>13.015081319778776</c:v>
                </c:pt>
                <c:pt idx="9">
                  <c:v>12.318015863964916</c:v>
                </c:pt>
                <c:pt idx="10">
                  <c:v>11.620950408151053</c:v>
                </c:pt>
                <c:pt idx="11">
                  <c:v>10.923884952337191</c:v>
                </c:pt>
                <c:pt idx="12">
                  <c:v>10.22681949652333</c:v>
                </c:pt>
                <c:pt idx="13">
                  <c:v>9.5297540407094683</c:v>
                </c:pt>
                <c:pt idx="14">
                  <c:v>8.8326885848956067</c:v>
                </c:pt>
                <c:pt idx="15">
                  <c:v>8.1356231290817451</c:v>
                </c:pt>
                <c:pt idx="16">
                  <c:v>7.4385576732678835</c:v>
                </c:pt>
                <c:pt idx="17">
                  <c:v>6.7414922174540219</c:v>
                </c:pt>
                <c:pt idx="18">
                  <c:v>6.0444267616401595</c:v>
                </c:pt>
                <c:pt idx="19">
                  <c:v>5.347361305826297</c:v>
                </c:pt>
              </c:numCache>
            </c:numRef>
          </c:val>
          <c:extLst>
            <c:ext xmlns:c16="http://schemas.microsoft.com/office/drawing/2014/chart" uri="{C3380CC4-5D6E-409C-BE32-E72D297353CC}">
              <c16:uniqueId val="{00000006-E0BA-4468-A287-D2EEF073A58D}"/>
            </c:ext>
          </c:extLst>
        </c:ser>
        <c:dLbls>
          <c:showLegendKey val="0"/>
          <c:showVal val="0"/>
          <c:showCatName val="0"/>
          <c:showSerName val="0"/>
          <c:showPercent val="0"/>
          <c:showBubbleSize val="0"/>
        </c:dLbls>
        <c:gapWidth val="150"/>
        <c:axId val="316635608"/>
        <c:axId val="1"/>
      </c:barChart>
      <c:catAx>
        <c:axId val="316635608"/>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 val="autoZero"/>
        <c:auto val="1"/>
        <c:lblAlgn val="ctr"/>
        <c:lblOffset val="100"/>
        <c:tickMarkSkip val="1"/>
        <c:noMultiLvlLbl val="0"/>
      </c:catAx>
      <c:valAx>
        <c:axId val="1"/>
        <c:scaling>
          <c:orientation val="minMax"/>
          <c:min val="0"/>
        </c:scaling>
        <c:delete val="0"/>
        <c:axPos val="l"/>
        <c:majorGridlines>
          <c:spPr>
            <a:ln w="12700">
              <a:solidFill>
                <a:schemeClr val="bg1">
                  <a:lumMod val="65000"/>
                </a:schemeClr>
              </a:solidFill>
              <a:prstDash val="solid"/>
            </a:ln>
          </c:spPr>
        </c:majorGridlines>
        <c:numFmt formatCode="0.0" sourceLinked="0"/>
        <c:majorTickMark val="out"/>
        <c:minorTickMark val="none"/>
        <c:tickLblPos val="nextTo"/>
        <c:spPr>
          <a:ln>
            <a:noFill/>
          </a:ln>
        </c:spPr>
        <c:txPr>
          <a:bodyPr rot="0" vert="horz"/>
          <a:lstStyle/>
          <a:p>
            <a:pPr>
              <a:defRPr sz="800" b="0" i="0" u="none" strike="noStrike" baseline="0">
                <a:solidFill>
                  <a:srgbClr val="000000"/>
                </a:solidFill>
                <a:latin typeface="Arial"/>
                <a:ea typeface="Arial"/>
                <a:cs typeface="Arial"/>
              </a:defRPr>
            </a:pPr>
            <a:endParaRPr lang="da-DK"/>
          </a:p>
        </c:txPr>
        <c:crossAx val="316635608"/>
        <c:crosses val="autoZero"/>
        <c:crossBetween val="between"/>
      </c:valAx>
      <c:spPr>
        <a:solidFill>
          <a:schemeClr val="bg1">
            <a:lumMod val="95000"/>
          </a:schemeClr>
        </a:solidFill>
        <a:ln w="12700">
          <a:no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3470876882076E-2"/>
          <c:y val="8.9449318835145605E-2"/>
          <c:w val="0.88362030193796104"/>
          <c:h val="0.7804061992250968"/>
        </c:manualLayout>
      </c:layout>
      <c:lineChart>
        <c:grouping val="standard"/>
        <c:varyColors val="0"/>
        <c:ser>
          <c:idx val="0"/>
          <c:order val="0"/>
          <c:tx>
            <c:strRef>
              <c:f>'GDP(ppp-$)'!$B$28</c:f>
              <c:strCache>
                <c:ptCount val="1"/>
                <c:pt idx="0">
                  <c:v>(World)</c:v>
                </c:pt>
              </c:strCache>
            </c:strRef>
          </c:tx>
          <c:spPr>
            <a:ln w="38100">
              <a:solidFill>
                <a:schemeClr val="bg1">
                  <a:lumMod val="50000"/>
                </a:schemeClr>
              </a:solidFill>
              <a:prstDash val="solid"/>
            </a:ln>
          </c:spPr>
          <c:marker>
            <c:symbol val="circle"/>
            <c:size val="5"/>
            <c:spPr>
              <a:solidFill>
                <a:schemeClr val="bg1">
                  <a:lumMod val="50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0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0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0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0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0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0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0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0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0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0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0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0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0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0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4-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'GDP(ppp-$)'!$C$28:$W$28</c:f>
              <c:numCache>
                <c:formatCode>[$$-409]#,##0</c:formatCode>
                <c:ptCount val="21"/>
                <c:pt idx="0">
                  <c:v>7913.476834016602</c:v>
                </c:pt>
                <c:pt idx="1">
                  <c:v>8195.838292607621</c:v>
                </c:pt>
                <c:pt idx="2">
                  <c:v>8471.3611128350767</c:v>
                </c:pt>
                <c:pt idx="3">
                  <c:v>8837.5816638137076</c:v>
                </c:pt>
                <c:pt idx="4">
                  <c:v>9451.6668781729804</c:v>
                </c:pt>
                <c:pt idx="5">
                  <c:v>10070.28776206886</c:v>
                </c:pt>
                <c:pt idx="6">
                  <c:v>10897.623865270722</c:v>
                </c:pt>
                <c:pt idx="7">
                  <c:v>11667.169476605708</c:v>
                </c:pt>
                <c:pt idx="8">
                  <c:v>12203.310815292074</c:v>
                </c:pt>
                <c:pt idx="9">
                  <c:v>12172.486667936775</c:v>
                </c:pt>
                <c:pt idx="10">
                  <c:v>12833.616610228728</c:v>
                </c:pt>
                <c:pt idx="11">
                  <c:v>13541.895094017955</c:v>
                </c:pt>
                <c:pt idx="12">
                  <c:v>14071.513812234954</c:v>
                </c:pt>
                <c:pt idx="13">
                  <c:v>14654.357229821235</c:v>
                </c:pt>
                <c:pt idx="14">
                  <c:v>15227.282760746075</c:v>
                </c:pt>
                <c:pt idx="15">
                  <c:v>15668.332536731165</c:v>
                </c:pt>
                <c:pt idx="16">
                  <c:v>16136.077451067402</c:v>
                </c:pt>
              </c:numCache>
            </c:numRef>
          </c:val>
          <c:smooth val="1"/>
          <c:extLst>
            <c:ext xmlns:c16="http://schemas.microsoft.com/office/drawing/2014/chart" uri="{C3380CC4-5D6E-409C-BE32-E72D297353CC}">
              <c16:uniqueId val="{0000000F-CA02-4121-BB13-A0E96BEE8EE9}"/>
            </c:ext>
          </c:extLst>
        </c:ser>
        <c:ser>
          <c:idx val="3"/>
          <c:order val="1"/>
          <c:tx>
            <c:strRef>
              <c:f>'GDP(ppp-$)'!$B$29</c:f>
              <c:strCache>
                <c:ptCount val="1"/>
                <c:pt idx="0">
                  <c:v>United States</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3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3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3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3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3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3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3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3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3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3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3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3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3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3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3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3-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'GDP(ppp-$)'!$C$29:$W$29</c:f>
              <c:numCache>
                <c:formatCode>[$$-409]#,##0</c:formatCode>
                <c:ptCount val="21"/>
                <c:pt idx="0">
                  <c:v>36449.855115534861</c:v>
                </c:pt>
                <c:pt idx="1">
                  <c:v>37273.618103417619</c:v>
                </c:pt>
                <c:pt idx="2">
                  <c:v>38166.037840781217</c:v>
                </c:pt>
                <c:pt idx="3">
                  <c:v>39677.198348105841</c:v>
                </c:pt>
                <c:pt idx="4">
                  <c:v>41921.809761789213</c:v>
                </c:pt>
                <c:pt idx="5">
                  <c:v>44307.92058486028</c:v>
                </c:pt>
                <c:pt idx="6">
                  <c:v>46437.067117306477</c:v>
                </c:pt>
                <c:pt idx="7">
                  <c:v>48061.537661335336</c:v>
                </c:pt>
                <c:pt idx="8">
                  <c:v>48401.427340389913</c:v>
                </c:pt>
                <c:pt idx="9">
                  <c:v>47001.555349681752</c:v>
                </c:pt>
                <c:pt idx="10">
                  <c:v>48373.878815577889</c:v>
                </c:pt>
                <c:pt idx="11">
                  <c:v>49790.66547823052</c:v>
                </c:pt>
                <c:pt idx="12">
                  <c:v>51450.122295058092</c:v>
                </c:pt>
                <c:pt idx="13">
                  <c:v>52787.026948993465</c:v>
                </c:pt>
                <c:pt idx="14">
                  <c:v>54598.550688751944</c:v>
                </c:pt>
                <c:pt idx="15">
                  <c:v>56207.036747267928</c:v>
                </c:pt>
                <c:pt idx="16">
                  <c:v>57466.787113234765</c:v>
                </c:pt>
              </c:numCache>
            </c:numRef>
          </c:val>
          <c:smooth val="1"/>
          <c:extLst>
            <c:ext xmlns:c16="http://schemas.microsoft.com/office/drawing/2014/chart" uri="{C3380CC4-5D6E-409C-BE32-E72D297353CC}">
              <c16:uniqueId val="{0000003F-CA02-4121-BB13-A0E96BEE8EE9}"/>
            </c:ext>
          </c:extLst>
        </c:ser>
        <c:ser>
          <c:idx val="6"/>
          <c:order val="2"/>
          <c:tx>
            <c:strRef>
              <c:f>'GDP(ppp-$)'!$B$34</c:f>
              <c:strCache>
                <c:ptCount val="1"/>
                <c:pt idx="0">
                  <c:v>Saudi Arabia</c:v>
                </c:pt>
              </c:strCache>
            </c:strRef>
          </c:tx>
          <c:spPr>
            <a:ln w="381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2-73CE-4365-8B50-6137E0A75F99}"/>
                </c:ext>
              </c:extLst>
            </c:dLbl>
            <c:dLbl>
              <c:idx val="1"/>
              <c:delete val="1"/>
              <c:extLst>
                <c:ext xmlns:c15="http://schemas.microsoft.com/office/drawing/2012/chart" uri="{CE6537A1-D6FC-4f65-9D91-7224C49458BB}"/>
                <c:ext xmlns:c16="http://schemas.microsoft.com/office/drawing/2014/chart" uri="{C3380CC4-5D6E-409C-BE32-E72D297353CC}">
                  <c16:uniqueId val="{00000003-73CE-4365-8B50-6137E0A75F99}"/>
                </c:ext>
              </c:extLst>
            </c:dLbl>
            <c:dLbl>
              <c:idx val="2"/>
              <c:delete val="1"/>
              <c:extLst>
                <c:ext xmlns:c15="http://schemas.microsoft.com/office/drawing/2012/chart" uri="{CE6537A1-D6FC-4f65-9D91-7224C49458BB}"/>
                <c:ext xmlns:c16="http://schemas.microsoft.com/office/drawing/2014/chart" uri="{C3380CC4-5D6E-409C-BE32-E72D297353CC}">
                  <c16:uniqueId val="{00000004-73CE-4365-8B50-6137E0A75F99}"/>
                </c:ext>
              </c:extLst>
            </c:dLbl>
            <c:dLbl>
              <c:idx val="3"/>
              <c:delete val="1"/>
              <c:extLst>
                <c:ext xmlns:c15="http://schemas.microsoft.com/office/drawing/2012/chart" uri="{CE6537A1-D6FC-4f65-9D91-7224C49458BB}"/>
                <c:ext xmlns:c16="http://schemas.microsoft.com/office/drawing/2014/chart" uri="{C3380CC4-5D6E-409C-BE32-E72D297353CC}">
                  <c16:uniqueId val="{00000005-73CE-4365-8B50-6137E0A75F99}"/>
                </c:ext>
              </c:extLst>
            </c:dLbl>
            <c:dLbl>
              <c:idx val="4"/>
              <c:delete val="1"/>
              <c:extLst>
                <c:ext xmlns:c15="http://schemas.microsoft.com/office/drawing/2012/chart" uri="{CE6537A1-D6FC-4f65-9D91-7224C49458BB}"/>
                <c:ext xmlns:c16="http://schemas.microsoft.com/office/drawing/2014/chart" uri="{C3380CC4-5D6E-409C-BE32-E72D297353CC}">
                  <c16:uniqueId val="{00000006-73CE-4365-8B50-6137E0A75F99}"/>
                </c:ext>
              </c:extLst>
            </c:dLbl>
            <c:dLbl>
              <c:idx val="5"/>
              <c:delete val="1"/>
              <c:extLst>
                <c:ext xmlns:c15="http://schemas.microsoft.com/office/drawing/2012/chart" uri="{CE6537A1-D6FC-4f65-9D91-7224C49458BB}"/>
                <c:ext xmlns:c16="http://schemas.microsoft.com/office/drawing/2014/chart" uri="{C3380CC4-5D6E-409C-BE32-E72D297353CC}">
                  <c16:uniqueId val="{00000007-73CE-4365-8B50-6137E0A75F99}"/>
                </c:ext>
              </c:extLst>
            </c:dLbl>
            <c:dLbl>
              <c:idx val="6"/>
              <c:delete val="1"/>
              <c:extLst>
                <c:ext xmlns:c15="http://schemas.microsoft.com/office/drawing/2012/chart" uri="{CE6537A1-D6FC-4f65-9D91-7224C49458BB}"/>
                <c:ext xmlns:c16="http://schemas.microsoft.com/office/drawing/2014/chart" uri="{C3380CC4-5D6E-409C-BE32-E72D297353CC}">
                  <c16:uniqueId val="{00000008-73CE-4365-8B50-6137E0A75F99}"/>
                </c:ext>
              </c:extLst>
            </c:dLbl>
            <c:dLbl>
              <c:idx val="7"/>
              <c:delete val="1"/>
              <c:extLst>
                <c:ext xmlns:c15="http://schemas.microsoft.com/office/drawing/2012/chart" uri="{CE6537A1-D6FC-4f65-9D91-7224C49458BB}"/>
                <c:ext xmlns:c16="http://schemas.microsoft.com/office/drawing/2014/chart" uri="{C3380CC4-5D6E-409C-BE32-E72D297353CC}">
                  <c16:uniqueId val="{00000009-73CE-4365-8B50-6137E0A75F99}"/>
                </c:ext>
              </c:extLst>
            </c:dLbl>
            <c:dLbl>
              <c:idx val="8"/>
              <c:delete val="1"/>
              <c:extLst>
                <c:ext xmlns:c15="http://schemas.microsoft.com/office/drawing/2012/chart" uri="{CE6537A1-D6FC-4f65-9D91-7224C49458BB}"/>
                <c:ext xmlns:c16="http://schemas.microsoft.com/office/drawing/2014/chart" uri="{C3380CC4-5D6E-409C-BE32-E72D297353CC}">
                  <c16:uniqueId val="{0000000A-73CE-4365-8B50-6137E0A75F99}"/>
                </c:ext>
              </c:extLst>
            </c:dLbl>
            <c:dLbl>
              <c:idx val="9"/>
              <c:delete val="1"/>
              <c:extLst>
                <c:ext xmlns:c15="http://schemas.microsoft.com/office/drawing/2012/chart" uri="{CE6537A1-D6FC-4f65-9D91-7224C49458BB}"/>
                <c:ext xmlns:c16="http://schemas.microsoft.com/office/drawing/2014/chart" uri="{C3380CC4-5D6E-409C-BE32-E72D297353CC}">
                  <c16:uniqueId val="{0000000B-73CE-4365-8B50-6137E0A75F99}"/>
                </c:ext>
              </c:extLst>
            </c:dLbl>
            <c:dLbl>
              <c:idx val="10"/>
              <c:delete val="1"/>
              <c:extLst>
                <c:ext xmlns:c15="http://schemas.microsoft.com/office/drawing/2012/chart" uri="{CE6537A1-D6FC-4f65-9D91-7224C49458BB}"/>
                <c:ext xmlns:c16="http://schemas.microsoft.com/office/drawing/2014/chart" uri="{C3380CC4-5D6E-409C-BE32-E72D297353CC}">
                  <c16:uniqueId val="{0000000C-73CE-4365-8B50-6137E0A75F99}"/>
                </c:ext>
              </c:extLst>
            </c:dLbl>
            <c:dLbl>
              <c:idx val="11"/>
              <c:delete val="1"/>
              <c:extLst>
                <c:ext xmlns:c15="http://schemas.microsoft.com/office/drawing/2012/chart" uri="{CE6537A1-D6FC-4f65-9D91-7224C49458BB}"/>
                <c:ext xmlns:c16="http://schemas.microsoft.com/office/drawing/2014/chart" uri="{C3380CC4-5D6E-409C-BE32-E72D297353CC}">
                  <c16:uniqueId val="{0000000D-73CE-4365-8B50-6137E0A75F99}"/>
                </c:ext>
              </c:extLst>
            </c:dLbl>
            <c:dLbl>
              <c:idx val="12"/>
              <c:delete val="1"/>
              <c:extLst>
                <c:ext xmlns:c15="http://schemas.microsoft.com/office/drawing/2012/chart" uri="{CE6537A1-D6FC-4f65-9D91-7224C49458BB}"/>
                <c:ext xmlns:c16="http://schemas.microsoft.com/office/drawing/2014/chart" uri="{C3380CC4-5D6E-409C-BE32-E72D297353CC}">
                  <c16:uniqueId val="{0000000E-73CE-4365-8B50-6137E0A75F99}"/>
                </c:ext>
              </c:extLst>
            </c:dLbl>
            <c:dLbl>
              <c:idx val="13"/>
              <c:delete val="1"/>
              <c:extLst>
                <c:ext xmlns:c15="http://schemas.microsoft.com/office/drawing/2012/chart" uri="{CE6537A1-D6FC-4f65-9D91-7224C49458BB}"/>
                <c:ext xmlns:c16="http://schemas.microsoft.com/office/drawing/2014/chart" uri="{C3380CC4-5D6E-409C-BE32-E72D297353CC}">
                  <c16:uniqueId val="{0000000F-73CE-4365-8B50-6137E0A75F99}"/>
                </c:ext>
              </c:extLst>
            </c:dLbl>
            <c:dLbl>
              <c:idx val="14"/>
              <c:delete val="1"/>
              <c:extLst>
                <c:ext xmlns:c15="http://schemas.microsoft.com/office/drawing/2012/chart" uri="{CE6537A1-D6FC-4f65-9D91-7224C49458BB}"/>
                <c:ext xmlns:c16="http://schemas.microsoft.com/office/drawing/2014/chart" uri="{C3380CC4-5D6E-409C-BE32-E72D297353CC}">
                  <c16:uniqueId val="{00000010-73CE-4365-8B50-6137E0A75F99}"/>
                </c:ext>
              </c:extLst>
            </c:dLbl>
            <c:dLbl>
              <c:idx val="15"/>
              <c:delete val="1"/>
              <c:extLst>
                <c:ext xmlns:c15="http://schemas.microsoft.com/office/drawing/2012/chart" uri="{CE6537A1-D6FC-4f65-9D91-7224C49458BB}"/>
                <c:ext xmlns:c16="http://schemas.microsoft.com/office/drawing/2014/chart" uri="{C3380CC4-5D6E-409C-BE32-E72D297353CC}">
                  <c16:uniqueId val="{00000011-73CE-4365-8B50-6137E0A75F99}"/>
                </c:ext>
              </c:extLst>
            </c:dLbl>
            <c:spPr>
              <a:noFill/>
              <a:ln>
                <a:noFill/>
              </a:ln>
              <a:effectLst/>
            </c:spPr>
            <c:txPr>
              <a:bodyPr wrap="square" lIns="38100" tIns="19050" rIns="38100" bIns="19050" anchor="ctr" anchorCtr="0">
                <a:spAutoFit/>
              </a:bodyPr>
              <a:lstStyle/>
              <a:p>
                <a:pPr algn="ctr">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'GDP(ppp-$)'!$C$34:$W$34</c:f>
              <c:numCache>
                <c:formatCode>[$$-409]#,##0</c:formatCode>
                <c:ptCount val="21"/>
                <c:pt idx="0">
                  <c:v>34139.657864064058</c:v>
                </c:pt>
                <c:pt idx="1">
                  <c:v>33621.69792504792</c:v>
                </c:pt>
                <c:pt idx="2">
                  <c:v>32262.660552473932</c:v>
                </c:pt>
                <c:pt idx="3">
                  <c:v>35550.277191172281</c:v>
                </c:pt>
                <c:pt idx="4">
                  <c:v>38293.23542739026</c:v>
                </c:pt>
                <c:pt idx="5">
                  <c:v>40547.134467613891</c:v>
                </c:pt>
                <c:pt idx="6">
                  <c:v>41782.544084895831</c:v>
                </c:pt>
                <c:pt idx="7">
                  <c:v>42520.355019014321</c:v>
                </c:pt>
                <c:pt idx="8">
                  <c:v>44841.929316922709</c:v>
                </c:pt>
                <c:pt idx="9">
                  <c:v>43055.810690367281</c:v>
                </c:pt>
                <c:pt idx="10">
                  <c:v>44502.419307523363</c:v>
                </c:pt>
                <c:pt idx="11">
                  <c:v>48524.632487660288</c:v>
                </c:pt>
                <c:pt idx="12">
                  <c:v>50573.390648110719</c:v>
                </c:pt>
                <c:pt idx="13">
                  <c:v>51264.866148101835</c:v>
                </c:pt>
                <c:pt idx="14">
                  <c:v>52626.01719745234</c:v>
                </c:pt>
                <c:pt idx="15">
                  <c:v>54007.036187194033</c:v>
                </c:pt>
                <c:pt idx="16">
                  <c:v>54430.861130408128</c:v>
                </c:pt>
              </c:numCache>
            </c:numRef>
          </c:val>
          <c:smooth val="1"/>
          <c:extLst>
            <c:ext xmlns:c16="http://schemas.microsoft.com/office/drawing/2014/chart" uri="{C3380CC4-5D6E-409C-BE32-E72D297353CC}">
              <c16:uniqueId val="{00000001-73CE-4365-8B50-6137E0A75F99}"/>
            </c:ext>
          </c:extLst>
        </c:ser>
        <c:ser>
          <c:idx val="4"/>
          <c:order val="3"/>
          <c:tx>
            <c:strRef>
              <c:f>'GDP(ppp-$)'!$B$30</c:f>
              <c:strCache>
                <c:ptCount val="1"/>
                <c:pt idx="0">
                  <c:v>Sweden</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4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4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4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4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4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4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4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4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4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4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4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4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4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4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4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2-9062-4403-9B02-89E20814692A}"/>
                </c:ext>
              </c:extLst>
            </c:dLbl>
            <c:dLbl>
              <c:idx val="16"/>
              <c:layout>
                <c:manualLayout>
                  <c:x val="0"/>
                  <c:y val="-3.174603174603174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6D5-4C7A-B1E1-5E059457D29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'GDP(ppp-$)'!$C$30:$W$30</c:f>
              <c:numCache>
                <c:formatCode>[$$-409]#,##0</c:formatCode>
                <c:ptCount val="21"/>
                <c:pt idx="0">
                  <c:v>29257.985256752218</c:v>
                </c:pt>
                <c:pt idx="1">
                  <c:v>29701.997420640841</c:v>
                </c:pt>
                <c:pt idx="2">
                  <c:v>30587.762515156021</c:v>
                </c:pt>
                <c:pt idx="3">
                  <c:v>31470.895742571814</c:v>
                </c:pt>
                <c:pt idx="4">
                  <c:v>33551.705582024471</c:v>
                </c:pt>
                <c:pt idx="5">
                  <c:v>33967.187526840506</c:v>
                </c:pt>
                <c:pt idx="6">
                  <c:v>37439.83703317117</c:v>
                </c:pt>
                <c:pt idx="7">
                  <c:v>40563.838796526928</c:v>
                </c:pt>
                <c:pt idx="8">
                  <c:v>41853.696180650433</c:v>
                </c:pt>
                <c:pt idx="9">
                  <c:v>39693.325296885232</c:v>
                </c:pt>
                <c:pt idx="10">
                  <c:v>41667.832085041031</c:v>
                </c:pt>
                <c:pt idx="11">
                  <c:v>43755.060439261157</c:v>
                </c:pt>
                <c:pt idx="12">
                  <c:v>44724.974344802249</c:v>
                </c:pt>
                <c:pt idx="13">
                  <c:v>45673.170632312518</c:v>
                </c:pt>
                <c:pt idx="14">
                  <c:v>46404.743791286324</c:v>
                </c:pt>
                <c:pt idx="15">
                  <c:v>47823.297974888774</c:v>
                </c:pt>
                <c:pt idx="16">
                  <c:v>49174.863791357609</c:v>
                </c:pt>
              </c:numCache>
            </c:numRef>
          </c:val>
          <c:smooth val="1"/>
          <c:extLst>
            <c:ext xmlns:c16="http://schemas.microsoft.com/office/drawing/2014/chart" uri="{C3380CC4-5D6E-409C-BE32-E72D297353CC}">
              <c16:uniqueId val="{0000004F-CA02-4121-BB13-A0E96BEE8EE9}"/>
            </c:ext>
          </c:extLst>
        </c:ser>
        <c:ser>
          <c:idx val="5"/>
          <c:order val="4"/>
          <c:tx>
            <c:strRef>
              <c:f>'GDP(ppp-$)'!$B$31</c:f>
              <c:strCache>
                <c:ptCount val="1"/>
                <c:pt idx="0">
                  <c:v>Japan</c:v>
                </c:pt>
              </c:strCache>
            </c:strRef>
          </c:tx>
          <c:spPr>
            <a:ln w="38100">
              <a:solidFill>
                <a:srgbClr val="0070C0"/>
              </a:solidFill>
              <a:prstDash val="solid"/>
            </a:ln>
          </c:spPr>
          <c:marker>
            <c:symbol val="circle"/>
            <c:size val="5"/>
            <c:spPr>
              <a:solidFill>
                <a:srgbClr val="0070C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5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5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5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5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5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5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5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5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5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5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5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5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5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5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5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60-CA02-4121-BB13-A0E96BEE8EE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'GDP(ppp-$)'!$C$31:$W$31</c:f>
              <c:numCache>
                <c:formatCode>[$$-409]#,##0</c:formatCode>
                <c:ptCount val="21"/>
                <c:pt idx="0">
                  <c:v>26795.207427393594</c:v>
                </c:pt>
                <c:pt idx="1">
                  <c:v>27476.915534809134</c:v>
                </c:pt>
                <c:pt idx="2">
                  <c:v>28160.10761469393</c:v>
                </c:pt>
                <c:pt idx="3">
                  <c:v>28867.922782830534</c:v>
                </c:pt>
                <c:pt idx="4">
                  <c:v>30382.789173557412</c:v>
                </c:pt>
                <c:pt idx="5">
                  <c:v>31663.453098977159</c:v>
                </c:pt>
                <c:pt idx="6">
                  <c:v>33057.589610688105</c:v>
                </c:pt>
                <c:pt idx="7">
                  <c:v>34529.133364801579</c:v>
                </c:pt>
                <c:pt idx="8">
                  <c:v>34798.765897727098</c:v>
                </c:pt>
                <c:pt idx="9">
                  <c:v>33099.270356522778</c:v>
                </c:pt>
                <c:pt idx="10">
                  <c:v>34996.324462531571</c:v>
                </c:pt>
                <c:pt idx="11">
                  <c:v>35774.696712955883</c:v>
                </c:pt>
                <c:pt idx="12">
                  <c:v>37191.385945625829</c:v>
                </c:pt>
                <c:pt idx="13">
                  <c:v>38974.079488612726</c:v>
                </c:pt>
                <c:pt idx="14">
                  <c:v>39386.908818520518</c:v>
                </c:pt>
                <c:pt idx="15">
                  <c:v>40686.024385594785</c:v>
                </c:pt>
                <c:pt idx="16">
                  <c:v>41469.854706881975</c:v>
                </c:pt>
              </c:numCache>
            </c:numRef>
          </c:val>
          <c:smooth val="1"/>
          <c:extLst>
            <c:ext xmlns:c16="http://schemas.microsoft.com/office/drawing/2014/chart" uri="{C3380CC4-5D6E-409C-BE32-E72D297353CC}">
              <c16:uniqueId val="{0000005F-CA02-4121-BB13-A0E96BEE8EE9}"/>
            </c:ext>
          </c:extLst>
        </c:ser>
        <c:ser>
          <c:idx val="2"/>
          <c:order val="5"/>
          <c:tx>
            <c:strRef>
              <c:f>'GDP(ppp-$)'!$B$32</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2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2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2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2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2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2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2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2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2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2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2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2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2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2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2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0-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'GDP(ppp-$)'!$C$32:$W$32</c:f>
              <c:numCache>
                <c:formatCode>[$$-409]#,##0</c:formatCode>
                <c:ptCount val="21"/>
                <c:pt idx="0">
                  <c:v>29185.355058725778</c:v>
                </c:pt>
                <c:pt idx="1">
                  <c:v>30073.912805211046</c:v>
                </c:pt>
                <c:pt idx="2">
                  <c:v>30851.311481505647</c:v>
                </c:pt>
                <c:pt idx="3">
                  <c:v>32189.061595659736</c:v>
                </c:pt>
                <c:pt idx="4">
                  <c:v>33754.86956161719</c:v>
                </c:pt>
                <c:pt idx="5">
                  <c:v>36134.602242307716</c:v>
                </c:pt>
                <c:pt idx="6">
                  <c:v>38009.875996481976</c:v>
                </c:pt>
                <c:pt idx="7">
                  <c:v>39441.967789023438</c:v>
                </c:pt>
                <c:pt idx="8">
                  <c:v>40277.619312109891</c:v>
                </c:pt>
                <c:pt idx="9">
                  <c:v>38791.074685748346</c:v>
                </c:pt>
                <c:pt idx="10">
                  <c:v>40027.240208867406</c:v>
                </c:pt>
                <c:pt idx="11">
                  <c:v>41565.271221036899</c:v>
                </c:pt>
                <c:pt idx="12">
                  <c:v>42145.097861131697</c:v>
                </c:pt>
                <c:pt idx="13">
                  <c:v>44097.606423256111</c:v>
                </c:pt>
                <c:pt idx="14">
                  <c:v>45082.009631829329</c:v>
                </c:pt>
                <c:pt idx="15">
                  <c:v>44204.946581930599</c:v>
                </c:pt>
                <c:pt idx="16">
                  <c:v>44025.183426162432</c:v>
                </c:pt>
              </c:numCache>
            </c:numRef>
          </c:val>
          <c:smooth val="1"/>
          <c:extLst>
            <c:ext xmlns:c16="http://schemas.microsoft.com/office/drawing/2014/chart" uri="{C3380CC4-5D6E-409C-BE32-E72D297353CC}">
              <c16:uniqueId val="{0000002F-CA02-4121-BB13-A0E96BEE8EE9}"/>
            </c:ext>
          </c:extLst>
        </c:ser>
        <c:ser>
          <c:idx val="1"/>
          <c:order val="6"/>
          <c:tx>
            <c:strRef>
              <c:f>'GDP(ppp-$)'!$B$33</c:f>
              <c:strCache>
                <c:ptCount val="1"/>
                <c:pt idx="0">
                  <c:v>Russia</c:v>
                </c:pt>
              </c:strCache>
            </c:strRef>
          </c:tx>
          <c:spPr>
            <a:ln w="38100">
              <a:solidFill>
                <a:srgbClr val="7030A0"/>
              </a:solidFill>
              <a:prstDash val="solid"/>
            </a:ln>
          </c:spPr>
          <c:marker>
            <c:symbol val="circle"/>
            <c:size val="5"/>
            <c:spPr>
              <a:solidFill>
                <a:srgbClr val="7030A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1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1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1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1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1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1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1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1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1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1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1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1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1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1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1-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'GDP(ppp-$)'!$C$33:$W$33</c:f>
              <c:numCache>
                <c:formatCode>[$$-409]#,##0</c:formatCode>
                <c:ptCount val="21"/>
                <c:pt idx="0">
                  <c:v>6825.4113911680097</c:v>
                </c:pt>
                <c:pt idx="1">
                  <c:v>7367.6090610972897</c:v>
                </c:pt>
                <c:pt idx="2">
                  <c:v>8029.1226517694904</c:v>
                </c:pt>
                <c:pt idx="3">
                  <c:v>9253.5774294052499</c:v>
                </c:pt>
                <c:pt idx="4">
                  <c:v>10231.426449768</c:v>
                </c:pt>
                <c:pt idx="5">
                  <c:v>11822.370900084101</c:v>
                </c:pt>
                <c:pt idx="6">
                  <c:v>14916.185263567</c:v>
                </c:pt>
                <c:pt idx="7">
                  <c:v>16648.586864167799</c:v>
                </c:pt>
                <c:pt idx="8">
                  <c:v>20163.587648016699</c:v>
                </c:pt>
                <c:pt idx="9">
                  <c:v>19386.584396792001</c:v>
                </c:pt>
                <c:pt idx="10">
                  <c:v>20497.934076089001</c:v>
                </c:pt>
                <c:pt idx="11">
                  <c:v>24074.364580654001</c:v>
                </c:pt>
                <c:pt idx="12">
                  <c:v>25316.635785694201</c:v>
                </c:pt>
                <c:pt idx="13">
                  <c:v>25480.640032430601</c:v>
                </c:pt>
                <c:pt idx="14">
                  <c:v>25477.2338242152</c:v>
                </c:pt>
                <c:pt idx="15">
                  <c:v>23702.8444594834</c:v>
                </c:pt>
                <c:pt idx="16">
                  <c:v>23162.632164990198</c:v>
                </c:pt>
              </c:numCache>
            </c:numRef>
          </c:val>
          <c:smooth val="1"/>
          <c:extLst>
            <c:ext xmlns:c16="http://schemas.microsoft.com/office/drawing/2014/chart" uri="{C3380CC4-5D6E-409C-BE32-E72D297353CC}">
              <c16:uniqueId val="{0000001F-CA02-4121-BB13-A0E96BEE8EE9}"/>
            </c:ext>
          </c:extLst>
        </c:ser>
        <c:dLbls>
          <c:showLegendKey val="0"/>
          <c:showVal val="0"/>
          <c:showCatName val="0"/>
          <c:showSerName val="0"/>
          <c:showPercent val="0"/>
          <c:showBubbleSize val="0"/>
        </c:dLbls>
        <c:marker val="1"/>
        <c:smooth val="0"/>
        <c:axId val="327761520"/>
        <c:axId val="1"/>
      </c:lineChart>
      <c:catAx>
        <c:axId val="327761520"/>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000" b="0" i="0" u="none" strike="noStrike" baseline="0">
                <a:solidFill>
                  <a:srgbClr val="333333"/>
                </a:solidFill>
                <a:latin typeface="Calibri"/>
                <a:ea typeface="Calibri"/>
                <a:cs typeface="Calibri"/>
              </a:defRPr>
            </a:pPr>
            <a:endParaRPr lang="da-DK"/>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chemeClr val="bg1">
                  <a:lumMod val="65000"/>
                </a:schemeClr>
              </a:solidFill>
              <a:prstDash val="solid"/>
            </a:ln>
          </c:spPr>
        </c:majorGridlines>
        <c:numFmt formatCode="[$$-409]#,##0" sourceLinked="1"/>
        <c:majorTickMark val="out"/>
        <c:minorTickMark val="none"/>
        <c:tickLblPos val="nextTo"/>
        <c:spPr>
          <a:ln w="3175">
            <a:solidFill>
              <a:schemeClr val="bg1">
                <a:lumMod val="50000"/>
              </a:schemeClr>
            </a:solidFill>
            <a:prstDash val="solid"/>
          </a:ln>
        </c:spPr>
        <c:txPr>
          <a:bodyPr rot="0" vert="horz"/>
          <a:lstStyle/>
          <a:p>
            <a:pPr>
              <a:defRPr sz="1000" b="0" i="0" u="none" strike="noStrike" baseline="0">
                <a:solidFill>
                  <a:srgbClr val="333333"/>
                </a:solidFill>
                <a:latin typeface="Calibri"/>
                <a:ea typeface="Calibri"/>
                <a:cs typeface="Calibri"/>
              </a:defRPr>
            </a:pPr>
            <a:endParaRPr lang="da-DK"/>
          </a:p>
        </c:txPr>
        <c:crossAx val="327761520"/>
        <c:crosses val="autoZero"/>
        <c:crossBetween val="midCat"/>
      </c:valAx>
      <c:spPr>
        <a:solidFill>
          <a:schemeClr val="bg1">
            <a:lumMod val="8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12700">
      <a:no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chemeClr val="tx1">
                    <a:lumMod val="95000"/>
                    <a:lumOff val="5000"/>
                  </a:schemeClr>
                </a:solidFill>
                <a:latin typeface="+mn-lt"/>
                <a:ea typeface="Arial"/>
                <a:cs typeface="Arial"/>
              </a:defRPr>
            </a:pPr>
            <a:r>
              <a:rPr lang="da-DK" sz="1100" b="1" i="0" u="none" strike="noStrike" baseline="0">
                <a:solidFill>
                  <a:schemeClr val="tx1">
                    <a:lumMod val="95000"/>
                    <a:lumOff val="5000"/>
                  </a:schemeClr>
                </a:solidFill>
                <a:latin typeface="+mn-lt"/>
                <a:cs typeface="Times New Roman"/>
              </a:rPr>
              <a:t>Relative Environmental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95000"/>
                    <a:lumOff val="5000"/>
                  </a:schemeClr>
                </a:solidFill>
                <a:latin typeface="+mn-lt"/>
                <a:cs typeface="Times New Roman"/>
              </a:rPr>
              <a:t>(higher number = better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65000"/>
                    <a:lumOff val="35000"/>
                  </a:schemeClr>
                </a:solidFill>
                <a:latin typeface="+mn-lt"/>
                <a:cs typeface="Times New Roman"/>
              </a:rPr>
              <a:t>Subject to changes in calculation methods over time</a:t>
            </a:r>
          </a:p>
          <a:p>
            <a:pPr>
              <a:defRPr sz="900" b="0" i="0" u="none" strike="noStrike" baseline="0">
                <a:solidFill>
                  <a:schemeClr val="tx1">
                    <a:lumMod val="95000"/>
                    <a:lumOff val="5000"/>
                  </a:schemeClr>
                </a:solidFill>
                <a:latin typeface="+mn-lt"/>
                <a:ea typeface="Arial"/>
                <a:cs typeface="Arial"/>
              </a:defRPr>
            </a:pPr>
            <a:endParaRPr lang="da-DK" sz="1100" b="0" i="0" u="none" strike="noStrike" baseline="0">
              <a:solidFill>
                <a:schemeClr val="tx1">
                  <a:lumMod val="95000"/>
                  <a:lumOff val="5000"/>
                </a:schemeClr>
              </a:solidFill>
              <a:latin typeface="+mn-lt"/>
              <a:cs typeface="Times New Roman"/>
            </a:endParaRPr>
          </a:p>
        </c:rich>
      </c:tx>
      <c:layout>
        <c:manualLayout>
          <c:xMode val="edge"/>
          <c:yMode val="edge"/>
          <c:x val="0.20673592271554292"/>
          <c:y val="1.973653530838336E-2"/>
        </c:manualLayout>
      </c:layout>
      <c:overlay val="0"/>
      <c:spPr>
        <a:noFill/>
        <a:ln w="25400">
          <a:noFill/>
        </a:ln>
      </c:spPr>
    </c:title>
    <c:autoTitleDeleted val="0"/>
    <c:plotArea>
      <c:layout>
        <c:manualLayout>
          <c:layoutTarget val="inner"/>
          <c:xMode val="edge"/>
          <c:yMode val="edge"/>
          <c:x val="6.948860804164185E-2"/>
          <c:y val="0.16963684765057574"/>
          <c:w val="0.88542455722446456"/>
          <c:h val="0.74229587097337302"/>
        </c:manualLayout>
      </c:layout>
      <c:lineChart>
        <c:grouping val="standard"/>
        <c:varyColors val="0"/>
        <c:ser>
          <c:idx val="0"/>
          <c:order val="0"/>
          <c:tx>
            <c:strRef>
              <c:f>environment!$K$10</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1-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2-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3-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4-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1-BCB1-4D59-9EA5-CFA65A934E9F}"/>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environment!$L$10:$T$10</c:f>
              <c:numCache>
                <c:formatCode>0</c:formatCode>
                <c:ptCount val="9"/>
                <c:pt idx="0">
                  <c:v>100</c:v>
                </c:pt>
                <c:pt idx="1">
                  <c:v>100</c:v>
                </c:pt>
                <c:pt idx="2">
                  <c:v>100</c:v>
                </c:pt>
                <c:pt idx="3">
                  <c:v>100</c:v>
                </c:pt>
                <c:pt idx="4">
                  <c:v>100</c:v>
                </c:pt>
                <c:pt idx="5">
                  <c:v>100</c:v>
                </c:pt>
                <c:pt idx="6">
                  <c:v>100</c:v>
                </c:pt>
              </c:numCache>
            </c:numRef>
          </c:val>
          <c:smooth val="1"/>
          <c:extLst>
            <c:ext xmlns:c16="http://schemas.microsoft.com/office/drawing/2014/chart" uri="{C3380CC4-5D6E-409C-BE32-E72D297353CC}">
              <c16:uniqueId val="{00000005-046A-43CD-AC6A-E59529A0B5B5}"/>
            </c:ext>
          </c:extLst>
        </c:ser>
        <c:ser>
          <c:idx val="3"/>
          <c:order val="1"/>
          <c:tx>
            <c:strRef>
              <c:f>environment!$K$7</c:f>
              <c:strCache>
                <c:ptCount val="1"/>
                <c:pt idx="0">
                  <c:v>Benin</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2-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13-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14-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15-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6-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BCB1-4D59-9EA5-CFA65A934E9F}"/>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environment!$L$7:$T$7</c:f>
              <c:numCache>
                <c:formatCode>0</c:formatCode>
                <c:ptCount val="9"/>
                <c:pt idx="0">
                  <c:v>90.542635658914733</c:v>
                </c:pt>
                <c:pt idx="1">
                  <c:v>78.025034770514594</c:v>
                </c:pt>
                <c:pt idx="2">
                  <c:v>67.808219178082197</c:v>
                </c:pt>
                <c:pt idx="3">
                  <c:v>95.056603773584911</c:v>
                </c:pt>
                <c:pt idx="4">
                  <c:v>63.818897637795281</c:v>
                </c:pt>
                <c:pt idx="5">
                  <c:v>64.695135327546865</c:v>
                </c:pt>
                <c:pt idx="6">
                  <c:v>81.533276836158194</c:v>
                </c:pt>
              </c:numCache>
            </c:numRef>
          </c:val>
          <c:smooth val="1"/>
          <c:extLst>
            <c:ext xmlns:c16="http://schemas.microsoft.com/office/drawing/2014/chart" uri="{C3380CC4-5D6E-409C-BE32-E72D297353CC}">
              <c16:uniqueId val="{00000017-046A-43CD-AC6A-E59529A0B5B5}"/>
            </c:ext>
          </c:extLst>
        </c:ser>
        <c:ser>
          <c:idx val="2"/>
          <c:order val="2"/>
          <c:tx>
            <c:strRef>
              <c:f>environment!$K$8</c:f>
              <c:strCache>
                <c:ptCount val="1"/>
                <c:pt idx="0">
                  <c:v>Bangladesh</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C-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D-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E-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F-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0-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0BE6-4C31-9947-28EDAE124D78}"/>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environment!$L$8:$T$8</c:f>
              <c:numCache>
                <c:formatCode>0</c:formatCode>
                <c:ptCount val="9"/>
                <c:pt idx="0">
                  <c:v>67.441860465116278</c:v>
                </c:pt>
                <c:pt idx="1">
                  <c:v>80.667593880389418</c:v>
                </c:pt>
                <c:pt idx="2">
                  <c:v>75.342465753424662</c:v>
                </c:pt>
                <c:pt idx="3">
                  <c:v>80.283018867924525</c:v>
                </c:pt>
                <c:pt idx="4">
                  <c:v>50.413385826771652</c:v>
                </c:pt>
                <c:pt idx="5">
                  <c:v>61.894544265497764</c:v>
                </c:pt>
                <c:pt idx="6">
                  <c:v>72.92327683615818</c:v>
                </c:pt>
              </c:numCache>
            </c:numRef>
          </c:val>
          <c:smooth val="1"/>
          <c:extLst>
            <c:ext xmlns:c16="http://schemas.microsoft.com/office/drawing/2014/chart" uri="{C3380CC4-5D6E-409C-BE32-E72D297353CC}">
              <c16:uniqueId val="{00000011-046A-43CD-AC6A-E59529A0B5B5}"/>
            </c:ext>
          </c:extLst>
        </c:ser>
        <c:ser>
          <c:idx val="1"/>
          <c:order val="3"/>
          <c:tx>
            <c:strRef>
              <c:f>environment!$K$9</c:f>
              <c:strCache>
                <c:ptCount val="1"/>
                <c:pt idx="0">
                  <c:v>Denmark</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7-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8-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9-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A-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A656-47B8-9567-D4C7A4889210}"/>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environment!$L$9:$T$9</c:f>
              <c:numCache>
                <c:formatCode>0</c:formatCode>
                <c:ptCount val="9"/>
                <c:pt idx="0">
                  <c:v>130.54263565891472</c:v>
                </c:pt>
                <c:pt idx="1">
                  <c:v>116.82892906815019</c:v>
                </c:pt>
                <c:pt idx="2">
                  <c:v>118.49315068493152</c:v>
                </c:pt>
                <c:pt idx="3">
                  <c:v>120.01886792452829</c:v>
                </c:pt>
                <c:pt idx="4">
                  <c:v>151.41732283464569</c:v>
                </c:pt>
                <c:pt idx="5">
                  <c:v>132.19086171714281</c:v>
                </c:pt>
                <c:pt idx="6">
                  <c:v>124.9632768361582</c:v>
                </c:pt>
              </c:numCache>
            </c:numRef>
          </c:val>
          <c:smooth val="1"/>
          <c:extLst>
            <c:ext xmlns:c16="http://schemas.microsoft.com/office/drawing/2014/chart" uri="{C3380CC4-5D6E-409C-BE32-E72D297353CC}">
              <c16:uniqueId val="{0000000B-046A-43CD-AC6A-E59529A0B5B5}"/>
            </c:ext>
          </c:extLst>
        </c:ser>
        <c:dLbls>
          <c:showLegendKey val="0"/>
          <c:showVal val="0"/>
          <c:showCatName val="0"/>
          <c:showSerName val="0"/>
          <c:showPercent val="0"/>
          <c:showBubbleSize val="0"/>
        </c:dLbls>
        <c:marker val="1"/>
        <c:smooth val="0"/>
        <c:axId val="313023848"/>
        <c:axId val="1"/>
      </c:lineChart>
      <c:catAx>
        <c:axId val="313023848"/>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orientation val="minMax"/>
          <c:min val="20"/>
        </c:scaling>
        <c:delete val="0"/>
        <c:axPos val="l"/>
        <c:majorGridlines>
          <c:spPr>
            <a:ln w="3175">
              <a:solidFill>
                <a:schemeClr val="bg1">
                  <a:lumMod val="65000"/>
                </a:schemeClr>
              </a:solidFill>
              <a:prstDash val="solid"/>
            </a:ln>
          </c:spPr>
        </c:majorGridlines>
        <c:numFmt formatCode="0"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313023848"/>
        <c:crosses val="autoZero"/>
        <c:crossBetween val="midCat"/>
      </c:valAx>
      <c:spPr>
        <a:solidFill>
          <a:schemeClr val="bg1">
            <a:lumMod val="85000"/>
          </a:schemeClr>
        </a:solidFill>
        <a:ln w="3175" cmpd="sng">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9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8302069585946E-2"/>
          <c:y val="0.15813610976353074"/>
          <c:w val="0.86137698391727879"/>
          <c:h val="0.74992474281946986"/>
        </c:manualLayout>
      </c:layout>
      <c:lineChart>
        <c:grouping val="standard"/>
        <c:varyColors val="0"/>
        <c:ser>
          <c:idx val="3"/>
          <c:order val="0"/>
          <c:tx>
            <c:strRef>
              <c:f>footprint!$K$21</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13-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14-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15-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6-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2-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footprint!$L$21:$T$21</c:f>
              <c:numCache>
                <c:formatCode>0</c:formatCode>
                <c:ptCount val="9"/>
                <c:pt idx="0">
                  <c:v>100</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17-E374-4D52-AD8D-473C38DD2236}"/>
            </c:ext>
          </c:extLst>
        </c:ser>
        <c:ser>
          <c:idx val="2"/>
          <c:order val="1"/>
          <c:tx>
            <c:strRef>
              <c:f>footprint!$K$20</c:f>
              <c:strCache>
                <c:ptCount val="1"/>
                <c:pt idx="0">
                  <c:v>Japan</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D-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E-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F-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0-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630C-42DB-9735-B0BFED994D8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footprint!$L$20:$T$20</c:f>
              <c:numCache>
                <c:formatCode>0</c:formatCode>
                <c:ptCount val="9"/>
                <c:pt idx="0">
                  <c:v>132</c:v>
                </c:pt>
                <c:pt idx="1">
                  <c:v>82</c:v>
                </c:pt>
                <c:pt idx="2">
                  <c:v>98</c:v>
                </c:pt>
                <c:pt idx="3">
                  <c:v>83</c:v>
                </c:pt>
                <c:pt idx="4">
                  <c:v>91</c:v>
                </c:pt>
                <c:pt idx="5">
                  <c:v>93.615707582119029</c:v>
                </c:pt>
                <c:pt idx="6">
                  <c:v>90.526664732340961</c:v>
                </c:pt>
              </c:numCache>
            </c:numRef>
          </c:val>
          <c:smooth val="1"/>
          <c:extLst>
            <c:ext xmlns:c16="http://schemas.microsoft.com/office/drawing/2014/chart" uri="{C3380CC4-5D6E-409C-BE32-E72D297353CC}">
              <c16:uniqueId val="{00000011-E374-4D52-AD8D-473C38DD2236}"/>
            </c:ext>
          </c:extLst>
        </c:ser>
        <c:ser>
          <c:idx val="0"/>
          <c:order val="2"/>
          <c:tx>
            <c:strRef>
              <c:f>footprint!$K$18</c:f>
              <c:strCache>
                <c:ptCount val="1"/>
                <c:pt idx="0">
                  <c:v>United States</c:v>
                </c:pt>
              </c:strCache>
            </c:strRef>
          </c:tx>
          <c:spPr>
            <a:ln w="38100">
              <a:solidFill>
                <a:srgbClr val="FF0000"/>
              </a:solidFill>
            </a:ln>
          </c:spPr>
          <c:marker>
            <c:symbol val="circle"/>
            <c:size val="5"/>
            <c:spPr>
              <a:solidFill>
                <a:srgbClr val="FF000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1-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2-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3-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4-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07AA-487C-ADFA-47EFB469E434}"/>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footprint!$L$18:$T$18</c:f>
              <c:numCache>
                <c:formatCode>0</c:formatCode>
                <c:ptCount val="9"/>
                <c:pt idx="0">
                  <c:v>283</c:v>
                </c:pt>
                <c:pt idx="1">
                  <c:v>193</c:v>
                </c:pt>
                <c:pt idx="2">
                  <c:v>151</c:v>
                </c:pt>
                <c:pt idx="3">
                  <c:v>145</c:v>
                </c:pt>
                <c:pt idx="4">
                  <c:v>152</c:v>
                </c:pt>
                <c:pt idx="5">
                  <c:v>162.5957026426278</c:v>
                </c:pt>
                <c:pt idx="6">
                  <c:v>176.74614976082822</c:v>
                </c:pt>
              </c:numCache>
            </c:numRef>
          </c:val>
          <c:smooth val="1"/>
          <c:extLst>
            <c:ext xmlns:c16="http://schemas.microsoft.com/office/drawing/2014/chart" uri="{C3380CC4-5D6E-409C-BE32-E72D297353CC}">
              <c16:uniqueId val="{00000005-E374-4D52-AD8D-473C38DD2236}"/>
            </c:ext>
          </c:extLst>
        </c:ser>
        <c:ser>
          <c:idx val="1"/>
          <c:order val="3"/>
          <c:tx>
            <c:strRef>
              <c:f>footprint!$K$19</c:f>
              <c:strCache>
                <c:ptCount val="1"/>
                <c:pt idx="0">
                  <c:v>China</c:v>
                </c:pt>
              </c:strCache>
            </c:strRef>
          </c:tx>
          <c:spPr>
            <a:ln w="38100">
              <a:solidFill>
                <a:srgbClr val="00B050"/>
              </a:solidFill>
            </a:ln>
          </c:spPr>
          <c:marker>
            <c:symbol val="circle"/>
            <c:size val="5"/>
            <c:spPr>
              <a:solidFill>
                <a:srgbClr val="00B05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7-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8-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9-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A-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1-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footprint!$L$19:$T$19</c:f>
              <c:numCache>
                <c:formatCode>0</c:formatCode>
                <c:ptCount val="9"/>
                <c:pt idx="0">
                  <c:v>70</c:v>
                </c:pt>
                <c:pt idx="1">
                  <c:v>65</c:v>
                </c:pt>
                <c:pt idx="2">
                  <c:v>62</c:v>
                </c:pt>
                <c:pt idx="3">
                  <c:v>61</c:v>
                </c:pt>
                <c:pt idx="4">
                  <c:v>69</c:v>
                </c:pt>
                <c:pt idx="5">
                  <c:v>75.314892566065694</c:v>
                </c:pt>
                <c:pt idx="6">
                  <c:v>74.604257962889392</c:v>
                </c:pt>
              </c:numCache>
            </c:numRef>
          </c:val>
          <c:smooth val="1"/>
          <c:extLst>
            <c:ext xmlns:c16="http://schemas.microsoft.com/office/drawing/2014/chart" uri="{C3380CC4-5D6E-409C-BE32-E72D297353CC}">
              <c16:uniqueId val="{0000000B-E374-4D52-AD8D-473C38DD2236}"/>
            </c:ext>
          </c:extLst>
        </c:ser>
        <c:dLbls>
          <c:showLegendKey val="0"/>
          <c:showVal val="0"/>
          <c:showCatName val="0"/>
          <c:showSerName val="0"/>
          <c:showPercent val="0"/>
          <c:showBubbleSize val="0"/>
        </c:dLbls>
        <c:marker val="1"/>
        <c:smooth val="0"/>
        <c:axId val="326127224"/>
        <c:axId val="1"/>
      </c:lineChart>
      <c:catAx>
        <c:axId val="326127224"/>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At val="0"/>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6127224"/>
        <c:crosses val="autoZero"/>
        <c:crossBetween val="midCat"/>
      </c:valAx>
      <c:spPr>
        <a:solidFill>
          <a:schemeClr val="bg1">
            <a:lumMod val="85000"/>
          </a:schemeClr>
        </a:solidFill>
        <a:ln cmpd="sng">
          <a:solidFill>
            <a:schemeClr val="bg1">
              <a:lumMod val="50000"/>
            </a:schemeClr>
          </a:solidFill>
          <a:prstDash val="solid"/>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alignWithMargins="0"/>
    <c:pageMargins b="1" l="0.75000000000000044" r="0.75000000000000044" t="1" header="0" footer="0"/>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39747325162337"/>
          <c:y val="0.16449918863876453"/>
          <c:w val="0.79953349867963752"/>
          <c:h val="0.73024035895927952"/>
        </c:manualLayout>
      </c:layout>
      <c:lineChart>
        <c:grouping val="standard"/>
        <c:varyColors val="0"/>
        <c:ser>
          <c:idx val="0"/>
          <c:order val="0"/>
          <c:spPr>
            <a:ln w="38100">
              <a:solidFill>
                <a:srgbClr val="00B050"/>
              </a:solidFill>
              <a:prstDash val="sysDash"/>
            </a:ln>
          </c:spPr>
          <c:marker>
            <c:symbol val="circle"/>
            <c:size val="5"/>
            <c:spPr>
              <a:solidFill>
                <a:srgbClr val="00B050"/>
              </a:solidFill>
              <a:ln>
                <a:noFill/>
              </a:ln>
            </c:spPr>
          </c:marker>
          <c:dLbls>
            <c:dLbl>
              <c:idx val="0"/>
              <c:layout>
                <c:manualLayout>
                  <c:x val="-1.8617672790901138E-2"/>
                  <c:y val="-5.357772187190294E-2"/>
                </c:manualLayout>
              </c:layout>
              <c:numFmt formatCode="0.0%" sourceLinked="0"/>
              <c:spPr/>
              <c:txPr>
                <a:bodyPr/>
                <a:lstStyle/>
                <a:p>
                  <a:pPr>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0E2-A068-DD56D926DB56}"/>
                </c:ext>
              </c:extLst>
            </c:dLbl>
            <c:dLbl>
              <c:idx val="1"/>
              <c:layout>
                <c:manualLayout>
                  <c:x val="-4.2023913677456982E-2"/>
                  <c:y val="-4.8045654044281912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0E2-A068-DD56D926DB5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forest!$C$14:$C$15</c:f>
              <c:numCache>
                <c:formatCode>0.00%</c:formatCode>
                <c:ptCount val="2"/>
                <c:pt idx="0">
                  <c:v>0.27399999999999997</c:v>
                </c:pt>
                <c:pt idx="1">
                  <c:v>0.32099999999999995</c:v>
                </c:pt>
              </c:numCache>
            </c:numRef>
          </c:val>
          <c:smooth val="0"/>
          <c:extLst>
            <c:ext xmlns:c16="http://schemas.microsoft.com/office/drawing/2014/chart" uri="{C3380CC4-5D6E-409C-BE32-E72D297353CC}">
              <c16:uniqueId val="{00000002-418A-40E2-A068-DD56D926DB56}"/>
            </c:ext>
          </c:extLst>
        </c:ser>
        <c:ser>
          <c:idx val="1"/>
          <c:order val="1"/>
          <c:spPr>
            <a:ln w="38100" cmpd="sng">
              <a:solidFill>
                <a:srgbClr val="00B050"/>
              </a:solidFill>
              <a:prstDash val="solid"/>
            </a:ln>
          </c:spPr>
          <c:marker>
            <c:symbol val="circle"/>
            <c:size val="5"/>
            <c:spPr>
              <a:solidFill>
                <a:srgbClr val="00B050"/>
              </a:solidFill>
              <a:ln>
                <a:noFill/>
              </a:ln>
            </c:spPr>
          </c:marker>
          <c:dLbls>
            <c:dLbl>
              <c:idx val="0"/>
              <c:layout>
                <c:manualLayout>
                  <c:x val="-2.2873432487605715E-2"/>
                  <c:y val="-4.2319295150346874E-2"/>
                </c:manualLayout>
              </c:layout>
              <c:numFmt formatCode="0.0%" sourceLinked="0"/>
              <c:spPr/>
              <c:txPr>
                <a:bodyPr/>
                <a:lstStyle/>
                <a:p>
                  <a:pPr algn="ctr" rtl="0">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0E2-A068-DD56D926DB56}"/>
                </c:ext>
              </c:extLst>
            </c:dLbl>
            <c:dLbl>
              <c:idx val="1"/>
              <c:layout>
                <c:manualLayout>
                  <c:x val="-4.0427529892096824E-2"/>
                  <c:y val="-4.0563705470426155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0E2-A068-DD56D926DB56}"/>
                </c:ext>
              </c:extLst>
            </c:dLbl>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forest!$D$14:$D$15</c:f>
              <c:numCache>
                <c:formatCode>0.00%</c:formatCode>
                <c:ptCount val="2"/>
                <c:pt idx="0">
                  <c:v>0.13108044901777363</c:v>
                </c:pt>
                <c:pt idx="1">
                  <c:v>0.13108044901777363</c:v>
                </c:pt>
              </c:numCache>
            </c:numRef>
          </c:val>
          <c:smooth val="0"/>
          <c:extLst>
            <c:ext xmlns:c16="http://schemas.microsoft.com/office/drawing/2014/chart" uri="{C3380CC4-5D6E-409C-BE32-E72D297353CC}">
              <c16:uniqueId val="{00000005-418A-40E2-A068-DD56D926DB56}"/>
            </c:ext>
          </c:extLst>
        </c:ser>
        <c:dLbls>
          <c:showLegendKey val="0"/>
          <c:showVal val="0"/>
          <c:showCatName val="0"/>
          <c:showSerName val="0"/>
          <c:showPercent val="0"/>
          <c:showBubbleSize val="0"/>
        </c:dLbls>
        <c:marker val="1"/>
        <c:smooth val="0"/>
        <c:axId val="326732960"/>
        <c:axId val="1"/>
      </c:lineChart>
      <c:catAx>
        <c:axId val="32673296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mn-lt"/>
                <a:ea typeface="Times New Roman"/>
                <a:cs typeface="Times New Roman"/>
              </a:defRPr>
            </a:pPr>
            <a:endParaRPr lang="da-DK"/>
          </a:p>
        </c:txPr>
        <c:crossAx val="326732960"/>
        <c:crosses val="autoZero"/>
        <c:crossBetween val="midCat"/>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alpha val="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476249</xdr:colOff>
      <xdr:row>2</xdr:row>
      <xdr:rowOff>171451</xdr:rowOff>
    </xdr:from>
    <xdr:to>
      <xdr:col>4</xdr:col>
      <xdr:colOff>1238250</xdr:colOff>
      <xdr:row>14</xdr:row>
      <xdr:rowOff>0</xdr:rowOff>
    </xdr:to>
    <xdr:graphicFrame macro="">
      <xdr:nvGraphicFramePr>
        <xdr:cNvPr id="2" name="Diagram 1">
          <a:extLst>
            <a:ext uri="{FF2B5EF4-FFF2-40B4-BE49-F238E27FC236}">
              <a16:creationId xmlns:a16="http://schemas.microsoft.com/office/drawing/2014/main" id="{73D4FE15-A0AC-452A-A1EE-8D99079EB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419102</xdr:colOff>
      <xdr:row>2</xdr:row>
      <xdr:rowOff>171450</xdr:rowOff>
    </xdr:from>
    <xdr:to>
      <xdr:col>3</xdr:col>
      <xdr:colOff>419100</xdr:colOff>
      <xdr:row>4</xdr:row>
      <xdr:rowOff>41275</xdr:rowOff>
    </xdr:to>
    <xdr:sp macro="" textlink="">
      <xdr:nvSpPr>
        <xdr:cNvPr id="4" name="Tekstboks 4">
          <a:extLst>
            <a:ext uri="{FF2B5EF4-FFF2-40B4-BE49-F238E27FC236}">
              <a16:creationId xmlns:a16="http://schemas.microsoft.com/office/drawing/2014/main" id="{15F7FCFA-47BE-4C58-8985-6317AF5ED1A7}"/>
            </a:ext>
          </a:extLst>
        </xdr:cNvPr>
        <xdr:cNvSpPr txBox="1"/>
      </xdr:nvSpPr>
      <xdr:spPr>
        <a:xfrm>
          <a:off x="2209802" y="561975"/>
          <a:ext cx="1247773"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9525</xdr:rowOff>
    </xdr:from>
    <xdr:to>
      <xdr:col>9</xdr:col>
      <xdr:colOff>9525</xdr:colOff>
      <xdr:row>25</xdr:row>
      <xdr:rowOff>28575</xdr:rowOff>
    </xdr:to>
    <xdr:graphicFrame macro="">
      <xdr:nvGraphicFramePr>
        <xdr:cNvPr id="2" name="Diagram 3">
          <a:extLst>
            <a:ext uri="{FF2B5EF4-FFF2-40B4-BE49-F238E27FC236}">
              <a16:creationId xmlns:a16="http://schemas.microsoft.com/office/drawing/2014/main" id="{14727B89-8E9C-4B21-B661-CAFA1BE5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7</xdr:row>
      <xdr:rowOff>57152</xdr:rowOff>
    </xdr:from>
    <xdr:to>
      <xdr:col>2</xdr:col>
      <xdr:colOff>390525</xdr:colOff>
      <xdr:row>8</xdr:row>
      <xdr:rowOff>146052</xdr:rowOff>
    </xdr:to>
    <xdr:sp macro="" textlink="">
      <xdr:nvSpPr>
        <xdr:cNvPr id="3" name="Tekstboks 2">
          <a:extLst>
            <a:ext uri="{FF2B5EF4-FFF2-40B4-BE49-F238E27FC236}">
              <a16:creationId xmlns:a16="http://schemas.microsoft.com/office/drawing/2014/main" id="{4CF7A798-D5A2-4F94-B5BE-405CDAF161FB}"/>
            </a:ext>
          </a:extLst>
        </xdr:cNvPr>
        <xdr:cNvSpPr txBox="1"/>
      </xdr:nvSpPr>
      <xdr:spPr>
        <a:xfrm>
          <a:off x="933450" y="1400177"/>
          <a:ext cx="13335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Calibri" panose="020F0502020204030204" pitchFamily="34" charset="0"/>
            </a:rPr>
            <a:t>climatepositions.com</a:t>
          </a:r>
        </a:p>
      </xdr:txBody>
    </xdr:sp>
    <xdr:clientData/>
  </xdr:twoCellAnchor>
  <xdr:twoCellAnchor>
    <xdr:from>
      <xdr:col>5</xdr:col>
      <xdr:colOff>533400</xdr:colOff>
      <xdr:row>21</xdr:row>
      <xdr:rowOff>57150</xdr:rowOff>
    </xdr:from>
    <xdr:to>
      <xdr:col>6</xdr:col>
      <xdr:colOff>600075</xdr:colOff>
      <xdr:row>23</xdr:row>
      <xdr:rowOff>114300</xdr:rowOff>
    </xdr:to>
    <xdr:sp macro="" textlink="">
      <xdr:nvSpPr>
        <xdr:cNvPr id="4" name="Tekstboks 2">
          <a:extLst>
            <a:ext uri="{FF2B5EF4-FFF2-40B4-BE49-F238E27FC236}">
              <a16:creationId xmlns:a16="http://schemas.microsoft.com/office/drawing/2014/main" id="{562229D7-5C4C-469F-89FE-F59F25FF48F5}"/>
            </a:ext>
          </a:extLst>
        </xdr:cNvPr>
        <xdr:cNvSpPr txBox="1"/>
      </xdr:nvSpPr>
      <xdr:spPr>
        <a:xfrm>
          <a:off x="4238625" y="4067175"/>
          <a:ext cx="6762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Calibri" panose="020F0502020204030204" pitchFamily="34" charset="0"/>
            </a:rPr>
            <a:t>data</a:t>
          </a:r>
          <a:r>
            <a:rPr lang="en-US" sz="1000" baseline="0">
              <a:solidFill>
                <a:schemeClr val="bg1">
                  <a:lumMod val="50000"/>
                </a:schemeClr>
              </a:solidFill>
              <a:latin typeface="+mn-lt"/>
              <a:cs typeface="Calibri" panose="020F0502020204030204" pitchFamily="34" charset="0"/>
            </a:rPr>
            <a:t> year</a:t>
          </a:r>
        </a:p>
        <a:p>
          <a:pPr algn="ctr"/>
          <a:r>
            <a:rPr lang="en-US" sz="1000" baseline="0">
              <a:solidFill>
                <a:schemeClr val="bg1">
                  <a:lumMod val="50000"/>
                </a:schemeClr>
              </a:solidFill>
              <a:latin typeface="+mn-lt"/>
              <a:cs typeface="Calibri" panose="020F0502020204030204" pitchFamily="34" charset="0"/>
            </a:rPr>
            <a:t>2013</a:t>
          </a:r>
          <a:endParaRPr lang="en-US" sz="1000">
            <a:solidFill>
              <a:schemeClr val="bg1">
                <a:lumMod val="50000"/>
              </a:schemeClr>
            </a:solidFill>
            <a:latin typeface="+mn-lt"/>
            <a:cs typeface="Calibri" panose="020F050202020403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0.40228</cdr:x>
      <cdr:y>0.0927</cdr:y>
    </cdr:from>
    <cdr:to>
      <cdr:x>0.75901</cdr:x>
      <cdr:y>0.17978</cdr:y>
    </cdr:to>
    <cdr:sp macro="" textlink="">
      <cdr:nvSpPr>
        <cdr:cNvPr id="2" name="Tekstboks 1">
          <a:extLst xmlns:a="http://schemas.openxmlformats.org/drawingml/2006/main">
            <a:ext uri="{FF2B5EF4-FFF2-40B4-BE49-F238E27FC236}">
              <a16:creationId xmlns:a16="http://schemas.microsoft.com/office/drawing/2014/main" id="{A4DEB670-5ED6-4B32-AF0F-C7F62B18BC7A}"/>
            </a:ext>
          </a:extLst>
        </cdr:cNvPr>
        <cdr:cNvSpPr txBox="1"/>
      </cdr:nvSpPr>
      <cdr:spPr>
        <a:xfrm xmlns:a="http://schemas.openxmlformats.org/drawingml/2006/main">
          <a:off x="2019301" y="314325"/>
          <a:ext cx="179070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a-DK"/>
        </a:p>
      </cdr:txBody>
    </cdr:sp>
  </cdr:relSizeAnchor>
  <cdr:relSizeAnchor xmlns:cdr="http://schemas.openxmlformats.org/drawingml/2006/chartDrawing">
    <cdr:from>
      <cdr:x>0.08565</cdr:x>
      <cdr:y>0.01133</cdr:y>
    </cdr:from>
    <cdr:to>
      <cdr:x>0.88651</cdr:x>
      <cdr:y>0.18384</cdr:y>
    </cdr:to>
    <cdr:sp macro="" textlink="">
      <cdr:nvSpPr>
        <cdr:cNvPr id="3" name="Tekstboks 2">
          <a:extLst xmlns:a="http://schemas.openxmlformats.org/drawingml/2006/main">
            <a:ext uri="{FF2B5EF4-FFF2-40B4-BE49-F238E27FC236}">
              <a16:creationId xmlns:a16="http://schemas.microsoft.com/office/drawing/2014/main" id="{36E73D76-0B1F-4429-BE7B-EC0DA6F24498}"/>
            </a:ext>
          </a:extLst>
        </cdr:cNvPr>
        <cdr:cNvSpPr txBox="1"/>
      </cdr:nvSpPr>
      <cdr:spPr>
        <a:xfrm xmlns:a="http://schemas.openxmlformats.org/drawingml/2006/main">
          <a:off x="433214" y="38742"/>
          <a:ext cx="4050551" cy="58990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050" b="1">
              <a:solidFill>
                <a:schemeClr val="tx1">
                  <a:lumMod val="85000"/>
                  <a:lumOff val="15000"/>
                </a:schemeClr>
              </a:solidFill>
              <a:latin typeface="Times New Roman" pitchFamily="18" charset="0"/>
              <a:cs typeface="Times New Roman" pitchFamily="18" charset="0"/>
            </a:rPr>
            <a:t>Relative Ecological Footprint </a:t>
          </a:r>
          <a:r>
            <a:rPr lang="da-DK" sz="1100" b="1">
              <a:solidFill>
                <a:sysClr val="windowText" lastClr="000000"/>
              </a:solidFill>
              <a:effectLst/>
              <a:latin typeface="+mn-lt"/>
              <a:ea typeface="+mn-ea"/>
              <a:cs typeface="+mn-cs"/>
            </a:rPr>
            <a:t>without</a:t>
          </a:r>
          <a:r>
            <a:rPr lang="da-DK" sz="1100" b="1">
              <a:effectLst/>
              <a:latin typeface="+mn-lt"/>
              <a:ea typeface="+mn-ea"/>
              <a:cs typeface="+mn-cs"/>
            </a:rPr>
            <a:t> carbon</a:t>
          </a:r>
          <a:r>
            <a:rPr lang="da-DK" sz="1100" b="1" baseline="0">
              <a:effectLst/>
              <a:latin typeface="+mn-lt"/>
              <a:ea typeface="+mn-ea"/>
              <a:cs typeface="+mn-cs"/>
            </a:rPr>
            <a:t>, </a:t>
          </a:r>
          <a:r>
            <a:rPr lang="da-DK" sz="1050" b="1">
              <a:solidFill>
                <a:schemeClr val="tx1">
                  <a:lumMod val="85000"/>
                  <a:lumOff val="15000"/>
                </a:schemeClr>
              </a:solidFill>
              <a:latin typeface="Times New Roman" pitchFamily="18" charset="0"/>
              <a:cs typeface="Times New Roman" pitchFamily="18" charset="0"/>
            </a:rPr>
            <a:t>per capita</a:t>
          </a:r>
          <a:r>
            <a:rPr lang="da-DK" sz="1050">
              <a:solidFill>
                <a:schemeClr val="tx1">
                  <a:lumMod val="85000"/>
                  <a:lumOff val="15000"/>
                </a:schemeClr>
              </a:solidFill>
              <a:latin typeface="Times New Roman" pitchFamily="18" charset="0"/>
              <a:cs typeface="Times New Roman" pitchFamily="18" charset="0"/>
            </a:rPr>
            <a:t> </a:t>
          </a:r>
        </a:p>
        <a:p xmlns:a="http://schemas.openxmlformats.org/drawingml/2006/main">
          <a:pPr algn="ctr"/>
          <a:r>
            <a:rPr lang="da-DK" sz="1050">
              <a:solidFill>
                <a:schemeClr val="tx1">
                  <a:lumMod val="85000"/>
                  <a:lumOff val="15000"/>
                </a:schemeClr>
              </a:solidFill>
              <a:latin typeface="Times New Roman" pitchFamily="18" charset="0"/>
              <a:cs typeface="Times New Roman" pitchFamily="18" charset="0"/>
            </a:rPr>
            <a:t>(higher figure = worse performance)</a:t>
          </a:r>
        </a:p>
        <a:p xmlns:a="http://schemas.openxmlformats.org/drawingml/2006/main">
          <a:pPr algn="ctr"/>
          <a:r>
            <a:rPr lang="en-US" sz="1100">
              <a:solidFill>
                <a:schemeClr val="tx1">
                  <a:lumMod val="65000"/>
                  <a:lumOff val="35000"/>
                </a:schemeClr>
              </a:solidFill>
              <a:effectLst/>
              <a:latin typeface="+mn-lt"/>
              <a:ea typeface="+mn-ea"/>
              <a:cs typeface="+mn-cs"/>
            </a:rPr>
            <a:t>Subject to changes in calculation methods over time</a:t>
          </a:r>
          <a:endParaRPr lang="da-DK" sz="1050">
            <a:solidFill>
              <a:schemeClr val="tx1">
                <a:lumMod val="65000"/>
                <a:lumOff val="35000"/>
              </a:schemeClr>
            </a:solidFill>
            <a:latin typeface="Times New Roman" pitchFamily="18" charset="0"/>
            <a:cs typeface="Times New Roman" pitchFamily="18"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1143000</xdr:colOff>
      <xdr:row>1</xdr:row>
      <xdr:rowOff>38100</xdr:rowOff>
    </xdr:from>
    <xdr:to>
      <xdr:col>9</xdr:col>
      <xdr:colOff>1114425</xdr:colOff>
      <xdr:row>13</xdr:row>
      <xdr:rowOff>38100</xdr:rowOff>
    </xdr:to>
    <xdr:graphicFrame macro="">
      <xdr:nvGraphicFramePr>
        <xdr:cNvPr id="2" name="Diagram 2">
          <a:extLst>
            <a:ext uri="{FF2B5EF4-FFF2-40B4-BE49-F238E27FC236}">
              <a16:creationId xmlns:a16="http://schemas.microsoft.com/office/drawing/2014/main" id="{870D9F1A-CD99-4692-A014-CF48FB833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514350</xdr:colOff>
      <xdr:row>2</xdr:row>
      <xdr:rowOff>171452</xdr:rowOff>
    </xdr:from>
    <xdr:to>
      <xdr:col>8</xdr:col>
      <xdr:colOff>561980</xdr:colOff>
      <xdr:row>4</xdr:row>
      <xdr:rowOff>41277</xdr:rowOff>
    </xdr:to>
    <xdr:sp macro="" textlink="">
      <xdr:nvSpPr>
        <xdr:cNvPr id="5" name="Tekstboks 4">
          <a:extLst>
            <a:ext uri="{FF2B5EF4-FFF2-40B4-BE49-F238E27FC236}">
              <a16:creationId xmlns:a16="http://schemas.microsoft.com/office/drawing/2014/main" id="{0E18DC0B-0A1E-4931-9056-A6E45742454F}"/>
            </a:ext>
          </a:extLst>
        </xdr:cNvPr>
        <xdr:cNvSpPr txBox="1"/>
      </xdr:nvSpPr>
      <xdr:spPr>
        <a:xfrm>
          <a:off x="11029950" y="561977"/>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0.17021</cdr:x>
      <cdr:y>0</cdr:y>
    </cdr:from>
    <cdr:to>
      <cdr:x>0.98298</cdr:x>
      <cdr:y>0.31579</cdr:y>
    </cdr:to>
    <cdr:sp macro="" textlink="">
      <cdr:nvSpPr>
        <cdr:cNvPr id="2" name="Tekstboks 1">
          <a:extLst xmlns:a="http://schemas.openxmlformats.org/drawingml/2006/main">
            <a:ext uri="{FF2B5EF4-FFF2-40B4-BE49-F238E27FC236}">
              <a16:creationId xmlns:a16="http://schemas.microsoft.com/office/drawing/2014/main" id="{73C8943F-69F8-4BC5-8E98-E6BF3929CBC4}"/>
            </a:ext>
          </a:extLst>
        </cdr:cNvPr>
        <cdr:cNvSpPr txBox="1"/>
      </cdr:nvSpPr>
      <cdr:spPr>
        <a:xfrm xmlns:a="http://schemas.openxmlformats.org/drawingml/2006/main">
          <a:off x="535013" y="0"/>
          <a:ext cx="2554739" cy="6256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mn-lt"/>
              <a:cs typeface="Times New Roman" pitchFamily="18" charset="0"/>
            </a:rPr>
            <a:t>Stippled green: Forest Cover 1990-2015</a:t>
          </a:r>
        </a:p>
        <a:p xmlns:a="http://schemas.openxmlformats.org/drawingml/2006/main">
          <a:pPr algn="ctr"/>
          <a:r>
            <a:rPr lang="da-DK" sz="1000">
              <a:latin typeface="+mn-lt"/>
              <a:cs typeface="Times New Roman" pitchFamily="18" charset="0"/>
            </a:rPr>
            <a:t>Green:</a:t>
          </a:r>
          <a:r>
            <a:rPr lang="da-DK" sz="1000" baseline="0">
              <a:latin typeface="+mn-lt"/>
              <a:cs typeface="Times New Roman" pitchFamily="18" charset="0"/>
            </a:rPr>
            <a:t> </a:t>
          </a:r>
          <a:r>
            <a:rPr lang="da-DK" sz="1000">
              <a:latin typeface="+mn-lt"/>
              <a:cs typeface="Times New Roman" pitchFamily="18" charset="0"/>
            </a:rPr>
            <a:t>Primary Forest 1990-2015</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9525</xdr:colOff>
      <xdr:row>3</xdr:row>
      <xdr:rowOff>171449</xdr:rowOff>
    </xdr:from>
    <xdr:to>
      <xdr:col>9</xdr:col>
      <xdr:colOff>28575</xdr:colOff>
      <xdr:row>22</xdr:row>
      <xdr:rowOff>0</xdr:rowOff>
    </xdr:to>
    <xdr:graphicFrame macro="">
      <xdr:nvGraphicFramePr>
        <xdr:cNvPr id="2" name="Diagram 1">
          <a:extLst>
            <a:ext uri="{FF2B5EF4-FFF2-40B4-BE49-F238E27FC236}">
              <a16:creationId xmlns:a16="http://schemas.microsoft.com/office/drawing/2014/main" id="{929F65BC-A9CD-4018-8A6E-8AD6E4FF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561975</xdr:colOff>
      <xdr:row>5</xdr:row>
      <xdr:rowOff>104775</xdr:rowOff>
    </xdr:from>
    <xdr:to>
      <xdr:col>2</xdr:col>
      <xdr:colOff>514350</xdr:colOff>
      <xdr:row>6</xdr:row>
      <xdr:rowOff>165100</xdr:rowOff>
    </xdr:to>
    <xdr:sp macro="" textlink="">
      <xdr:nvSpPr>
        <xdr:cNvPr id="3" name="Tekstboks 3">
          <a:extLst>
            <a:ext uri="{FF2B5EF4-FFF2-40B4-BE49-F238E27FC236}">
              <a16:creationId xmlns:a16="http://schemas.microsoft.com/office/drawing/2014/main" id="{E2AF30AD-9414-4162-82E2-BA655374EDB1}"/>
            </a:ext>
          </a:extLst>
        </xdr:cNvPr>
        <xdr:cNvSpPr txBox="1"/>
      </xdr:nvSpPr>
      <xdr:spPr>
        <a:xfrm>
          <a:off x="1038225" y="1066800"/>
          <a:ext cx="13239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466725</xdr:colOff>
      <xdr:row>3</xdr:row>
      <xdr:rowOff>0</xdr:rowOff>
    </xdr:from>
    <xdr:to>
      <xdr:col>5</xdr:col>
      <xdr:colOff>542925</xdr:colOff>
      <xdr:row>13</xdr:row>
      <xdr:rowOff>19050</xdr:rowOff>
    </xdr:to>
    <xdr:graphicFrame macro="">
      <xdr:nvGraphicFramePr>
        <xdr:cNvPr id="8" name="Diagram 7">
          <a:extLst>
            <a:ext uri="{FF2B5EF4-FFF2-40B4-BE49-F238E27FC236}">
              <a16:creationId xmlns:a16="http://schemas.microsoft.com/office/drawing/2014/main" id="{945FF49A-F110-4A74-9B88-20542DFD3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133352</xdr:colOff>
      <xdr:row>2</xdr:row>
      <xdr:rowOff>171450</xdr:rowOff>
    </xdr:from>
    <xdr:to>
      <xdr:col>3</xdr:col>
      <xdr:colOff>628652</xdr:colOff>
      <xdr:row>4</xdr:row>
      <xdr:rowOff>41275</xdr:rowOff>
    </xdr:to>
    <xdr:sp macro="" textlink="">
      <xdr:nvSpPr>
        <xdr:cNvPr id="9" name="Tekstboks 4">
          <a:extLst>
            <a:ext uri="{FF2B5EF4-FFF2-40B4-BE49-F238E27FC236}">
              <a16:creationId xmlns:a16="http://schemas.microsoft.com/office/drawing/2014/main" id="{C50575AD-A994-4AF8-BFC8-DE4815FD403E}"/>
            </a:ext>
          </a:extLst>
        </xdr:cNvPr>
        <xdr:cNvSpPr txBox="1"/>
      </xdr:nvSpPr>
      <xdr:spPr>
        <a:xfrm>
          <a:off x="1962152" y="561975"/>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a:t>
          </a:r>
          <a:r>
            <a:rPr lang="en-US" sz="900">
              <a:solidFill>
                <a:schemeClr val="tx1">
                  <a:lumMod val="50000"/>
                  <a:lumOff val="50000"/>
                </a:schemeClr>
              </a:solidFill>
              <a:latin typeface="+mn-lt"/>
              <a:cs typeface="Times New Roman" panose="02020603050405020304" pitchFamily="18" charset="0"/>
            </a:rPr>
            <a:t>.com</a:t>
          </a:r>
        </a:p>
      </xdr:txBody>
    </xdr:sp>
    <xdr:clientData/>
  </xdr:twoCellAnchor>
  <xdr:twoCellAnchor>
    <xdr:from>
      <xdr:col>5</xdr:col>
      <xdr:colOff>657225</xdr:colOff>
      <xdr:row>2</xdr:row>
      <xdr:rowOff>180976</xdr:rowOff>
    </xdr:from>
    <xdr:to>
      <xdr:col>11</xdr:col>
      <xdr:colOff>228600</xdr:colOff>
      <xdr:row>13</xdr:row>
      <xdr:rowOff>0</xdr:rowOff>
    </xdr:to>
    <xdr:graphicFrame macro="">
      <xdr:nvGraphicFramePr>
        <xdr:cNvPr id="10" name="Diagram 9">
          <a:extLst>
            <a:ext uri="{FF2B5EF4-FFF2-40B4-BE49-F238E27FC236}">
              <a16:creationId xmlns:a16="http://schemas.microsoft.com/office/drawing/2014/main" id="{5321E648-B696-4D67-897B-EA2269C6A6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352427</xdr:colOff>
      <xdr:row>2</xdr:row>
      <xdr:rowOff>161926</xdr:rowOff>
    </xdr:from>
    <xdr:to>
      <xdr:col>8</xdr:col>
      <xdr:colOff>847727</xdr:colOff>
      <xdr:row>4</xdr:row>
      <xdr:rowOff>31751</xdr:rowOff>
    </xdr:to>
    <xdr:sp macro="" textlink="">
      <xdr:nvSpPr>
        <xdr:cNvPr id="11" name="Tekstboks 4">
          <a:extLst>
            <a:ext uri="{FF2B5EF4-FFF2-40B4-BE49-F238E27FC236}">
              <a16:creationId xmlns:a16="http://schemas.microsoft.com/office/drawing/2014/main" id="{962898D2-4A32-4A0F-AD58-2BAB2F8FA04C}"/>
            </a:ext>
          </a:extLst>
        </xdr:cNvPr>
        <xdr:cNvSpPr txBox="1"/>
      </xdr:nvSpPr>
      <xdr:spPr>
        <a:xfrm>
          <a:off x="6753227" y="552451"/>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36</xdr:row>
      <xdr:rowOff>152400</xdr:rowOff>
    </xdr:from>
    <xdr:to>
      <xdr:col>15</xdr:col>
      <xdr:colOff>0</xdr:colOff>
      <xdr:row>58</xdr:row>
      <xdr:rowOff>57150</xdr:rowOff>
    </xdr:to>
    <xdr:graphicFrame macro="">
      <xdr:nvGraphicFramePr>
        <xdr:cNvPr id="2" name="Chart 7">
          <a:extLst>
            <a:ext uri="{FF2B5EF4-FFF2-40B4-BE49-F238E27FC236}">
              <a16:creationId xmlns:a16="http://schemas.microsoft.com/office/drawing/2014/main" id="{B1D2E381-124B-42EC-80D9-1F5D2A55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9525</xdr:rowOff>
    </xdr:from>
    <xdr:to>
      <xdr:col>12</xdr:col>
      <xdr:colOff>19050</xdr:colOff>
      <xdr:row>31</xdr:row>
      <xdr:rowOff>0</xdr:rowOff>
    </xdr:to>
    <xdr:graphicFrame macro="">
      <xdr:nvGraphicFramePr>
        <xdr:cNvPr id="3" name="Chart 11">
          <a:extLst>
            <a:ext uri="{FF2B5EF4-FFF2-40B4-BE49-F238E27FC236}">
              <a16:creationId xmlns:a16="http://schemas.microsoft.com/office/drawing/2014/main" id="{86F2946D-3719-495F-8CFD-727CCE763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152400</xdr:rowOff>
    </xdr:from>
    <xdr:to>
      <xdr:col>12</xdr:col>
      <xdr:colOff>28575</xdr:colOff>
      <xdr:row>87</xdr:row>
      <xdr:rowOff>9525</xdr:rowOff>
    </xdr:to>
    <xdr:graphicFrame macro="">
      <xdr:nvGraphicFramePr>
        <xdr:cNvPr id="4" name="Chart 12">
          <a:extLst>
            <a:ext uri="{FF2B5EF4-FFF2-40B4-BE49-F238E27FC236}">
              <a16:creationId xmlns:a16="http://schemas.microsoft.com/office/drawing/2014/main" id="{E1E0F0F7-CB7A-483E-A482-EFB8506B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171451</xdr:colOff>
      <xdr:row>37</xdr:row>
      <xdr:rowOff>47623</xdr:rowOff>
    </xdr:from>
    <xdr:to>
      <xdr:col>10</xdr:col>
      <xdr:colOff>123825</xdr:colOff>
      <xdr:row>39</xdr:row>
      <xdr:rowOff>104774</xdr:rowOff>
    </xdr:to>
    <xdr:sp macro="" textlink="">
      <xdr:nvSpPr>
        <xdr:cNvPr id="5" name="Tekstboks 6">
          <a:extLst>
            <a:ext uri="{FF2B5EF4-FFF2-40B4-BE49-F238E27FC236}">
              <a16:creationId xmlns:a16="http://schemas.microsoft.com/office/drawing/2014/main" id="{12C8FB00-FFDF-4F7D-97BA-CB9FDE26FB00}"/>
            </a:ext>
          </a:extLst>
        </xdr:cNvPr>
        <xdr:cNvSpPr txBox="1"/>
      </xdr:nvSpPr>
      <xdr:spPr>
        <a:xfrm>
          <a:off x="2724151" y="7115173"/>
          <a:ext cx="5086349" cy="43815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da-DK" sz="1200" b="1">
              <a:solidFill>
                <a:schemeClr val="tx1">
                  <a:lumMod val="85000"/>
                  <a:lumOff val="15000"/>
                </a:schemeClr>
              </a:solidFill>
              <a:latin typeface="+mn-lt"/>
              <a:cs typeface="Times New Roman" pitchFamily="18" charset="0"/>
            </a:rPr>
            <a:t>Land-Ocean (air) Temperature rise in °C</a:t>
          </a:r>
          <a:br>
            <a:rPr lang="da-DK" sz="1200" b="1">
              <a:solidFill>
                <a:schemeClr val="tx1">
                  <a:lumMod val="85000"/>
                  <a:lumOff val="15000"/>
                </a:schemeClr>
              </a:solidFill>
              <a:latin typeface="+mn-lt"/>
              <a:ea typeface="+mn-ea"/>
              <a:cs typeface="Times New Roman" pitchFamily="18" charset="0"/>
            </a:rPr>
          </a:br>
          <a:r>
            <a:rPr lang="da-DK" sz="1200" b="1">
              <a:solidFill>
                <a:schemeClr val="tx1">
                  <a:lumMod val="85000"/>
                  <a:lumOff val="15000"/>
                </a:schemeClr>
              </a:solidFill>
              <a:latin typeface="+mn-lt"/>
              <a:ea typeface="+mn-ea"/>
              <a:cs typeface="Times New Roman" pitchFamily="18" charset="0"/>
            </a:rPr>
            <a:t>compared</a:t>
          </a:r>
          <a:r>
            <a:rPr lang="da-DK" sz="1200" b="1" baseline="0">
              <a:solidFill>
                <a:schemeClr val="tx1">
                  <a:lumMod val="85000"/>
                  <a:lumOff val="15000"/>
                </a:schemeClr>
              </a:solidFill>
              <a:latin typeface="+mn-lt"/>
              <a:ea typeface="+mn-ea"/>
              <a:cs typeface="Times New Roman" pitchFamily="18" charset="0"/>
            </a:rPr>
            <a:t> to baseline</a:t>
          </a:r>
          <a:r>
            <a:rPr lang="da-DK" sz="1200" b="1">
              <a:solidFill>
                <a:schemeClr val="tx1">
                  <a:lumMod val="85000"/>
                  <a:lumOff val="15000"/>
                </a:schemeClr>
              </a:solidFill>
              <a:latin typeface="+mn-lt"/>
              <a:ea typeface="+mn-ea"/>
              <a:cs typeface="Times New Roman" pitchFamily="18" charset="0"/>
            </a:rPr>
            <a:t> 1880-1937, set at 0°C</a:t>
          </a:r>
        </a:p>
        <a:p>
          <a:pPr algn="ctr"/>
          <a:endParaRPr lang="da-DK" sz="1200" b="1">
            <a:solidFill>
              <a:schemeClr val="tx1">
                <a:lumMod val="85000"/>
                <a:lumOff val="15000"/>
              </a:schemeClr>
            </a:solidFill>
            <a:latin typeface="+mn-lt"/>
            <a:cs typeface="Times New Roman" pitchFamily="18" charset="0"/>
          </a:endParaRPr>
        </a:p>
      </xdr:txBody>
    </xdr:sp>
    <xdr:clientData/>
  </xdr:twoCellAnchor>
  <xdr:twoCellAnchor>
    <xdr:from>
      <xdr:col>1</xdr:col>
      <xdr:colOff>0</xdr:colOff>
      <xdr:row>95</xdr:row>
      <xdr:rowOff>9525</xdr:rowOff>
    </xdr:from>
    <xdr:to>
      <xdr:col>12</xdr:col>
      <xdr:colOff>0</xdr:colOff>
      <xdr:row>116</xdr:row>
      <xdr:rowOff>0</xdr:rowOff>
    </xdr:to>
    <xdr:graphicFrame macro="">
      <xdr:nvGraphicFramePr>
        <xdr:cNvPr id="6" name="Diagram 7">
          <a:extLst>
            <a:ext uri="{FF2B5EF4-FFF2-40B4-BE49-F238E27FC236}">
              <a16:creationId xmlns:a16="http://schemas.microsoft.com/office/drawing/2014/main" id="{F311857D-775C-444F-BB4F-3EC3AF006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628650</xdr:colOff>
      <xdr:row>11</xdr:row>
      <xdr:rowOff>171450</xdr:rowOff>
    </xdr:from>
    <xdr:to>
      <xdr:col>3</xdr:col>
      <xdr:colOff>428630</xdr:colOff>
      <xdr:row>13</xdr:row>
      <xdr:rowOff>69850</xdr:rowOff>
    </xdr:to>
    <xdr:sp macro="" textlink="">
      <xdr:nvSpPr>
        <xdr:cNvPr id="7" name="Tekstboks 7">
          <a:extLst>
            <a:ext uri="{FF2B5EF4-FFF2-40B4-BE49-F238E27FC236}">
              <a16:creationId xmlns:a16="http://schemas.microsoft.com/office/drawing/2014/main" id="{FBF193EA-5D23-4159-96E5-BA449AD6BA48}"/>
            </a:ext>
          </a:extLst>
        </xdr:cNvPr>
        <xdr:cNvSpPr txBox="1"/>
      </xdr:nvSpPr>
      <xdr:spPr>
        <a:xfrm>
          <a:off x="1714500" y="2276475"/>
          <a:ext cx="126683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485775</xdr:colOff>
      <xdr:row>39</xdr:row>
      <xdr:rowOff>123825</xdr:rowOff>
    </xdr:from>
    <xdr:to>
      <xdr:col>3</xdr:col>
      <xdr:colOff>285755</xdr:colOff>
      <xdr:row>40</xdr:row>
      <xdr:rowOff>146050</xdr:rowOff>
    </xdr:to>
    <xdr:sp macro="" textlink="">
      <xdr:nvSpPr>
        <xdr:cNvPr id="8" name="Tekstboks 9">
          <a:extLst>
            <a:ext uri="{FF2B5EF4-FFF2-40B4-BE49-F238E27FC236}">
              <a16:creationId xmlns:a16="http://schemas.microsoft.com/office/drawing/2014/main" id="{81AC46C4-8F83-431A-8839-952D8D3C026B}"/>
            </a:ext>
          </a:extLst>
        </xdr:cNvPr>
        <xdr:cNvSpPr txBox="1"/>
      </xdr:nvSpPr>
      <xdr:spPr>
        <a:xfrm>
          <a:off x="1571625" y="7572375"/>
          <a:ext cx="126683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447674</xdr:colOff>
      <xdr:row>67</xdr:row>
      <xdr:rowOff>133350</xdr:rowOff>
    </xdr:from>
    <xdr:to>
      <xdr:col>3</xdr:col>
      <xdr:colOff>295275</xdr:colOff>
      <xdr:row>69</xdr:row>
      <xdr:rowOff>0</xdr:rowOff>
    </xdr:to>
    <xdr:sp macro="" textlink="">
      <xdr:nvSpPr>
        <xdr:cNvPr id="9" name="Tekstboks 10">
          <a:extLst>
            <a:ext uri="{FF2B5EF4-FFF2-40B4-BE49-F238E27FC236}">
              <a16:creationId xmlns:a16="http://schemas.microsoft.com/office/drawing/2014/main" id="{92D89F54-FC20-4AD4-8751-1A40FB32F7F0}"/>
            </a:ext>
          </a:extLst>
        </xdr:cNvPr>
        <xdr:cNvSpPr txBox="1"/>
      </xdr:nvSpPr>
      <xdr:spPr>
        <a:xfrm>
          <a:off x="1533524" y="12915900"/>
          <a:ext cx="13144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13</xdr:col>
      <xdr:colOff>0</xdr:colOff>
      <xdr:row>10</xdr:row>
      <xdr:rowOff>9525</xdr:rowOff>
    </xdr:from>
    <xdr:to>
      <xdr:col>19</xdr:col>
      <xdr:colOff>0</xdr:colOff>
      <xdr:row>27</xdr:row>
      <xdr:rowOff>0</xdr:rowOff>
    </xdr:to>
    <xdr:graphicFrame macro="">
      <xdr:nvGraphicFramePr>
        <xdr:cNvPr id="13" name="Diagram 5">
          <a:extLst>
            <a:ext uri="{FF2B5EF4-FFF2-40B4-BE49-F238E27FC236}">
              <a16:creationId xmlns:a16="http://schemas.microsoft.com/office/drawing/2014/main" id="{745B6EC4-A00C-4AD4-8984-E10064412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333375</xdr:colOff>
      <xdr:row>11</xdr:row>
      <xdr:rowOff>85725</xdr:rowOff>
    </xdr:from>
    <xdr:to>
      <xdr:col>15</xdr:col>
      <xdr:colOff>133355</xdr:colOff>
      <xdr:row>12</xdr:row>
      <xdr:rowOff>146050</xdr:rowOff>
    </xdr:to>
    <xdr:sp macro="" textlink="">
      <xdr:nvSpPr>
        <xdr:cNvPr id="14" name="Tekstboks 7">
          <a:extLst>
            <a:ext uri="{FF2B5EF4-FFF2-40B4-BE49-F238E27FC236}">
              <a16:creationId xmlns:a16="http://schemas.microsoft.com/office/drawing/2014/main" id="{A8601F39-DB25-4FE2-ACB1-2D29389521AE}"/>
            </a:ext>
          </a:extLst>
        </xdr:cNvPr>
        <xdr:cNvSpPr txBox="1"/>
      </xdr:nvSpPr>
      <xdr:spPr>
        <a:xfrm>
          <a:off x="10220325" y="2190750"/>
          <a:ext cx="12668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0.05234</cdr:x>
      <cdr:y>0.11297</cdr:y>
    </cdr:from>
    <cdr:to>
      <cdr:x>0.22196</cdr:x>
      <cdr:y>0.17502</cdr:y>
    </cdr:to>
    <cdr:sp macro="" textlink="">
      <cdr:nvSpPr>
        <cdr:cNvPr id="2" name="Tekstboks 10">
          <a:extLst xmlns:a="http://schemas.openxmlformats.org/drawingml/2006/main">
            <a:ext uri="{FF2B5EF4-FFF2-40B4-BE49-F238E27FC236}">
              <a16:creationId xmlns:a16="http://schemas.microsoft.com/office/drawing/2014/main" id="{92D89F54-FC20-4AD4-8751-1A40FB32F7F0}"/>
            </a:ext>
          </a:extLst>
        </cdr:cNvPr>
        <cdr:cNvSpPr txBox="1"/>
      </cdr:nvSpPr>
      <cdr:spPr>
        <a:xfrm xmlns:a="http://schemas.openxmlformats.org/drawingml/2006/main">
          <a:off x="422262" y="450861"/>
          <a:ext cx="1368439" cy="2476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466724</xdr:colOff>
      <xdr:row>4</xdr:row>
      <xdr:rowOff>9525</xdr:rowOff>
    </xdr:from>
    <xdr:to>
      <xdr:col>8</xdr:col>
      <xdr:colOff>381000</xdr:colOff>
      <xdr:row>27</xdr:row>
      <xdr:rowOff>0</xdr:rowOff>
    </xdr:to>
    <xdr:graphicFrame macro="">
      <xdr:nvGraphicFramePr>
        <xdr:cNvPr id="4" name="Diagram 6">
          <a:extLst>
            <a:ext uri="{FF2B5EF4-FFF2-40B4-BE49-F238E27FC236}">
              <a16:creationId xmlns:a16="http://schemas.microsoft.com/office/drawing/2014/main" id="{5B6EDBDD-BBF8-4B67-95A9-A291F017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6</xdr:row>
      <xdr:rowOff>133350</xdr:rowOff>
    </xdr:from>
    <xdr:to>
      <xdr:col>2</xdr:col>
      <xdr:colOff>466725</xdr:colOff>
      <xdr:row>8</xdr:row>
      <xdr:rowOff>3175</xdr:rowOff>
    </xdr:to>
    <xdr:sp macro="" textlink="">
      <xdr:nvSpPr>
        <xdr:cNvPr id="6" name="Tekstboks 10">
          <a:extLst>
            <a:ext uri="{FF2B5EF4-FFF2-40B4-BE49-F238E27FC236}">
              <a16:creationId xmlns:a16="http://schemas.microsoft.com/office/drawing/2014/main" id="{005BB9AA-03BF-4B00-AF79-1F1BD8C12E31}"/>
            </a:ext>
          </a:extLst>
        </xdr:cNvPr>
        <xdr:cNvSpPr txBox="1"/>
      </xdr:nvSpPr>
      <xdr:spPr>
        <a:xfrm>
          <a:off x="1047750" y="1285875"/>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mn-lt"/>
              <a:ea typeface="+mn-ea"/>
              <a:cs typeface="Times New Roman" panose="02020603050405020304" pitchFamily="18" charset="0"/>
            </a:rPr>
            <a:t>.com</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0.09072</cdr:x>
      <cdr:y>0.01969</cdr:y>
    </cdr:from>
    <cdr:to>
      <cdr:x>0.89789</cdr:x>
      <cdr:y>0.13534</cdr:y>
    </cdr:to>
    <cdr:sp macro="" textlink="">
      <cdr:nvSpPr>
        <cdr:cNvPr id="2" name="Tekstboks 1">
          <a:extLst xmlns:a="http://schemas.openxmlformats.org/drawingml/2006/main">
            <a:ext uri="{FF2B5EF4-FFF2-40B4-BE49-F238E27FC236}">
              <a16:creationId xmlns:a16="http://schemas.microsoft.com/office/drawing/2014/main" id="{F864D1B1-E0CC-4B01-8CE0-E97F97595D04}"/>
            </a:ext>
          </a:extLst>
        </cdr:cNvPr>
        <cdr:cNvSpPr txBox="1"/>
      </cdr:nvSpPr>
      <cdr:spPr>
        <a:xfrm xmlns:a="http://schemas.openxmlformats.org/drawingml/2006/main">
          <a:off x="505493" y="86082"/>
          <a:ext cx="4497652" cy="50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a-DK" sz="1100" b="1" i="0" baseline="0">
              <a:solidFill>
                <a:schemeClr val="tx1">
                  <a:lumMod val="85000"/>
                  <a:lumOff val="15000"/>
                </a:schemeClr>
              </a:solidFill>
              <a:effectLst/>
              <a:latin typeface="+mn-lt"/>
              <a:ea typeface="+mn-ea"/>
              <a:cs typeface="Times New Roman" panose="02020603050405020304" pitchFamily="18" charset="0"/>
            </a:rPr>
            <a:t>Relative per capita Climate Debt over time </a:t>
          </a:r>
          <a:endParaRPr lang="da-DK">
            <a:solidFill>
              <a:schemeClr val="tx1">
                <a:lumMod val="85000"/>
                <a:lumOff val="15000"/>
              </a:schemeClr>
            </a:solidFill>
            <a:effectLst/>
            <a:latin typeface="+mn-lt"/>
            <a:cs typeface="Times New Roman" panose="02020603050405020304" pitchFamily="18" charset="0"/>
          </a:endParaRPr>
        </a:p>
        <a:p xmlns:a="http://schemas.openxmlformats.org/drawingml/2006/main">
          <a:pPr algn="ctr"/>
          <a:r>
            <a:rPr lang="da-DK" sz="1100" b="1">
              <a:solidFill>
                <a:schemeClr val="tx1">
                  <a:lumMod val="85000"/>
                  <a:lumOff val="15000"/>
                </a:schemeClr>
              </a:solidFill>
              <a:latin typeface="+mn-lt"/>
              <a:cs typeface="Times New Roman" pitchFamily="18" charset="0"/>
            </a:rPr>
            <a:t>with World average set at 1</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3</xdr:row>
      <xdr:rowOff>152400</xdr:rowOff>
    </xdr:from>
    <xdr:to>
      <xdr:col>8</xdr:col>
      <xdr:colOff>28575</xdr:colOff>
      <xdr:row>29</xdr:row>
      <xdr:rowOff>0</xdr:rowOff>
    </xdr:to>
    <xdr:graphicFrame macro="">
      <xdr:nvGraphicFramePr>
        <xdr:cNvPr id="2" name="Diagram 1">
          <a:extLst>
            <a:ext uri="{FF2B5EF4-FFF2-40B4-BE49-F238E27FC236}">
              <a16:creationId xmlns:a16="http://schemas.microsoft.com/office/drawing/2014/main" id="{71E4A663-C2C0-43A6-95A8-DDD18F58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533400</xdr:colOff>
      <xdr:row>6</xdr:row>
      <xdr:rowOff>38100</xdr:rowOff>
    </xdr:from>
    <xdr:to>
      <xdr:col>2</xdr:col>
      <xdr:colOff>352430</xdr:colOff>
      <xdr:row>7</xdr:row>
      <xdr:rowOff>98425</xdr:rowOff>
    </xdr:to>
    <xdr:sp macro="" textlink="">
      <xdr:nvSpPr>
        <xdr:cNvPr id="3" name="Tekstboks 3">
          <a:extLst>
            <a:ext uri="{FF2B5EF4-FFF2-40B4-BE49-F238E27FC236}">
              <a16:creationId xmlns:a16="http://schemas.microsoft.com/office/drawing/2014/main" id="{8B8B157E-3ACE-4219-979B-120EA5E95F18}"/>
            </a:ext>
          </a:extLst>
        </xdr:cNvPr>
        <xdr:cNvSpPr txBox="1"/>
      </xdr:nvSpPr>
      <xdr:spPr>
        <a:xfrm>
          <a:off x="1009650" y="1190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C000"/>
              </a:solidFill>
              <a:latin typeface="Times New Roman" panose="02020603050405020304" pitchFamily="18" charset="0"/>
              <a:cs typeface="Times New Roman" panose="02020603050405020304" pitchFamily="18" charset="0"/>
            </a:rPr>
            <a:t>climatepositions.com</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0.18307</cdr:x>
      <cdr:y>0.00526</cdr:y>
    </cdr:from>
    <cdr:to>
      <cdr:x>0.68931</cdr:x>
      <cdr:y>0.11948</cdr:y>
    </cdr:to>
    <cdr:sp macro="" textlink="">
      <cdr:nvSpPr>
        <cdr:cNvPr id="2" name="Tekstboks 1">
          <a:extLst xmlns:a="http://schemas.openxmlformats.org/drawingml/2006/main">
            <a:ext uri="{FF2B5EF4-FFF2-40B4-BE49-F238E27FC236}">
              <a16:creationId xmlns:a16="http://schemas.microsoft.com/office/drawing/2014/main" id="{8FD46F1E-A860-4E41-9B13-E0440AE683FE}"/>
            </a:ext>
          </a:extLst>
        </cdr:cNvPr>
        <cdr:cNvSpPr txBox="1"/>
      </cdr:nvSpPr>
      <cdr:spPr>
        <a:xfrm xmlns:a="http://schemas.openxmlformats.org/drawingml/2006/main">
          <a:off x="1257256" y="21481"/>
          <a:ext cx="3476616" cy="466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50" b="1">
              <a:latin typeface="+mn-lt"/>
              <a:cs typeface="Times New Roman" panose="02020603050405020304" pitchFamily="18" charset="0"/>
            </a:rPr>
            <a:t>Climate Debt per capita </a:t>
          </a:r>
        </a:p>
        <a:p xmlns:a="http://schemas.openxmlformats.org/drawingml/2006/main">
          <a:pPr algn="ctr"/>
          <a:r>
            <a:rPr lang="en-US" sz="1050" b="1">
              <a:latin typeface="+mn-lt"/>
              <a:cs typeface="Times New Roman" panose="02020603050405020304" pitchFamily="18" charset="0"/>
            </a:rPr>
            <a:t>as percentage of GDP(ppp-$), </a:t>
          </a:r>
          <a:r>
            <a:rPr lang="en-US" sz="1050" b="1" baseline="0">
              <a:latin typeface="+mn-lt"/>
              <a:cs typeface="Times New Roman" panose="02020603050405020304" pitchFamily="18" charset="0"/>
            </a:rPr>
            <a:t>annually since 2000</a:t>
          </a:r>
        </a:p>
        <a:p xmlns:a="http://schemas.openxmlformats.org/drawingml/2006/main">
          <a:pPr algn="ctr"/>
          <a:endParaRPr lang="en-US" sz="1050" b="1">
            <a:latin typeface="+mn-lt"/>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66675</xdr:colOff>
      <xdr:row>18</xdr:row>
      <xdr:rowOff>171450</xdr:rowOff>
    </xdr:from>
    <xdr:to>
      <xdr:col>11</xdr:col>
      <xdr:colOff>123825</xdr:colOff>
      <xdr:row>30</xdr:row>
      <xdr:rowOff>152400</xdr:rowOff>
    </xdr:to>
    <xdr:graphicFrame macro="">
      <xdr:nvGraphicFramePr>
        <xdr:cNvPr id="2" name="Chart 1029">
          <a:extLst>
            <a:ext uri="{FF2B5EF4-FFF2-40B4-BE49-F238E27FC236}">
              <a16:creationId xmlns:a16="http://schemas.microsoft.com/office/drawing/2014/main" id="{9B21117E-2E25-4720-9062-547C3B0B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19</xdr:row>
      <xdr:rowOff>0</xdr:rowOff>
    </xdr:from>
    <xdr:to>
      <xdr:col>19</xdr:col>
      <xdr:colOff>581025</xdr:colOff>
      <xdr:row>30</xdr:row>
      <xdr:rowOff>180975</xdr:rowOff>
    </xdr:to>
    <xdr:graphicFrame macro="">
      <xdr:nvGraphicFramePr>
        <xdr:cNvPr id="3" name="Chart 1043">
          <a:extLst>
            <a:ext uri="{FF2B5EF4-FFF2-40B4-BE49-F238E27FC236}">
              <a16:creationId xmlns:a16="http://schemas.microsoft.com/office/drawing/2014/main" id="{355787D4-FE1E-401B-9E06-38C8D9CDE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xdr:colOff>
      <xdr:row>18</xdr:row>
      <xdr:rowOff>0</xdr:rowOff>
    </xdr:from>
    <xdr:to>
      <xdr:col>5</xdr:col>
      <xdr:colOff>600080</xdr:colOff>
      <xdr:row>19</xdr:row>
      <xdr:rowOff>60325</xdr:rowOff>
    </xdr:to>
    <xdr:sp macro="" textlink="">
      <xdr:nvSpPr>
        <xdr:cNvPr id="5" name="Tekstboks 4">
          <a:extLst>
            <a:ext uri="{FF2B5EF4-FFF2-40B4-BE49-F238E27FC236}">
              <a16:creationId xmlns:a16="http://schemas.microsoft.com/office/drawing/2014/main" id="{265C5056-0109-40C9-A759-207A2F6DC2B8}"/>
            </a:ext>
          </a:extLst>
        </xdr:cNvPr>
        <xdr:cNvSpPr txBox="1"/>
      </xdr:nvSpPr>
      <xdr:spPr>
        <a:xfrm>
          <a:off x="5000625"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11</xdr:col>
      <xdr:colOff>76200</xdr:colOff>
      <xdr:row>18</xdr:row>
      <xdr:rowOff>0</xdr:rowOff>
    </xdr:from>
    <xdr:to>
      <xdr:col>12</xdr:col>
      <xdr:colOff>609605</xdr:colOff>
      <xdr:row>19</xdr:row>
      <xdr:rowOff>60325</xdr:rowOff>
    </xdr:to>
    <xdr:sp macro="" textlink="">
      <xdr:nvSpPr>
        <xdr:cNvPr id="6" name="Tekstboks 5">
          <a:extLst>
            <a:ext uri="{FF2B5EF4-FFF2-40B4-BE49-F238E27FC236}">
              <a16:creationId xmlns:a16="http://schemas.microsoft.com/office/drawing/2014/main" id="{28047084-504E-4034-A4E5-352924C3E019}"/>
            </a:ext>
          </a:extLst>
        </xdr:cNvPr>
        <xdr:cNvSpPr txBox="1"/>
      </xdr:nvSpPr>
      <xdr:spPr>
        <a:xfrm>
          <a:off x="9677400"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Times New Roman" panose="02020603050405020304" pitchFamily="18" charset="0"/>
              <a:ea typeface="+mn-ea"/>
              <a:cs typeface="Times New Roman" panose="02020603050405020304" pitchFamily="18" charset="0"/>
            </a:rPr>
            <a:t>.com</a:t>
          </a:r>
        </a:p>
      </xdr:txBody>
    </xdr:sp>
    <xdr:clientData/>
  </xdr:twoCellAnchor>
  <xdr:twoCellAnchor>
    <xdr:from>
      <xdr:col>4</xdr:col>
      <xdr:colOff>609599</xdr:colOff>
      <xdr:row>29</xdr:row>
      <xdr:rowOff>66675</xdr:rowOff>
    </xdr:from>
    <xdr:to>
      <xdr:col>10</xdr:col>
      <xdr:colOff>447674</xdr:colOff>
      <xdr:row>30</xdr:row>
      <xdr:rowOff>133350</xdr:rowOff>
    </xdr:to>
    <xdr:sp macro="" textlink="">
      <xdr:nvSpPr>
        <xdr:cNvPr id="7" name="Tekstboks 4">
          <a:extLst>
            <a:ext uri="{FF2B5EF4-FFF2-40B4-BE49-F238E27FC236}">
              <a16:creationId xmlns:a16="http://schemas.microsoft.com/office/drawing/2014/main" id="{369A6C0A-145F-4205-A310-D21E948CD1B8}"/>
            </a:ext>
          </a:extLst>
        </xdr:cNvPr>
        <xdr:cNvSpPr txBox="1"/>
      </xdr:nvSpPr>
      <xdr:spPr>
        <a:xfrm>
          <a:off x="5543549" y="5638800"/>
          <a:ext cx="3838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a:t>
          </a:r>
          <a:r>
            <a:rPr lang="en-US" sz="900" baseline="0">
              <a:solidFill>
                <a:schemeClr val="tx1">
                  <a:lumMod val="65000"/>
                  <a:lumOff val="35000"/>
                </a:schemeClr>
              </a:solidFill>
              <a:latin typeface="+mn-lt"/>
              <a:cs typeface="Times New Roman" panose="02020603050405020304" pitchFamily="18" charset="0"/>
            </a:rPr>
            <a:t>without</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bunkers)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647699</xdr:colOff>
      <xdr:row>29</xdr:row>
      <xdr:rowOff>47625</xdr:rowOff>
    </xdr:from>
    <xdr:to>
      <xdr:col>18</xdr:col>
      <xdr:colOff>9524</xdr:colOff>
      <xdr:row>30</xdr:row>
      <xdr:rowOff>114300</xdr:rowOff>
    </xdr:to>
    <xdr:sp macro="" textlink="">
      <xdr:nvSpPr>
        <xdr:cNvPr id="8" name="Tekstboks 4">
          <a:extLst>
            <a:ext uri="{FF2B5EF4-FFF2-40B4-BE49-F238E27FC236}">
              <a16:creationId xmlns:a16="http://schemas.microsoft.com/office/drawing/2014/main" id="{3777F549-7A63-4823-BCA9-2D55894BAB75}"/>
            </a:ext>
          </a:extLst>
        </xdr:cNvPr>
        <xdr:cNvSpPr txBox="1"/>
      </xdr:nvSpPr>
      <xdr:spPr>
        <a:xfrm>
          <a:off x="10248899" y="5619750"/>
          <a:ext cx="4029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a:t>
          </a:r>
          <a:r>
            <a:rPr lang="en-US" sz="900">
              <a:solidFill>
                <a:schemeClr val="tx1">
                  <a:lumMod val="65000"/>
                  <a:lumOff val="35000"/>
                </a:schemeClr>
              </a:solidFill>
              <a:latin typeface="+mn-lt"/>
              <a:cs typeface="Times New Roman" panose="02020603050405020304" pitchFamily="18" charset="0"/>
            </a:rPr>
            <a:t>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(without bunkers)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485775</xdr:colOff>
      <xdr:row>4</xdr:row>
      <xdr:rowOff>0</xdr:rowOff>
    </xdr:from>
    <xdr:to>
      <xdr:col>12</xdr:col>
      <xdr:colOff>9525</xdr:colOff>
      <xdr:row>25</xdr:row>
      <xdr:rowOff>0</xdr:rowOff>
    </xdr:to>
    <xdr:graphicFrame macro="">
      <xdr:nvGraphicFramePr>
        <xdr:cNvPr id="2" name="Chart 14">
          <a:extLst>
            <a:ext uri="{FF2B5EF4-FFF2-40B4-BE49-F238E27FC236}">
              <a16:creationId xmlns:a16="http://schemas.microsoft.com/office/drawing/2014/main" id="{868A86A4-582F-4841-B1C1-113EDC81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5</xdr:row>
      <xdr:rowOff>123825</xdr:rowOff>
    </xdr:from>
    <xdr:to>
      <xdr:col>2</xdr:col>
      <xdr:colOff>523880</xdr:colOff>
      <xdr:row>6</xdr:row>
      <xdr:rowOff>184150</xdr:rowOff>
    </xdr:to>
    <xdr:sp macro="" textlink="">
      <xdr:nvSpPr>
        <xdr:cNvPr id="3" name="Tekstboks 3">
          <a:extLst>
            <a:ext uri="{FF2B5EF4-FFF2-40B4-BE49-F238E27FC236}">
              <a16:creationId xmlns:a16="http://schemas.microsoft.com/office/drawing/2014/main" id="{686E5538-1E10-4CC5-90F1-B33181B78AD2}"/>
            </a:ext>
          </a:extLst>
        </xdr:cNvPr>
        <xdr:cNvSpPr txBox="1"/>
      </xdr:nvSpPr>
      <xdr:spPr>
        <a:xfrm>
          <a:off x="1152525" y="1085850"/>
          <a:ext cx="13049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0.18302</cdr:x>
      <cdr:y>0.01681</cdr:y>
    </cdr:from>
    <cdr:to>
      <cdr:x>0.76087</cdr:x>
      <cdr:y>0.10644</cdr:y>
    </cdr:to>
    <cdr:sp macro="" textlink="">
      <cdr:nvSpPr>
        <cdr:cNvPr id="4" name="Tekstboks 3">
          <a:extLst xmlns:a="http://schemas.openxmlformats.org/drawingml/2006/main">
            <a:ext uri="{FF2B5EF4-FFF2-40B4-BE49-F238E27FC236}">
              <a16:creationId xmlns:a16="http://schemas.microsoft.com/office/drawing/2014/main" id="{611122C6-4718-415F-8C19-399B80B8D237}"/>
            </a:ext>
          </a:extLst>
        </cdr:cNvPr>
        <cdr:cNvSpPr txBox="1"/>
      </cdr:nvSpPr>
      <cdr:spPr>
        <a:xfrm xmlns:a="http://schemas.openxmlformats.org/drawingml/2006/main">
          <a:off x="1363223" y="57161"/>
          <a:ext cx="4304151" cy="30478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200" b="1">
              <a:solidFill>
                <a:schemeClr val="tx1">
                  <a:lumMod val="85000"/>
                  <a:lumOff val="15000"/>
                </a:schemeClr>
              </a:solidFill>
              <a:latin typeface="+mn-lt"/>
              <a:cs typeface="Times New Roman" pitchFamily="18" charset="0"/>
            </a:rPr>
            <a:t>GDP</a:t>
          </a:r>
          <a:r>
            <a:rPr lang="da-DK" sz="1200" b="1" baseline="0">
              <a:solidFill>
                <a:schemeClr val="tx1">
                  <a:lumMod val="85000"/>
                  <a:lumOff val="15000"/>
                </a:schemeClr>
              </a:solidFill>
              <a:latin typeface="+mn-lt"/>
              <a:cs typeface="Times New Roman" pitchFamily="18" charset="0"/>
            </a:rPr>
            <a:t>(</a:t>
          </a:r>
          <a:r>
            <a:rPr lang="da-DK" sz="1200" b="1">
              <a:solidFill>
                <a:schemeClr val="tx1">
                  <a:lumMod val="85000"/>
                  <a:lumOff val="15000"/>
                </a:schemeClr>
              </a:solidFill>
              <a:latin typeface="+mn-lt"/>
              <a:cs typeface="Times New Roman" pitchFamily="18" charset="0"/>
            </a:rPr>
            <a:t>ppp-$) per capita in international $</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25</xdr:row>
      <xdr:rowOff>9525</xdr:rowOff>
    </xdr:to>
    <xdr:graphicFrame macro="">
      <xdr:nvGraphicFramePr>
        <xdr:cNvPr id="2" name="Chart 1028">
          <a:extLst>
            <a:ext uri="{FF2B5EF4-FFF2-40B4-BE49-F238E27FC236}">
              <a16:creationId xmlns:a16="http://schemas.microsoft.com/office/drawing/2014/main" id="{A709AF56-00CF-4E54-B679-5C2BB430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400049</xdr:colOff>
      <xdr:row>7</xdr:row>
      <xdr:rowOff>76200</xdr:rowOff>
    </xdr:from>
    <xdr:to>
      <xdr:col>2</xdr:col>
      <xdr:colOff>333375</xdr:colOff>
      <xdr:row>8</xdr:row>
      <xdr:rowOff>165100</xdr:rowOff>
    </xdr:to>
    <xdr:sp macro="" textlink="">
      <xdr:nvSpPr>
        <xdr:cNvPr id="3" name="Tekstboks 2">
          <a:extLst>
            <a:ext uri="{FF2B5EF4-FFF2-40B4-BE49-F238E27FC236}">
              <a16:creationId xmlns:a16="http://schemas.microsoft.com/office/drawing/2014/main" id="{06E77E13-2504-4896-AAA2-B7F5B4F89B14}"/>
            </a:ext>
          </a:extLst>
        </xdr:cNvPr>
        <xdr:cNvSpPr txBox="1"/>
      </xdr:nvSpPr>
      <xdr:spPr>
        <a:xfrm>
          <a:off x="876299" y="1419225"/>
          <a:ext cx="133350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10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twoCellAnchor>
    <xdr:from>
      <xdr:col>5</xdr:col>
      <xdr:colOff>495299</xdr:colOff>
      <xdr:row>21</xdr:row>
      <xdr:rowOff>47625</xdr:rowOff>
    </xdr:from>
    <xdr:to>
      <xdr:col>7</xdr:col>
      <xdr:colOff>171450</xdr:colOff>
      <xdr:row>23</xdr:row>
      <xdr:rowOff>85725</xdr:rowOff>
    </xdr:to>
    <xdr:sp macro="" textlink="">
      <xdr:nvSpPr>
        <xdr:cNvPr id="4" name="Tekstboks 2">
          <a:extLst>
            <a:ext uri="{FF2B5EF4-FFF2-40B4-BE49-F238E27FC236}">
              <a16:creationId xmlns:a16="http://schemas.microsoft.com/office/drawing/2014/main" id="{A7AD8826-8481-4CD2-884B-2E178344F952}"/>
            </a:ext>
          </a:extLst>
        </xdr:cNvPr>
        <xdr:cNvSpPr txBox="1"/>
      </xdr:nvSpPr>
      <xdr:spPr>
        <a:xfrm>
          <a:off x="4200524" y="4057650"/>
          <a:ext cx="895351"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aseline="0">
              <a:solidFill>
                <a:schemeClr val="bg1">
                  <a:lumMod val="50000"/>
                </a:schemeClr>
              </a:solidFill>
              <a:latin typeface="+mn-lt"/>
              <a:cs typeface="Times New Roman" panose="02020603050405020304" pitchFamily="18" charset="0"/>
            </a:rPr>
            <a:t>data year</a:t>
          </a:r>
        </a:p>
        <a:p>
          <a:pPr algn="ctr"/>
          <a:r>
            <a:rPr lang="en-US" sz="1000" baseline="0">
              <a:solidFill>
                <a:schemeClr val="bg1">
                  <a:lumMod val="50000"/>
                </a:schemeClr>
              </a:solidFill>
              <a:latin typeface="+mn-lt"/>
              <a:cs typeface="Times New Roman" panose="02020603050405020304" pitchFamily="18" charset="0"/>
            </a:rPr>
            <a:t>2016</a:t>
          </a:r>
          <a:endParaRPr lang="en-US" sz="1000">
            <a:solidFill>
              <a:schemeClr val="bg1">
                <a:lumMod val="50000"/>
              </a:schemeClr>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workbookViewId="0">
      <selection activeCell="B5" sqref="B5"/>
    </sheetView>
  </sheetViews>
  <sheetFormatPr defaultRowHeight="15"/>
  <cols>
    <col min="1" max="1" width="7.140625" style="2" customWidth="1"/>
    <col min="2" max="2" width="38.42578125" style="2" customWidth="1"/>
    <col min="3" max="4" width="13.7109375" style="2" customWidth="1"/>
    <col min="5" max="5" width="38.28515625" style="2" customWidth="1"/>
    <col min="6" max="16384" width="9.140625" style="2"/>
  </cols>
  <sheetData>
    <row r="1" spans="1:34">
      <c r="A1" s="225" t="s">
        <v>15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c r="A2" s="3" t="s">
        <v>0</v>
      </c>
      <c r="B2" s="4"/>
      <c r="C2" s="1"/>
      <c r="D2" s="1"/>
      <c r="E2" s="5"/>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c r="A3" s="6" t="s">
        <v>1</v>
      </c>
      <c r="B3" s="1"/>
      <c r="C3" s="1"/>
      <c r="D3" s="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75">
      <c r="A5" s="1"/>
      <c r="B5" s="8"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c r="A6" s="1"/>
      <c r="B6" s="233">
        <f>'climate debt'!A3</f>
        <v>43009</v>
      </c>
      <c r="C6" s="1"/>
      <c r="D6" s="9"/>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c r="A7" s="689"/>
      <c r="B7" s="689"/>
      <c r="C7" s="690" t="s">
        <v>3</v>
      </c>
      <c r="D7" s="690" t="s">
        <v>4</v>
      </c>
      <c r="E7" s="690"/>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c r="A8" s="689"/>
      <c r="B8" s="689"/>
      <c r="C8" s="690" t="s">
        <v>5</v>
      </c>
      <c r="D8" s="690" t="s">
        <v>6</v>
      </c>
      <c r="E8" s="690"/>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c r="A9" s="691">
        <v>1</v>
      </c>
      <c r="B9" s="692" t="s">
        <v>336</v>
      </c>
      <c r="C9" s="693">
        <v>2017</v>
      </c>
      <c r="D9" s="694">
        <v>2018</v>
      </c>
      <c r="E9" s="695" t="s">
        <v>374</v>
      </c>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c r="A10" s="691">
        <v>2</v>
      </c>
      <c r="B10" s="696" t="s">
        <v>7</v>
      </c>
      <c r="C10" s="693">
        <v>2017</v>
      </c>
      <c r="D10" s="694">
        <v>2018</v>
      </c>
      <c r="E10" s="695" t="s">
        <v>422</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c r="A11" s="691">
        <v>3</v>
      </c>
      <c r="B11" s="697" t="s">
        <v>420</v>
      </c>
      <c r="C11" s="693">
        <v>2017</v>
      </c>
      <c r="D11" s="694">
        <v>2018</v>
      </c>
      <c r="E11" s="695" t="s">
        <v>374</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c r="A12" s="691">
        <v>4</v>
      </c>
      <c r="B12" s="696" t="s">
        <v>8</v>
      </c>
      <c r="C12" s="698">
        <v>2017</v>
      </c>
      <c r="D12" s="699">
        <v>2018</v>
      </c>
      <c r="E12" s="700" t="s">
        <v>374</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c r="A13" s="691">
        <v>5</v>
      </c>
      <c r="B13" s="701" t="s">
        <v>421</v>
      </c>
      <c r="C13" s="702">
        <v>2016</v>
      </c>
      <c r="D13" s="703">
        <v>2017</v>
      </c>
      <c r="E13" s="704" t="s">
        <v>373</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c r="A14" s="691">
        <v>6</v>
      </c>
      <c r="B14" s="705" t="s">
        <v>9</v>
      </c>
      <c r="C14" s="706">
        <v>2016</v>
      </c>
      <c r="D14" s="707">
        <v>2017</v>
      </c>
      <c r="E14" s="708"/>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c r="A15" s="691">
        <v>7</v>
      </c>
      <c r="B15" s="705" t="s">
        <v>10</v>
      </c>
      <c r="C15" s="706">
        <v>2016</v>
      </c>
      <c r="D15" s="707">
        <v>2017</v>
      </c>
      <c r="E15" s="708"/>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c r="A16" s="691">
        <v>8</v>
      </c>
      <c r="B16" s="701" t="s">
        <v>11</v>
      </c>
      <c r="C16" s="702">
        <v>2016</v>
      </c>
      <c r="D16" s="703">
        <v>2018</v>
      </c>
      <c r="E16" s="704" t="s">
        <v>335</v>
      </c>
      <c r="F16" s="1"/>
      <c r="G16" s="1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c r="A17" s="691">
        <v>9</v>
      </c>
      <c r="B17" s="705" t="s">
        <v>388</v>
      </c>
      <c r="C17" s="706">
        <v>2013</v>
      </c>
      <c r="D17" s="707">
        <v>2017</v>
      </c>
      <c r="E17" s="708" t="s">
        <v>335</v>
      </c>
      <c r="F17" s="1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c r="A18" s="691">
        <v>10</v>
      </c>
      <c r="B18" s="709" t="s">
        <v>12</v>
      </c>
      <c r="C18" s="710">
        <v>2015</v>
      </c>
      <c r="D18" s="711">
        <v>2015</v>
      </c>
      <c r="E18" s="712" t="s">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c r="A19" s="691">
        <v>11</v>
      </c>
      <c r="B19" s="701" t="s">
        <v>14</v>
      </c>
      <c r="C19" s="702">
        <v>2016</v>
      </c>
      <c r="D19" s="703">
        <v>2017</v>
      </c>
      <c r="E19" s="704"/>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c r="A20" s="691">
        <v>12</v>
      </c>
      <c r="B20" s="705" t="s">
        <v>353</v>
      </c>
      <c r="C20" s="706">
        <v>2017</v>
      </c>
      <c r="D20" s="707">
        <v>2017</v>
      </c>
      <c r="E20" s="708"/>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c r="A21" s="1"/>
      <c r="B21" s="1"/>
      <c r="C21" s="1"/>
      <c r="D21" s="1"/>
      <c r="E21" s="12"/>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c r="A22" s="1"/>
      <c r="B22" s="1"/>
      <c r="C22" s="1"/>
      <c r="D22" s="1"/>
      <c r="E22" s="12"/>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c r="A23" s="1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c r="A32" s="1"/>
      <c r="B32" s="1"/>
      <c r="C32" s="1"/>
      <c r="D32" s="1"/>
      <c r="E32" s="1"/>
      <c r="F32" s="1"/>
      <c r="G32" s="1"/>
      <c r="H32" s="1"/>
      <c r="I32" s="1"/>
      <c r="J32" s="1"/>
      <c r="K32" s="1"/>
      <c r="L32" s="1"/>
      <c r="M32" s="1"/>
      <c r="N32" s="13"/>
      <c r="O32" s="1"/>
      <c r="P32" s="13"/>
      <c r="Q32" s="1"/>
      <c r="R32" s="1"/>
      <c r="S32" s="1"/>
      <c r="T32" s="1"/>
      <c r="U32" s="1"/>
      <c r="V32" s="1"/>
      <c r="W32" s="1"/>
      <c r="X32" s="1"/>
      <c r="Y32" s="1"/>
      <c r="Z32" s="1"/>
      <c r="AA32" s="1"/>
      <c r="AB32" s="1"/>
      <c r="AC32" s="1"/>
      <c r="AD32" s="1"/>
      <c r="AE32" s="1"/>
      <c r="AF32" s="1"/>
      <c r="AG32" s="1"/>
      <c r="AH32" s="1"/>
    </row>
    <row r="33" spans="1:3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9"/>
  <sheetViews>
    <sheetView workbookViewId="0">
      <selection activeCell="A2" sqref="A2:D2"/>
    </sheetView>
  </sheetViews>
  <sheetFormatPr defaultRowHeight="15"/>
  <cols>
    <col min="1" max="1" width="7.140625" customWidth="1"/>
    <col min="2" max="2" width="20.5703125" customWidth="1"/>
    <col min="3" max="5" width="12.7109375" customWidth="1"/>
    <col min="6" max="25" width="10.28515625" customWidth="1"/>
    <col min="26" max="27" width="17" customWidth="1"/>
  </cols>
  <sheetData>
    <row r="1" spans="1:41">
      <c r="A1" s="17" t="s">
        <v>0</v>
      </c>
      <c r="B1" s="2"/>
      <c r="C1" s="2"/>
      <c r="D1" s="2"/>
      <c r="E1" s="2"/>
      <c r="F1" s="2"/>
      <c r="G1" s="2"/>
      <c r="H1" s="2"/>
      <c r="I1" s="2"/>
      <c r="J1" s="2"/>
      <c r="K1" s="2"/>
      <c r="L1" s="2"/>
      <c r="M1" s="2"/>
      <c r="N1" s="2"/>
      <c r="O1" s="2"/>
      <c r="P1" s="44"/>
      <c r="Q1" s="44"/>
      <c r="R1" s="44"/>
      <c r="S1" s="44"/>
      <c r="T1" s="44"/>
      <c r="U1" s="44"/>
      <c r="V1" s="44"/>
      <c r="W1" s="2"/>
      <c r="X1" s="2"/>
      <c r="Y1" s="2"/>
      <c r="Z1" s="2"/>
      <c r="AA1" s="2"/>
      <c r="AB1" s="2"/>
      <c r="AC1" s="2"/>
      <c r="AD1" s="2"/>
      <c r="AE1" s="2"/>
      <c r="AF1" s="2"/>
      <c r="AG1" s="2"/>
      <c r="AH1" s="2"/>
      <c r="AI1" s="2"/>
      <c r="AJ1" s="2"/>
      <c r="AK1" s="2"/>
      <c r="AL1" s="2"/>
      <c r="AM1" s="2"/>
      <c r="AN1" s="2"/>
      <c r="AO1" s="2"/>
    </row>
    <row r="2" spans="1:41" ht="15.75">
      <c r="A2" s="20" t="s">
        <v>308</v>
      </c>
      <c r="B2" s="42"/>
      <c r="C2" s="42"/>
      <c r="D2" s="2"/>
      <c r="E2" s="2"/>
      <c r="F2" s="2"/>
      <c r="G2" s="43"/>
      <c r="H2" s="2"/>
      <c r="I2" s="2"/>
      <c r="J2" s="2"/>
      <c r="K2" s="2"/>
      <c r="L2" s="2"/>
      <c r="M2" s="2"/>
      <c r="N2" s="2"/>
      <c r="O2" s="2"/>
      <c r="P2" s="2"/>
      <c r="Q2" s="2"/>
      <c r="R2" s="2"/>
      <c r="S2" s="2"/>
      <c r="T2" s="2"/>
      <c r="U2" s="2"/>
      <c r="V2" s="34"/>
      <c r="W2" s="2"/>
      <c r="X2" s="2"/>
      <c r="Y2" s="2"/>
      <c r="Z2" s="2"/>
      <c r="AA2" s="2"/>
      <c r="AB2" s="2"/>
      <c r="AC2" s="2"/>
      <c r="AD2" s="2"/>
      <c r="AE2" s="2"/>
      <c r="AF2" s="2"/>
      <c r="AG2" s="2"/>
      <c r="AH2" s="2"/>
      <c r="AI2" s="2"/>
      <c r="AJ2" s="2"/>
      <c r="AK2" s="2"/>
      <c r="AL2" s="2"/>
      <c r="AM2" s="2"/>
      <c r="AN2" s="2"/>
      <c r="AO2" s="2"/>
    </row>
    <row r="3" spans="1:41">
      <c r="A3" s="2"/>
      <c r="B3" s="2"/>
      <c r="C3" s="2"/>
      <c r="D3" s="2"/>
      <c r="E3" s="2"/>
      <c r="F3" s="2"/>
      <c r="G3" s="2"/>
      <c r="H3" s="2"/>
      <c r="I3" s="2"/>
      <c r="J3" s="2"/>
      <c r="K3" s="2"/>
      <c r="L3" s="2"/>
      <c r="M3" s="2"/>
      <c r="N3" s="2"/>
      <c r="O3" s="2"/>
      <c r="P3" s="2"/>
      <c r="Q3" s="2"/>
      <c r="R3" s="2"/>
      <c r="S3" s="2"/>
      <c r="T3" s="2"/>
      <c r="U3" s="2"/>
      <c r="V3" s="34"/>
      <c r="W3" s="2"/>
      <c r="X3" s="2"/>
      <c r="Y3" s="2"/>
      <c r="Z3" s="2"/>
      <c r="AA3" s="2"/>
      <c r="AB3" s="2"/>
      <c r="AC3" s="2"/>
      <c r="AD3" s="2"/>
      <c r="AE3" s="2"/>
      <c r="AF3" s="2"/>
      <c r="AG3" s="2"/>
      <c r="AH3" s="2"/>
      <c r="AI3" s="2"/>
      <c r="AJ3" s="2"/>
      <c r="AK3" s="2"/>
      <c r="AL3" s="2"/>
      <c r="AM3" s="2"/>
      <c r="AN3" s="2"/>
      <c r="AO3" s="2"/>
    </row>
    <row r="4" spans="1:41">
      <c r="A4" s="2"/>
      <c r="B4" s="88"/>
      <c r="C4" s="88"/>
      <c r="D4" s="88"/>
      <c r="E4" s="156"/>
      <c r="F4" s="157"/>
      <c r="G4" s="85"/>
      <c r="H4" s="85"/>
      <c r="I4" s="88"/>
      <c r="J4" s="88"/>
      <c r="K4" s="88"/>
      <c r="L4" s="88"/>
      <c r="M4" s="88"/>
      <c r="N4" s="88"/>
      <c r="O4" s="88"/>
      <c r="P4" s="88"/>
      <c r="Q4" s="88"/>
      <c r="R4" s="88"/>
      <c r="S4" s="88"/>
      <c r="T4" s="88"/>
      <c r="U4" s="88"/>
      <c r="V4" s="93"/>
      <c r="W4" s="88"/>
      <c r="X4" s="88"/>
      <c r="Y4" s="93"/>
      <c r="Z4" s="88"/>
      <c r="AA4" s="2"/>
      <c r="AB4" s="2"/>
      <c r="AC4" s="2"/>
      <c r="AD4" s="2"/>
      <c r="AE4" s="2"/>
      <c r="AF4" s="2"/>
      <c r="AG4" s="2"/>
      <c r="AH4" s="2"/>
      <c r="AI4" s="2"/>
      <c r="AJ4" s="2"/>
      <c r="AK4" s="2"/>
      <c r="AL4" s="2"/>
      <c r="AM4" s="2"/>
      <c r="AN4" s="2"/>
      <c r="AO4" s="2"/>
    </row>
    <row r="5" spans="1:41">
      <c r="A5" s="2"/>
      <c r="B5" s="2"/>
      <c r="C5" s="2"/>
      <c r="D5" s="2"/>
      <c r="E5" s="2"/>
      <c r="F5" s="2"/>
      <c r="G5" s="2"/>
      <c r="H5" s="2"/>
      <c r="I5" s="2"/>
      <c r="J5" s="2"/>
      <c r="K5" s="2"/>
      <c r="L5" s="2"/>
      <c r="M5" s="2"/>
      <c r="N5" s="2"/>
      <c r="O5" s="2"/>
      <c r="P5" s="2"/>
      <c r="Q5" s="2"/>
      <c r="R5" s="2"/>
      <c r="S5" s="2"/>
      <c r="T5" s="2"/>
      <c r="U5" s="2"/>
      <c r="V5" s="2"/>
      <c r="W5" s="2"/>
      <c r="X5" s="2"/>
      <c r="Y5" s="158"/>
      <c r="Z5" s="2"/>
      <c r="AA5" s="2"/>
      <c r="AB5" s="2"/>
      <c r="AC5" s="2"/>
      <c r="AD5" s="2"/>
      <c r="AE5" s="2"/>
      <c r="AF5" s="2"/>
      <c r="AG5" s="2"/>
      <c r="AH5" s="2"/>
      <c r="AI5" s="2"/>
      <c r="AJ5" s="2"/>
      <c r="AK5" s="2"/>
      <c r="AL5" s="2"/>
      <c r="AM5" s="2"/>
      <c r="AN5" s="2"/>
      <c r="AO5" s="2"/>
    </row>
    <row r="6" spans="1:41">
      <c r="A6" s="2"/>
      <c r="B6" s="2"/>
      <c r="C6" s="2"/>
      <c r="D6" s="2"/>
      <c r="E6" s="2"/>
      <c r="F6" s="2"/>
      <c r="G6" s="2"/>
      <c r="H6" s="2"/>
      <c r="I6" s="2"/>
      <c r="J6" s="2"/>
      <c r="K6" s="2"/>
      <c r="L6" s="2"/>
      <c r="M6" s="2"/>
      <c r="N6" s="2"/>
      <c r="O6" s="2"/>
      <c r="P6" s="2"/>
      <c r="Q6" s="2"/>
      <c r="R6" s="2"/>
      <c r="S6" s="2"/>
      <c r="T6" s="2"/>
      <c r="U6" s="2"/>
      <c r="V6" s="2"/>
      <c r="W6" s="2"/>
      <c r="X6" s="2"/>
      <c r="Y6" s="105"/>
      <c r="Z6" s="96"/>
      <c r="AA6" s="2"/>
      <c r="AB6" s="2"/>
      <c r="AC6" s="2"/>
      <c r="AD6" s="2"/>
      <c r="AE6" s="2"/>
      <c r="AF6" s="2"/>
      <c r="AG6" s="2"/>
      <c r="AH6" s="2"/>
      <c r="AI6" s="2"/>
      <c r="AJ6" s="2"/>
      <c r="AK6" s="2"/>
      <c r="AL6" s="2"/>
      <c r="AM6" s="2"/>
      <c r="AN6" s="2"/>
      <c r="AO6" s="2"/>
    </row>
    <row r="7" spans="1:41">
      <c r="A7" s="2"/>
      <c r="B7" s="2"/>
      <c r="C7" s="2"/>
      <c r="D7" s="2"/>
      <c r="E7" s="2"/>
      <c r="F7" s="2"/>
      <c r="G7" s="2"/>
      <c r="H7" s="2"/>
      <c r="I7" s="2"/>
      <c r="J7" s="2"/>
      <c r="K7" s="2"/>
      <c r="L7" s="2"/>
      <c r="M7" s="2"/>
      <c r="N7" s="2"/>
      <c r="O7" s="2"/>
      <c r="P7" s="2"/>
      <c r="Q7" s="2"/>
      <c r="R7" s="2"/>
      <c r="S7" s="2"/>
      <c r="T7" s="2"/>
      <c r="U7" s="2"/>
      <c r="V7" s="2"/>
      <c r="W7" s="2"/>
      <c r="X7" s="2"/>
      <c r="Y7" s="34"/>
      <c r="Z7" s="96"/>
      <c r="AA7" s="2"/>
      <c r="AB7" s="2"/>
      <c r="AC7" s="2"/>
      <c r="AD7" s="2"/>
      <c r="AE7" s="2"/>
      <c r="AF7" s="2"/>
      <c r="AG7" s="2"/>
      <c r="AH7" s="2"/>
      <c r="AI7" s="2"/>
      <c r="AJ7" s="2"/>
      <c r="AK7" s="2"/>
      <c r="AL7" s="2"/>
      <c r="AM7" s="2"/>
      <c r="AN7" s="2"/>
      <c r="AO7" s="2"/>
    </row>
    <row r="8" spans="1:41">
      <c r="A8" s="2"/>
      <c r="B8" s="2"/>
      <c r="C8" s="2"/>
      <c r="D8" s="2"/>
      <c r="E8" s="2"/>
      <c r="F8" s="2"/>
      <c r="G8" s="2"/>
      <c r="H8" s="2"/>
      <c r="I8" s="2"/>
      <c r="J8" s="2"/>
      <c r="K8" s="2"/>
      <c r="L8" s="2"/>
      <c r="M8" s="2"/>
      <c r="N8" s="2"/>
      <c r="O8" s="2"/>
      <c r="P8" s="2"/>
      <c r="Q8" s="2"/>
      <c r="R8" s="2"/>
      <c r="S8" s="2"/>
      <c r="T8" s="2"/>
      <c r="U8" s="2"/>
      <c r="V8" s="2"/>
      <c r="W8" s="2"/>
      <c r="X8" s="2"/>
      <c r="Y8" s="93"/>
      <c r="Z8" s="159"/>
      <c r="AA8" s="27"/>
      <c r="AB8" s="2"/>
      <c r="AC8" s="2"/>
      <c r="AD8" s="2"/>
      <c r="AE8" s="2"/>
      <c r="AF8" s="2"/>
      <c r="AG8" s="2"/>
      <c r="AH8" s="2"/>
      <c r="AI8" s="2"/>
      <c r="AJ8" s="2"/>
      <c r="AK8" s="2"/>
      <c r="AL8" s="2"/>
      <c r="AM8" s="2"/>
      <c r="AN8" s="2"/>
      <c r="AO8" s="2"/>
    </row>
    <row r="9" spans="1:41">
      <c r="A9" s="2"/>
      <c r="B9" s="2"/>
      <c r="C9" s="2"/>
      <c r="D9" s="2"/>
      <c r="E9" s="2"/>
      <c r="F9" s="2"/>
      <c r="G9" s="2"/>
      <c r="H9" s="2"/>
      <c r="I9" s="2"/>
      <c r="J9" s="2"/>
      <c r="K9" s="2"/>
      <c r="L9" s="2"/>
      <c r="M9" s="2"/>
      <c r="N9" s="2"/>
      <c r="O9" s="2"/>
      <c r="P9" s="2"/>
      <c r="Q9" s="2"/>
      <c r="R9" s="2"/>
      <c r="S9" s="2"/>
      <c r="T9" s="2"/>
      <c r="U9" s="2"/>
      <c r="V9" s="2"/>
      <c r="W9" s="2"/>
      <c r="X9" s="2"/>
      <c r="Y9" s="93"/>
      <c r="Z9" s="159"/>
      <c r="AA9" s="27"/>
      <c r="AB9" s="2"/>
      <c r="AC9" s="2"/>
      <c r="AD9" s="2"/>
      <c r="AE9" s="2"/>
      <c r="AF9" s="2"/>
      <c r="AG9" s="2"/>
      <c r="AH9" s="2"/>
      <c r="AI9" s="2"/>
      <c r="AJ9" s="2"/>
      <c r="AK9" s="2"/>
      <c r="AL9" s="2"/>
      <c r="AM9" s="2"/>
      <c r="AN9" s="2"/>
      <c r="AO9" s="2"/>
    </row>
    <row r="10" spans="1:41">
      <c r="A10" s="2"/>
      <c r="B10" s="2"/>
      <c r="C10" s="2"/>
      <c r="D10" s="2"/>
      <c r="E10" s="2"/>
      <c r="F10" s="2"/>
      <c r="G10" s="2"/>
      <c r="H10" s="2"/>
      <c r="I10" s="2"/>
      <c r="J10" s="2"/>
      <c r="K10" s="2"/>
      <c r="L10" s="2"/>
      <c r="M10" s="2"/>
      <c r="N10" s="2"/>
      <c r="O10" s="2"/>
      <c r="P10" s="2"/>
      <c r="Q10" s="2"/>
      <c r="R10" s="2"/>
      <c r="S10" s="2"/>
      <c r="T10" s="2"/>
      <c r="U10" s="2"/>
      <c r="V10" s="2"/>
      <c r="W10" s="2"/>
      <c r="X10" s="2"/>
      <c r="Y10" s="93"/>
      <c r="Z10" s="159"/>
      <c r="AA10" s="27"/>
      <c r="AB10" s="2"/>
      <c r="AC10" s="2"/>
      <c r="AD10" s="2"/>
      <c r="AE10" s="2"/>
      <c r="AF10" s="2"/>
      <c r="AG10" s="2"/>
      <c r="AH10" s="2"/>
      <c r="AI10" s="2"/>
      <c r="AJ10" s="2"/>
      <c r="AK10" s="2"/>
      <c r="AL10" s="2"/>
      <c r="AM10" s="2"/>
      <c r="AN10" s="2"/>
      <c r="AO10" s="2"/>
    </row>
    <row r="11" spans="1:41">
      <c r="A11" s="2"/>
      <c r="B11" s="2"/>
      <c r="C11" s="2"/>
      <c r="D11" s="2"/>
      <c r="E11" s="2"/>
      <c r="F11" s="2"/>
      <c r="G11" s="2"/>
      <c r="H11" s="2"/>
      <c r="I11" s="2"/>
      <c r="J11" s="2"/>
      <c r="K11" s="2"/>
      <c r="L11" s="2"/>
      <c r="M11" s="2"/>
      <c r="N11" s="2"/>
      <c r="O11" s="2"/>
      <c r="P11" s="2"/>
      <c r="Q11" s="2"/>
      <c r="R11" s="2"/>
      <c r="S11" s="2"/>
      <c r="T11" s="2"/>
      <c r="U11" s="2"/>
      <c r="V11" s="2"/>
      <c r="W11" s="2"/>
      <c r="X11" s="2"/>
      <c r="Y11" s="93"/>
      <c r="Z11" s="159"/>
      <c r="AA11" s="27"/>
      <c r="AB11" s="2"/>
      <c r="AC11" s="2"/>
      <c r="AD11" s="2"/>
      <c r="AE11" s="2"/>
      <c r="AF11" s="2"/>
      <c r="AG11" s="2"/>
      <c r="AH11" s="2"/>
      <c r="AI11" s="2"/>
      <c r="AJ11" s="2"/>
      <c r="AK11" s="2"/>
      <c r="AL11" s="2"/>
      <c r="AM11" s="2"/>
      <c r="AN11" s="2"/>
      <c r="AO11" s="2"/>
    </row>
    <row r="12" spans="1:41">
      <c r="A12" s="2"/>
      <c r="B12" s="2"/>
      <c r="C12" s="2"/>
      <c r="D12" s="2"/>
      <c r="E12" s="2"/>
      <c r="F12" s="2"/>
      <c r="G12" s="2"/>
      <c r="H12" s="2"/>
      <c r="I12" s="2"/>
      <c r="J12" s="2"/>
      <c r="K12" s="2"/>
      <c r="L12" s="2"/>
      <c r="M12" s="2"/>
      <c r="N12" s="2"/>
      <c r="O12" s="2"/>
      <c r="P12" s="2"/>
      <c r="Q12" s="2"/>
      <c r="R12" s="2"/>
      <c r="S12" s="2"/>
      <c r="T12" s="2"/>
      <c r="U12" s="2"/>
      <c r="V12" s="2"/>
      <c r="W12" s="2"/>
      <c r="X12" s="2"/>
      <c r="Y12" s="93"/>
      <c r="Z12" s="159"/>
      <c r="AA12" s="27"/>
      <c r="AB12" s="2"/>
      <c r="AC12" s="2"/>
      <c r="AD12" s="2"/>
      <c r="AE12" s="2"/>
      <c r="AF12" s="2"/>
      <c r="AG12" s="2"/>
      <c r="AH12" s="2"/>
      <c r="AI12" s="2"/>
      <c r="AJ12" s="2"/>
      <c r="AK12" s="2"/>
      <c r="AL12" s="2"/>
      <c r="AM12" s="2"/>
      <c r="AN12" s="2"/>
      <c r="AO12" s="2"/>
    </row>
    <row r="13" spans="1:41">
      <c r="A13" s="2"/>
      <c r="B13" s="2"/>
      <c r="C13" s="2"/>
      <c r="D13" s="2"/>
      <c r="E13" s="2"/>
      <c r="F13" s="2"/>
      <c r="G13" s="2"/>
      <c r="H13" s="2"/>
      <c r="I13" s="2"/>
      <c r="J13" s="2"/>
      <c r="K13" s="2"/>
      <c r="L13" s="2"/>
      <c r="M13" s="2"/>
      <c r="N13" s="2"/>
      <c r="O13" s="2"/>
      <c r="P13" s="2"/>
      <c r="Q13" s="2"/>
      <c r="R13" s="2"/>
      <c r="S13" s="2"/>
      <c r="T13" s="2"/>
      <c r="U13" s="2"/>
      <c r="V13" s="2"/>
      <c r="W13" s="2"/>
      <c r="X13" s="2"/>
      <c r="Y13" s="93"/>
      <c r="Z13" s="159"/>
      <c r="AA13" s="27"/>
      <c r="AB13" s="2"/>
      <c r="AC13" s="2"/>
      <c r="AD13" s="2"/>
      <c r="AE13" s="2"/>
      <c r="AF13" s="2"/>
      <c r="AG13" s="2"/>
      <c r="AH13" s="2"/>
      <c r="AI13" s="2"/>
      <c r="AJ13" s="2"/>
      <c r="AK13" s="2"/>
      <c r="AL13" s="2"/>
      <c r="AM13" s="2"/>
      <c r="AN13" s="2"/>
      <c r="AO13" s="2"/>
    </row>
    <row r="14" spans="1:41">
      <c r="A14" s="2"/>
      <c r="B14" s="2"/>
      <c r="C14" s="2"/>
      <c r="D14" s="2"/>
      <c r="E14" s="2"/>
      <c r="F14" s="2"/>
      <c r="G14" s="2"/>
      <c r="H14" s="2"/>
      <c r="I14" s="2"/>
      <c r="J14" s="2"/>
      <c r="K14" s="2"/>
      <c r="L14" s="2"/>
      <c r="M14" s="2"/>
      <c r="N14" s="2"/>
      <c r="O14" s="2"/>
      <c r="P14" s="2"/>
      <c r="Q14" s="2"/>
      <c r="R14" s="2"/>
      <c r="S14" s="2"/>
      <c r="T14" s="2"/>
      <c r="U14" s="2"/>
      <c r="V14" s="2"/>
      <c r="W14" s="2"/>
      <c r="X14" s="2"/>
      <c r="Y14" s="2"/>
      <c r="Z14" s="159"/>
      <c r="AA14" s="27"/>
      <c r="AB14" s="2"/>
      <c r="AC14" s="2"/>
      <c r="AD14" s="2"/>
      <c r="AE14" s="2"/>
      <c r="AF14" s="2"/>
      <c r="AG14" s="2"/>
      <c r="AH14" s="2"/>
      <c r="AI14" s="2"/>
      <c r="AJ14" s="2"/>
      <c r="AK14" s="2"/>
      <c r="AL14" s="2"/>
      <c r="AM14" s="2"/>
      <c r="AN14" s="2"/>
      <c r="AO14" s="2"/>
    </row>
    <row r="15" spans="1:41">
      <c r="A15" s="2"/>
      <c r="B15" s="2"/>
      <c r="C15" s="2"/>
      <c r="D15" s="2"/>
      <c r="E15" s="2"/>
      <c r="F15" s="2"/>
      <c r="G15" s="2"/>
      <c r="H15" s="2"/>
      <c r="I15" s="2"/>
      <c r="J15" s="2"/>
      <c r="K15" s="2"/>
      <c r="L15" s="2"/>
      <c r="M15" s="2"/>
      <c r="N15" s="2"/>
      <c r="O15" s="2"/>
      <c r="P15" s="2"/>
      <c r="Q15" s="2"/>
      <c r="R15" s="2"/>
      <c r="S15" s="2"/>
      <c r="T15" s="2"/>
      <c r="U15" s="2"/>
      <c r="V15" s="2"/>
      <c r="W15" s="2"/>
      <c r="X15" s="2"/>
      <c r="Y15" s="2"/>
      <c r="Z15" s="159"/>
      <c r="AA15" s="27"/>
      <c r="AB15" s="2"/>
      <c r="AC15" s="2"/>
      <c r="AD15" s="2"/>
      <c r="AE15" s="2"/>
      <c r="AF15" s="2"/>
      <c r="AG15" s="2"/>
      <c r="AH15" s="2"/>
      <c r="AI15" s="2"/>
      <c r="AJ15" s="2"/>
      <c r="AK15" s="2"/>
      <c r="AL15" s="2"/>
      <c r="AM15" s="2"/>
      <c r="AN15" s="2"/>
      <c r="AO15" s="2"/>
    </row>
    <row r="16" spans="1:41">
      <c r="A16" s="2"/>
      <c r="B16" s="2"/>
      <c r="C16" s="2"/>
      <c r="D16" s="2"/>
      <c r="E16" s="2"/>
      <c r="F16" s="2"/>
      <c r="G16" s="2"/>
      <c r="H16" s="2"/>
      <c r="I16" s="2"/>
      <c r="J16" s="2"/>
      <c r="K16" s="2"/>
      <c r="L16" s="2"/>
      <c r="M16" s="2"/>
      <c r="N16" s="2"/>
      <c r="O16" s="2"/>
      <c r="P16" s="2"/>
      <c r="Q16" s="2"/>
      <c r="R16" s="2"/>
      <c r="S16" s="2"/>
      <c r="T16" s="2"/>
      <c r="U16" s="2"/>
      <c r="V16" s="2"/>
      <c r="W16" s="2"/>
      <c r="X16" s="2"/>
      <c r="Y16" s="2"/>
      <c r="Z16" s="159"/>
      <c r="AA16" s="27"/>
      <c r="AB16" s="2"/>
      <c r="AC16" s="2"/>
      <c r="AD16" s="2"/>
      <c r="AE16" s="2"/>
      <c r="AF16" s="2"/>
      <c r="AG16" s="2"/>
      <c r="AH16" s="2"/>
      <c r="AI16" s="2"/>
      <c r="AJ16" s="2"/>
      <c r="AK16" s="2"/>
      <c r="AL16" s="2"/>
      <c r="AM16" s="2"/>
      <c r="AN16" s="2"/>
      <c r="AO16" s="2"/>
    </row>
    <row r="17" spans="1:41">
      <c r="A17" s="2"/>
      <c r="B17" s="51"/>
      <c r="C17" s="86">
        <v>2000</v>
      </c>
      <c r="D17" s="86">
        <v>2001</v>
      </c>
      <c r="E17" s="86">
        <v>2002</v>
      </c>
      <c r="F17" s="86">
        <v>2003</v>
      </c>
      <c r="G17" s="86">
        <v>2004</v>
      </c>
      <c r="H17" s="86">
        <v>2005</v>
      </c>
      <c r="I17" s="86">
        <v>2006</v>
      </c>
      <c r="J17" s="86">
        <v>2007</v>
      </c>
      <c r="K17" s="86">
        <v>2008</v>
      </c>
      <c r="L17" s="86">
        <v>2009</v>
      </c>
      <c r="M17" s="86">
        <v>2010</v>
      </c>
      <c r="N17" s="86">
        <v>2011</v>
      </c>
      <c r="O17" s="86">
        <v>2012</v>
      </c>
      <c r="P17" s="86">
        <v>2013</v>
      </c>
      <c r="Q17" s="86">
        <v>2014</v>
      </c>
      <c r="R17" s="86">
        <v>2015</v>
      </c>
      <c r="S17" s="86">
        <v>2016</v>
      </c>
      <c r="T17" s="86">
        <v>2017</v>
      </c>
      <c r="U17" s="86">
        <v>2018</v>
      </c>
      <c r="V17" s="86">
        <v>2019</v>
      </c>
      <c r="W17" s="86">
        <v>2020</v>
      </c>
      <c r="X17" s="2"/>
      <c r="Y17" s="2"/>
      <c r="Z17" s="159"/>
      <c r="AA17" s="27"/>
      <c r="AB17" s="2"/>
      <c r="AC17" s="2"/>
      <c r="AD17" s="2"/>
      <c r="AE17" s="2"/>
      <c r="AF17" s="2"/>
      <c r="AG17" s="2"/>
      <c r="AH17" s="2"/>
      <c r="AI17" s="2"/>
      <c r="AJ17" s="2"/>
      <c r="AK17" s="2"/>
      <c r="AL17" s="2"/>
      <c r="AM17" s="2"/>
      <c r="AN17" s="2"/>
      <c r="AO17" s="2"/>
    </row>
    <row r="18" spans="1:41">
      <c r="A18" s="77"/>
      <c r="B18" s="51" t="str">
        <f>B26</f>
        <v>United States</v>
      </c>
      <c r="C18" s="161">
        <f>F26/C26*1000000000</f>
        <v>2491.0376667694204</v>
      </c>
      <c r="D18" s="161">
        <f>G26/C26*1000000000</f>
        <v>2540.2702722009958</v>
      </c>
      <c r="E18" s="161">
        <f>H26/C26*1000000000</f>
        <v>2577.607751488029</v>
      </c>
      <c r="F18" s="161">
        <f>I26/C26*1000000000</f>
        <v>2577.607751488029</v>
      </c>
      <c r="G18" s="161">
        <f>J26/C26*1000000000</f>
        <v>2578.9294321707557</v>
      </c>
      <c r="H18" s="161">
        <f>K26/C26*1000000000</f>
        <v>2578.9294321707557</v>
      </c>
      <c r="I18" s="161">
        <f>L26/C26*1000000000</f>
        <v>2601.0675836064311</v>
      </c>
      <c r="J18" s="161">
        <f>M26/C26*1000000000</f>
        <v>2665.1690967186823</v>
      </c>
      <c r="K18" s="161">
        <f>N26/C26*1000000000</f>
        <v>2673.0991808150438</v>
      </c>
      <c r="L18" s="161">
        <f>O26/C26*1000000000</f>
        <v>2633.1183401625567</v>
      </c>
      <c r="M18" s="161">
        <f>P26/C26*1000000000</f>
        <v>2666.8211975720915</v>
      </c>
      <c r="N18" s="161">
        <f>Q26/C26*1000000000</f>
        <v>2611.6410290682452</v>
      </c>
      <c r="O18" s="161">
        <f>R26/C26*1000000000</f>
        <v>2546.5482554439486</v>
      </c>
      <c r="P18" s="161">
        <f>S26/C26*1000000000</f>
        <v>2610.9801887268818</v>
      </c>
      <c r="Q18" s="161">
        <f>T26/C26*1000000000</f>
        <v>2638.7354830641457</v>
      </c>
      <c r="R18" s="161">
        <f>U26/C26*1000000000</f>
        <v>2636.7529620400555</v>
      </c>
      <c r="S18" s="161">
        <f>V26/C26*1000000000</f>
        <v>2660.8736344998201</v>
      </c>
      <c r="T18" s="161"/>
      <c r="U18" s="161"/>
      <c r="V18" s="161"/>
      <c r="W18" s="51"/>
      <c r="X18" s="77"/>
      <c r="Y18" s="77"/>
      <c r="Z18" s="160"/>
      <c r="AA18" s="223"/>
      <c r="AB18" s="77"/>
      <c r="AC18" s="77"/>
      <c r="AD18" s="77"/>
      <c r="AE18" s="2"/>
      <c r="AF18" s="2"/>
      <c r="AG18" s="2"/>
      <c r="AH18" s="2"/>
      <c r="AI18" s="2"/>
      <c r="AJ18" s="2"/>
      <c r="AK18" s="2"/>
      <c r="AL18" s="2"/>
      <c r="AM18" s="2"/>
      <c r="AN18" s="2"/>
      <c r="AO18" s="2"/>
    </row>
    <row r="19" spans="1:41">
      <c r="A19" s="77"/>
      <c r="B19" s="51" t="str">
        <f>B25</f>
        <v>(World)</v>
      </c>
      <c r="C19" s="161">
        <f>F25/C25*1000000000</f>
        <v>359.28314583326386</v>
      </c>
      <c r="D19" s="161">
        <f>G25/C25*1000000000</f>
        <v>372.33134849201269</v>
      </c>
      <c r="E19" s="161">
        <f>H25/C25*1000000000</f>
        <v>380.84810520479334</v>
      </c>
      <c r="F19" s="161">
        <f>I25/C25*1000000000</f>
        <v>380.84810520479334</v>
      </c>
      <c r="G19" s="161">
        <f>J25/C25*1000000000</f>
        <v>387.49028981614737</v>
      </c>
      <c r="H19" s="161">
        <f>K25/C25*1000000000</f>
        <v>387.49028981614737</v>
      </c>
      <c r="I19" s="161">
        <f>L25/C25*1000000000</f>
        <v>391.80032960840379</v>
      </c>
      <c r="J19" s="161">
        <f>M25/C25*1000000000</f>
        <v>384.86293679210064</v>
      </c>
      <c r="K19" s="161">
        <f>N25/C25*1000000000</f>
        <v>383.60830192106715</v>
      </c>
      <c r="L19" s="161">
        <f>O25/C25*1000000000</f>
        <v>377.37940879664177</v>
      </c>
      <c r="M19" s="161">
        <f>P25/C25*1000000000</f>
        <v>387.98476355943706</v>
      </c>
      <c r="N19" s="161">
        <f>Q25/C25*1000000000</f>
        <v>371.32764059518587</v>
      </c>
      <c r="O19" s="161">
        <f>R25/C25*1000000000</f>
        <v>346.27922440525742</v>
      </c>
      <c r="P19" s="161">
        <f>S25/C25*1000000000</f>
        <v>348.19807773742639</v>
      </c>
      <c r="Q19" s="161">
        <f>T25/C25*1000000000</f>
        <v>355.87349106610213</v>
      </c>
      <c r="R19" s="161">
        <f>U25/C25*1000000000</f>
        <v>360.34589537108053</v>
      </c>
      <c r="S19" s="161">
        <f>V25/C25*1000000000</f>
        <v>367.56373598208523</v>
      </c>
      <c r="T19" s="161"/>
      <c r="U19" s="161"/>
      <c r="V19" s="161"/>
      <c r="W19" s="51"/>
      <c r="X19" s="50"/>
      <c r="Y19" s="90"/>
      <c r="Z19" s="160"/>
      <c r="AA19" s="223"/>
      <c r="AB19" s="77"/>
      <c r="AC19" s="77"/>
      <c r="AD19" s="77"/>
      <c r="AE19" s="77"/>
      <c r="AF19" s="2"/>
      <c r="AG19" s="2"/>
      <c r="AH19" s="2"/>
      <c r="AI19" s="2"/>
      <c r="AJ19" s="2"/>
      <c r="AK19" s="2"/>
      <c r="AL19" s="2"/>
      <c r="AM19" s="2"/>
      <c r="AN19" s="2"/>
      <c r="AO19" s="2"/>
    </row>
    <row r="20" spans="1:41">
      <c r="A20" s="50"/>
      <c r="B20" s="51" t="str">
        <f>B27</f>
        <v>China</v>
      </c>
      <c r="C20" s="161">
        <f>F27/C27*1000000000</f>
        <v>12.115200411916815</v>
      </c>
      <c r="D20" s="161">
        <f>G27/C27*1000000000</f>
        <v>12.645240429938173</v>
      </c>
      <c r="E20" s="161">
        <f>H27/C27*1000000000</f>
        <v>17.794200605002821</v>
      </c>
      <c r="F20" s="161">
        <f>I27/C27*1000000000</f>
        <v>17.794200605002821</v>
      </c>
      <c r="G20" s="161">
        <f>J27/C27*1000000000</f>
        <v>38.087161294963487</v>
      </c>
      <c r="H20" s="161">
        <f>K27/C27*1000000000</f>
        <v>38.087161294963487</v>
      </c>
      <c r="I20" s="161">
        <f>L27/C27*1000000000</f>
        <v>39.222961333580685</v>
      </c>
      <c r="J20" s="161">
        <f>M27/C27*1000000000</f>
        <v>44.901961526666689</v>
      </c>
      <c r="K20" s="161">
        <f>N27/C27*1000000000</f>
        <v>49.445161681135495</v>
      </c>
      <c r="L20" s="161">
        <f>O27/C27*1000000000</f>
        <v>49.748041691433421</v>
      </c>
      <c r="M20" s="161">
        <f>P27/C27*1000000000</f>
        <v>53.761201827880861</v>
      </c>
      <c r="N20" s="161">
        <f>Q27/C27*1000000000</f>
        <v>62.544722126520547</v>
      </c>
      <c r="O20" s="161">
        <f>R27/C27*1000000000</f>
        <v>70.19244238654305</v>
      </c>
      <c r="P20" s="161">
        <f>S27/C27*1000000000</f>
        <v>79.354562698055133</v>
      </c>
      <c r="Q20" s="161">
        <f>T27/C27*1000000000</f>
        <v>93.741363187206346</v>
      </c>
      <c r="R20" s="161">
        <f>U27/C27*1000000000</f>
        <v>122.06064415006189</v>
      </c>
      <c r="S20" s="161">
        <f>V27/C27*1000000000</f>
        <v>159.3906054192806</v>
      </c>
      <c r="T20" s="161"/>
      <c r="U20" s="161"/>
      <c r="V20" s="161"/>
      <c r="W20" s="51"/>
      <c r="X20" s="50"/>
      <c r="Y20" s="90"/>
      <c r="Z20" s="160"/>
      <c r="AA20" s="223"/>
      <c r="AB20" s="77"/>
      <c r="AC20" s="77"/>
      <c r="AD20" s="77"/>
      <c r="AE20" s="77"/>
      <c r="AF20" s="77"/>
      <c r="AG20" s="77"/>
      <c r="AH20" s="77"/>
      <c r="AI20" s="77"/>
      <c r="AJ20" s="77"/>
      <c r="AK20" s="77"/>
      <c r="AL20" s="2"/>
      <c r="AM20" s="2"/>
      <c r="AN20" s="2"/>
      <c r="AO20" s="2"/>
    </row>
    <row r="21" spans="1:41">
      <c r="A21" s="50"/>
      <c r="B21" s="51" t="str">
        <f>B28</f>
        <v>Germany</v>
      </c>
      <c r="C21" s="161">
        <f>F28/C28*1000000000</f>
        <v>1955.3710455145176</v>
      </c>
      <c r="D21" s="161">
        <f>G28/C28*1000000000</f>
        <v>1972.3531761827583</v>
      </c>
      <c r="E21" s="161">
        <f>H28/C28*1000000000</f>
        <v>1980.8442415168786</v>
      </c>
      <c r="F21" s="161">
        <f>I28/C28*1000000000</f>
        <v>1980.8442415168786</v>
      </c>
      <c r="G21" s="161">
        <f>J28/C28*1000000000</f>
        <v>1875.3124295070998</v>
      </c>
      <c r="H21" s="161">
        <f>K28/C28*1000000000</f>
        <v>1875.3124295070998</v>
      </c>
      <c r="I21" s="161">
        <f>L28/C28*1000000000</f>
        <v>1925.0458121783745</v>
      </c>
      <c r="J21" s="161">
        <f>M28/C28*1000000000</f>
        <v>1615.7284321497134</v>
      </c>
      <c r="K21" s="161">
        <f>N28/C28*1000000000</f>
        <v>1709.1301508250349</v>
      </c>
      <c r="L21" s="161">
        <f>O28/C28*1000000000</f>
        <v>1549.0129188101982</v>
      </c>
      <c r="M21" s="161">
        <f>P28/C28*1000000000</f>
        <v>1613.302413482822</v>
      </c>
      <c r="N21" s="161">
        <f>Q28/C28*1000000000</f>
        <v>1240.9085481149825</v>
      </c>
      <c r="O21" s="161">
        <f>R28/C28*1000000000</f>
        <v>1141.4417827724326</v>
      </c>
      <c r="P21" s="161">
        <f>S28/C28*1000000000</f>
        <v>1117.1815961035181</v>
      </c>
      <c r="Q21" s="161">
        <f>T28/C28*1000000000</f>
        <v>1113.5425681031807</v>
      </c>
      <c r="R21" s="161">
        <f>U28/C28*1000000000</f>
        <v>1052.8921014308944</v>
      </c>
      <c r="S21" s="161">
        <f>V28/C28*1000000000</f>
        <v>971.62047609003037</v>
      </c>
      <c r="T21" s="161"/>
      <c r="U21" s="161"/>
      <c r="V21" s="161"/>
      <c r="W21" s="161"/>
      <c r="X21" s="50"/>
      <c r="Y21" s="90"/>
      <c r="Z21" s="160"/>
      <c r="AA21" s="223"/>
      <c r="AB21" s="77"/>
      <c r="AC21" s="77"/>
      <c r="AD21" s="77"/>
      <c r="AE21" s="77"/>
      <c r="AF21" s="77"/>
      <c r="AG21" s="77"/>
      <c r="AH21" s="77"/>
      <c r="AI21" s="77"/>
      <c r="AJ21" s="77"/>
      <c r="AK21" s="77"/>
      <c r="AL21" s="2"/>
      <c r="AM21" s="2"/>
      <c r="AN21" s="2"/>
      <c r="AO21" s="2"/>
    </row>
    <row r="22" spans="1:41">
      <c r="A22" s="50"/>
      <c r="X22" s="50"/>
      <c r="Y22" s="90"/>
      <c r="Z22" s="160"/>
      <c r="AA22" s="223"/>
      <c r="AB22" s="77"/>
      <c r="AC22" s="77"/>
      <c r="AD22" s="77"/>
      <c r="AE22" s="77"/>
      <c r="AF22" s="77"/>
      <c r="AG22" s="77"/>
      <c r="AH22" s="77"/>
      <c r="AI22" s="77"/>
      <c r="AJ22" s="77"/>
      <c r="AK22" s="77"/>
      <c r="AL22" s="2"/>
      <c r="AM22" s="2"/>
      <c r="AN22" s="2"/>
      <c r="AO22" s="2"/>
    </row>
    <row r="23" spans="1:41">
      <c r="A23" s="50"/>
      <c r="Z23" s="160"/>
      <c r="AA23" s="223"/>
      <c r="AB23" s="77"/>
      <c r="AC23" s="77"/>
      <c r="AD23" s="77"/>
      <c r="AE23" s="77"/>
      <c r="AF23" s="77"/>
      <c r="AG23" s="77"/>
      <c r="AH23" s="77"/>
      <c r="AI23" s="77"/>
      <c r="AJ23" s="77"/>
      <c r="AK23" s="77"/>
      <c r="AL23" s="2"/>
      <c r="AM23" s="2"/>
      <c r="AN23" s="2"/>
      <c r="AO23" s="2"/>
    </row>
    <row r="24" spans="1:41">
      <c r="A24" s="2"/>
      <c r="B24" s="602"/>
      <c r="C24" s="162" t="s">
        <v>18</v>
      </c>
      <c r="D24" s="162" t="s">
        <v>18</v>
      </c>
      <c r="E24" s="162" t="s">
        <v>18</v>
      </c>
      <c r="F24" s="162">
        <v>2000</v>
      </c>
      <c r="G24" s="162">
        <v>2001</v>
      </c>
      <c r="H24" s="162">
        <v>2002</v>
      </c>
      <c r="I24" s="162">
        <v>2003</v>
      </c>
      <c r="J24" s="162">
        <v>2004</v>
      </c>
      <c r="K24" s="162">
        <v>2005</v>
      </c>
      <c r="L24" s="162">
        <v>2006</v>
      </c>
      <c r="M24" s="162">
        <v>2007</v>
      </c>
      <c r="N24" s="162">
        <v>2008</v>
      </c>
      <c r="O24" s="162">
        <v>2009</v>
      </c>
      <c r="P24" s="162">
        <v>2010</v>
      </c>
      <c r="Q24" s="162">
        <v>2011</v>
      </c>
      <c r="R24" s="162">
        <v>2012</v>
      </c>
      <c r="S24" s="162">
        <v>2013</v>
      </c>
      <c r="T24" s="162">
        <v>2014</v>
      </c>
      <c r="U24" s="162">
        <v>2015</v>
      </c>
      <c r="V24" s="162">
        <v>2016</v>
      </c>
      <c r="W24" s="162">
        <v>2017</v>
      </c>
      <c r="X24" s="162">
        <v>2018</v>
      </c>
      <c r="Y24" s="162">
        <v>2019</v>
      </c>
      <c r="Z24" s="162" t="s">
        <v>291</v>
      </c>
      <c r="AA24" s="162" t="s">
        <v>305</v>
      </c>
      <c r="AB24" s="668"/>
      <c r="AC24" s="2"/>
      <c r="AD24" s="2"/>
      <c r="AE24" s="2"/>
      <c r="AF24" s="2"/>
      <c r="AG24" s="2"/>
      <c r="AH24" s="2"/>
      <c r="AI24" s="2"/>
      <c r="AJ24" s="2"/>
      <c r="AK24" s="2"/>
      <c r="AL24" s="2"/>
      <c r="AM24" s="2"/>
      <c r="AN24" s="2"/>
      <c r="AO24" s="2"/>
    </row>
    <row r="25" spans="1:41">
      <c r="A25" s="257" t="s">
        <v>181</v>
      </c>
      <c r="B25" s="240" t="s">
        <v>363</v>
      </c>
      <c r="C25" s="242">
        <f>(D25+E25)/2</f>
        <v>6774879446</v>
      </c>
      <c r="D25" s="242">
        <v>6115444311</v>
      </c>
      <c r="E25" s="242">
        <v>7434314581</v>
      </c>
      <c r="F25" s="255">
        <v>2434.1</v>
      </c>
      <c r="G25" s="255">
        <v>2522.5</v>
      </c>
      <c r="H25" s="255">
        <v>2580.1999999999998</v>
      </c>
      <c r="I25" s="255">
        <v>2580.1999999999998</v>
      </c>
      <c r="J25" s="255">
        <v>2625.2</v>
      </c>
      <c r="K25" s="255">
        <v>2625.2</v>
      </c>
      <c r="L25" s="255">
        <v>2654.4</v>
      </c>
      <c r="M25" s="255">
        <v>2607.4</v>
      </c>
      <c r="N25" s="255">
        <v>2598.9</v>
      </c>
      <c r="O25" s="255">
        <v>2556.6999999999998</v>
      </c>
      <c r="P25" s="255">
        <v>2628.55</v>
      </c>
      <c r="Q25" s="255">
        <v>2515.6999999999998</v>
      </c>
      <c r="R25" s="255">
        <v>2346</v>
      </c>
      <c r="S25" s="256">
        <v>2359</v>
      </c>
      <c r="T25" s="256">
        <v>2411</v>
      </c>
      <c r="U25" s="256">
        <v>2441.3000000000002</v>
      </c>
      <c r="V25" s="284">
        <v>2490.1999999999998</v>
      </c>
      <c r="W25" s="163"/>
      <c r="X25" s="163"/>
      <c r="Y25" s="163"/>
      <c r="Z25" s="165">
        <f t="shared" ref="Z25:Z28" si="0">SUM(F25:V25)/17</f>
        <v>2528.0323529411767</v>
      </c>
      <c r="AA25" s="166">
        <f>Z25/((D25+E25)/2)*AB25</f>
        <v>9.3286986620616852E-2</v>
      </c>
      <c r="AB25" s="669">
        <v>250000</v>
      </c>
      <c r="AC25" s="2"/>
      <c r="AD25" s="2"/>
      <c r="AE25" s="2"/>
      <c r="AF25" s="2"/>
      <c r="AG25" s="2"/>
      <c r="AH25" s="2"/>
      <c r="AI25" s="2"/>
      <c r="AJ25" s="2"/>
      <c r="AK25" s="2"/>
      <c r="AL25" s="2"/>
      <c r="AM25" s="2"/>
      <c r="AN25" s="2"/>
      <c r="AO25" s="2"/>
    </row>
    <row r="26" spans="1:41">
      <c r="A26" s="244" t="s">
        <v>181</v>
      </c>
      <c r="B26" s="503" t="s">
        <v>30</v>
      </c>
      <c r="C26" s="95">
        <f t="shared" ref="C26" si="1">(D26+E26)/2</f>
        <v>302644962</v>
      </c>
      <c r="D26" s="95">
        <v>282162411</v>
      </c>
      <c r="E26" s="97">
        <v>323127513</v>
      </c>
      <c r="F26" s="100">
        <v>753.9</v>
      </c>
      <c r="G26" s="100">
        <v>768.8</v>
      </c>
      <c r="H26" s="100">
        <v>780.1</v>
      </c>
      <c r="I26" s="167">
        <v>780.1</v>
      </c>
      <c r="J26" s="167">
        <v>780.5</v>
      </c>
      <c r="K26" s="100">
        <v>780.5</v>
      </c>
      <c r="L26" s="100">
        <v>787.2</v>
      </c>
      <c r="M26" s="100">
        <v>806.6</v>
      </c>
      <c r="N26" s="100">
        <v>809</v>
      </c>
      <c r="O26" s="100">
        <v>796.9</v>
      </c>
      <c r="P26" s="100">
        <v>807.1</v>
      </c>
      <c r="Q26" s="168">
        <v>790.4</v>
      </c>
      <c r="R26" s="168">
        <v>770.7</v>
      </c>
      <c r="S26" s="164">
        <v>790.2</v>
      </c>
      <c r="T26" s="164">
        <v>798.6</v>
      </c>
      <c r="U26" s="164">
        <v>798</v>
      </c>
      <c r="V26" s="211">
        <v>805.3</v>
      </c>
      <c r="W26" s="168"/>
      <c r="X26" s="168"/>
      <c r="Y26" s="168"/>
      <c r="Z26" s="165">
        <f t="shared" si="0"/>
        <v>788.46470588235297</v>
      </c>
      <c r="AA26" s="166">
        <f>Z26/((D26+E26)/2)*AB26</f>
        <v>0.6513116067353808</v>
      </c>
      <c r="AB26" s="669">
        <v>250000</v>
      </c>
      <c r="AC26" s="2"/>
      <c r="AD26" s="2"/>
      <c r="AE26" s="2"/>
      <c r="AF26" s="2"/>
      <c r="AG26" s="2"/>
      <c r="AH26" s="2"/>
      <c r="AI26" s="2"/>
      <c r="AJ26" s="2"/>
      <c r="AK26" s="2"/>
      <c r="AL26" s="2"/>
      <c r="AM26" s="2"/>
      <c r="AN26" s="2"/>
      <c r="AO26" s="2"/>
    </row>
    <row r="27" spans="1:41">
      <c r="A27" s="106" t="s">
        <v>181</v>
      </c>
      <c r="B27" s="503" t="s">
        <v>71</v>
      </c>
      <c r="C27" s="95">
        <f t="shared" ref="C27:C28" si="2">(D27+E27)/2</f>
        <v>1320655000</v>
      </c>
      <c r="D27" s="95">
        <v>1262645000</v>
      </c>
      <c r="E27" s="97">
        <v>1378665000</v>
      </c>
      <c r="F27" s="100">
        <v>16</v>
      </c>
      <c r="G27" s="100">
        <v>16.7</v>
      </c>
      <c r="H27" s="100">
        <v>23.5</v>
      </c>
      <c r="I27" s="167">
        <v>23.5</v>
      </c>
      <c r="J27" s="167">
        <v>50.3</v>
      </c>
      <c r="K27" s="100">
        <v>50.3</v>
      </c>
      <c r="L27" s="100">
        <v>51.8</v>
      </c>
      <c r="M27" s="100">
        <v>59.3</v>
      </c>
      <c r="N27" s="100">
        <v>65.3</v>
      </c>
      <c r="O27" s="100">
        <v>65.7</v>
      </c>
      <c r="P27" s="100">
        <v>71</v>
      </c>
      <c r="Q27" s="168">
        <v>82.6</v>
      </c>
      <c r="R27" s="168">
        <v>92.7</v>
      </c>
      <c r="S27" s="164">
        <v>104.8</v>
      </c>
      <c r="T27" s="164">
        <v>123.8</v>
      </c>
      <c r="U27" s="164">
        <v>161.19999999999999</v>
      </c>
      <c r="V27" s="211">
        <v>210.5</v>
      </c>
      <c r="W27" s="168"/>
      <c r="X27" s="168"/>
      <c r="Y27" s="168"/>
      <c r="Z27" s="165">
        <f t="shared" si="0"/>
        <v>74.647058823529406</v>
      </c>
      <c r="AA27" s="166">
        <f t="shared" ref="AA27:AA28" si="3">Z27/((D27+E27)/2)*AB27</f>
        <v>1.4130688715737532E-2</v>
      </c>
      <c r="AB27" s="669">
        <v>250000</v>
      </c>
      <c r="AC27" s="2"/>
      <c r="AD27" s="2"/>
      <c r="AE27" s="2"/>
      <c r="AF27" s="2"/>
      <c r="AG27" s="2"/>
      <c r="AH27" s="2"/>
      <c r="AI27" s="2"/>
      <c r="AJ27" s="2"/>
      <c r="AK27" s="2"/>
      <c r="AL27" s="2"/>
      <c r="AM27" s="2"/>
      <c r="AN27" s="2"/>
      <c r="AO27" s="2"/>
    </row>
    <row r="28" spans="1:41">
      <c r="A28" s="245" t="s">
        <v>181</v>
      </c>
      <c r="B28" s="503" t="s">
        <v>47</v>
      </c>
      <c r="C28" s="95">
        <f t="shared" si="2"/>
        <v>82439596.5</v>
      </c>
      <c r="D28" s="95">
        <v>82211508</v>
      </c>
      <c r="E28" s="97">
        <v>82667685</v>
      </c>
      <c r="F28" s="100">
        <v>161.19999999999999</v>
      </c>
      <c r="G28" s="100">
        <v>162.6</v>
      </c>
      <c r="H28" s="100">
        <v>163.30000000000001</v>
      </c>
      <c r="I28" s="167">
        <v>163.30000000000001</v>
      </c>
      <c r="J28" s="167">
        <v>154.6</v>
      </c>
      <c r="K28" s="100">
        <v>154.6</v>
      </c>
      <c r="L28" s="100">
        <v>158.69999999999999</v>
      </c>
      <c r="M28" s="100">
        <v>133.19999999999999</v>
      </c>
      <c r="N28" s="100">
        <v>140.9</v>
      </c>
      <c r="O28" s="100">
        <v>127.7</v>
      </c>
      <c r="P28" s="100">
        <v>133</v>
      </c>
      <c r="Q28" s="168">
        <v>102.3</v>
      </c>
      <c r="R28" s="168">
        <v>94.1</v>
      </c>
      <c r="S28" s="164">
        <v>92.1</v>
      </c>
      <c r="T28" s="164">
        <v>91.8</v>
      </c>
      <c r="U28" s="164">
        <v>86.8</v>
      </c>
      <c r="V28" s="211">
        <v>80.099999999999994</v>
      </c>
      <c r="W28" s="168"/>
      <c r="X28" s="168"/>
      <c r="Y28" s="168"/>
      <c r="Z28" s="165">
        <f t="shared" si="0"/>
        <v>129.42941176470586</v>
      </c>
      <c r="AA28" s="166">
        <f t="shared" si="3"/>
        <v>0.3924977112324472</v>
      </c>
      <c r="AB28" s="669">
        <v>250000</v>
      </c>
      <c r="AC28" s="2"/>
      <c r="AD28" s="2"/>
      <c r="AE28" s="2"/>
      <c r="AF28" s="2"/>
      <c r="AG28" s="2"/>
      <c r="AH28" s="2"/>
      <c r="AI28" s="2"/>
      <c r="AJ28" s="2"/>
      <c r="AK28" s="2"/>
      <c r="AL28" s="2"/>
      <c r="AM28" s="2"/>
      <c r="AN28" s="2"/>
      <c r="AO28" s="2"/>
    </row>
    <row r="29" spans="1:41">
      <c r="AA29" s="2"/>
      <c r="AB29" s="2"/>
      <c r="AC29" s="2"/>
      <c r="AD29" s="2"/>
      <c r="AE29" s="2"/>
      <c r="AF29" s="2"/>
      <c r="AG29" s="2"/>
      <c r="AH29" s="2"/>
      <c r="AI29" s="2"/>
      <c r="AJ29" s="2"/>
      <c r="AK29" s="2"/>
      <c r="AL29" s="2"/>
      <c r="AM29" s="2"/>
      <c r="AN29" s="2"/>
      <c r="AO29" s="2"/>
    </row>
    <row r="30" spans="1:41">
      <c r="AA30" s="2"/>
      <c r="AB30" s="2"/>
      <c r="AC30" s="2"/>
      <c r="AD30" s="2"/>
      <c r="AE30" s="2"/>
      <c r="AF30" s="2"/>
      <c r="AG30" s="2"/>
      <c r="AH30" s="2"/>
      <c r="AI30" s="2"/>
      <c r="AJ30" s="2"/>
      <c r="AK30" s="2"/>
      <c r="AL30" s="2"/>
      <c r="AM30" s="2"/>
      <c r="AN30" s="2"/>
      <c r="AO30" s="2"/>
    </row>
    <row r="31" spans="1:41">
      <c r="A31" s="2"/>
      <c r="B31" s="265" t="s">
        <v>414</v>
      </c>
      <c r="C31" s="639"/>
      <c r="D31" s="639"/>
      <c r="E31" s="639"/>
      <c r="F31" s="639"/>
      <c r="G31" s="639"/>
      <c r="H31" s="639"/>
      <c r="I31" s="639"/>
      <c r="J31" s="639"/>
      <c r="K31" s="227" t="s">
        <v>306</v>
      </c>
      <c r="L31" s="639"/>
      <c r="M31" s="639"/>
      <c r="N31" s="639"/>
      <c r="O31" s="639"/>
      <c r="P31" s="639"/>
      <c r="Q31" s="639"/>
      <c r="R31" s="639"/>
      <c r="S31" s="639"/>
      <c r="T31" s="639"/>
      <c r="U31" s="639"/>
      <c r="V31" s="639"/>
      <c r="W31" s="639"/>
      <c r="X31" s="639"/>
      <c r="Y31" s="639"/>
      <c r="Z31" s="639"/>
      <c r="AA31" s="2"/>
      <c r="AB31" s="2"/>
      <c r="AC31" s="2"/>
      <c r="AD31" s="2"/>
      <c r="AE31" s="2"/>
      <c r="AF31" s="2"/>
      <c r="AG31" s="2"/>
      <c r="AH31" s="2"/>
      <c r="AI31" s="2"/>
      <c r="AJ31" s="2"/>
      <c r="AK31" s="2"/>
      <c r="AL31" s="2"/>
      <c r="AM31" s="2"/>
      <c r="AN31" s="2"/>
      <c r="AO31" s="2"/>
    </row>
    <row r="32" spans="1:41">
      <c r="A32" s="2"/>
      <c r="B32" s="670"/>
      <c r="C32" s="162" t="s">
        <v>18</v>
      </c>
      <c r="D32" s="162" t="s">
        <v>18</v>
      </c>
      <c r="E32" s="162" t="s">
        <v>18</v>
      </c>
      <c r="F32" s="162">
        <v>2000</v>
      </c>
      <c r="G32" s="162">
        <v>2001</v>
      </c>
      <c r="H32" s="162">
        <v>2002</v>
      </c>
      <c r="I32" s="162">
        <v>2003</v>
      </c>
      <c r="J32" s="162">
        <v>2004</v>
      </c>
      <c r="K32" s="162">
        <v>2005</v>
      </c>
      <c r="L32" s="162">
        <v>2006</v>
      </c>
      <c r="M32" s="162">
        <v>2007</v>
      </c>
      <c r="N32" s="162">
        <v>2008</v>
      </c>
      <c r="O32" s="162">
        <v>2009</v>
      </c>
      <c r="P32" s="162">
        <v>2010</v>
      </c>
      <c r="Q32" s="162">
        <v>2011</v>
      </c>
      <c r="R32" s="162">
        <v>2012</v>
      </c>
      <c r="S32" s="162">
        <v>2013</v>
      </c>
      <c r="T32" s="162">
        <v>2014</v>
      </c>
      <c r="U32" s="162">
        <v>2015</v>
      </c>
      <c r="V32" s="162">
        <v>2016</v>
      </c>
      <c r="W32" s="162">
        <v>2017</v>
      </c>
      <c r="X32" s="162">
        <v>2018</v>
      </c>
      <c r="Y32" s="162">
        <v>2019</v>
      </c>
      <c r="Z32" s="170" t="s">
        <v>244</v>
      </c>
      <c r="AA32" s="2"/>
      <c r="AB32" s="2"/>
      <c r="AC32" s="2"/>
      <c r="AD32" s="2"/>
      <c r="AE32" s="2"/>
      <c r="AF32" s="2"/>
      <c r="AG32" s="2"/>
      <c r="AH32" s="2"/>
      <c r="AI32" s="2"/>
      <c r="AJ32" s="2"/>
      <c r="AK32" s="2"/>
      <c r="AL32" s="2"/>
      <c r="AM32" s="2"/>
      <c r="AN32" s="2"/>
      <c r="AO32" s="2"/>
    </row>
    <row r="33" spans="1:41">
      <c r="A33" s="2"/>
      <c r="B33" s="169" t="s">
        <v>182</v>
      </c>
      <c r="C33" s="170" t="s">
        <v>350</v>
      </c>
      <c r="D33" s="170">
        <v>2000</v>
      </c>
      <c r="E33" s="170">
        <v>2016</v>
      </c>
      <c r="F33" s="170" t="s">
        <v>307</v>
      </c>
      <c r="G33" s="170" t="s">
        <v>307</v>
      </c>
      <c r="H33" s="170" t="s">
        <v>307</v>
      </c>
      <c r="I33" s="170" t="s">
        <v>307</v>
      </c>
      <c r="J33" s="170" t="s">
        <v>307</v>
      </c>
      <c r="K33" s="170" t="s">
        <v>307</v>
      </c>
      <c r="L33" s="170" t="s">
        <v>307</v>
      </c>
      <c r="M33" s="170" t="s">
        <v>307</v>
      </c>
      <c r="N33" s="170" t="s">
        <v>307</v>
      </c>
      <c r="O33" s="170" t="s">
        <v>307</v>
      </c>
      <c r="P33" s="170" t="s">
        <v>307</v>
      </c>
      <c r="Q33" s="170" t="s">
        <v>307</v>
      </c>
      <c r="R33" s="170" t="s">
        <v>307</v>
      </c>
      <c r="S33" s="170" t="s">
        <v>307</v>
      </c>
      <c r="T33" s="170" t="s">
        <v>307</v>
      </c>
      <c r="U33" s="170" t="s">
        <v>307</v>
      </c>
      <c r="V33" s="170" t="s">
        <v>307</v>
      </c>
      <c r="W33" s="170" t="s">
        <v>307</v>
      </c>
      <c r="X33" s="170" t="s">
        <v>307</v>
      </c>
      <c r="Y33" s="170" t="s">
        <v>307</v>
      </c>
      <c r="Z33" s="170"/>
      <c r="AA33" s="102"/>
      <c r="AB33" s="102"/>
      <c r="AC33" s="2"/>
      <c r="AD33" s="2"/>
      <c r="AE33" s="2"/>
      <c r="AF33" s="2"/>
      <c r="AG33" s="2"/>
      <c r="AH33" s="2"/>
      <c r="AI33" s="2"/>
      <c r="AJ33" s="2"/>
      <c r="AK33" s="2"/>
      <c r="AL33" s="2"/>
      <c r="AM33" s="2"/>
      <c r="AN33" s="2"/>
      <c r="AO33" s="2"/>
    </row>
    <row r="34" spans="1:41">
      <c r="A34" s="2"/>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0"/>
      <c r="AA34" s="102"/>
      <c r="AB34" s="102"/>
      <c r="AC34" s="2"/>
      <c r="AD34" s="2"/>
      <c r="AE34" s="2"/>
      <c r="AF34" s="2"/>
      <c r="AG34" s="2"/>
      <c r="AH34" s="2"/>
      <c r="AI34" s="2"/>
      <c r="AJ34" s="2"/>
      <c r="AK34" s="2"/>
      <c r="AL34" s="2"/>
      <c r="AM34" s="2"/>
      <c r="AN34" s="2"/>
      <c r="AO34" s="2"/>
    </row>
    <row r="35" spans="1:41">
      <c r="A35" s="2"/>
      <c r="B35" s="240" t="s">
        <v>363</v>
      </c>
      <c r="C35" s="242">
        <f t="shared" ref="C35:C66" si="4">(D35+E35)/2</f>
        <v>6774879446</v>
      </c>
      <c r="D35" s="242">
        <v>6115444311</v>
      </c>
      <c r="E35" s="242">
        <v>7434314581</v>
      </c>
      <c r="F35" s="255">
        <v>2434.1</v>
      </c>
      <c r="G35" s="255">
        <v>2522.5</v>
      </c>
      <c r="H35" s="255">
        <v>2580.1999999999998</v>
      </c>
      <c r="I35" s="255">
        <v>2580.1999999999998</v>
      </c>
      <c r="J35" s="255">
        <v>2625.2</v>
      </c>
      <c r="K35" s="255">
        <v>2625.2</v>
      </c>
      <c r="L35" s="255">
        <v>2654.4</v>
      </c>
      <c r="M35" s="255">
        <v>2607.4</v>
      </c>
      <c r="N35" s="255">
        <v>2598.9</v>
      </c>
      <c r="O35" s="255">
        <v>2556.6999999999998</v>
      </c>
      <c r="P35" s="255">
        <v>2628.55</v>
      </c>
      <c r="Q35" s="255">
        <v>2515.6999999999998</v>
      </c>
      <c r="R35" s="255">
        <v>2346</v>
      </c>
      <c r="S35" s="256">
        <v>2359</v>
      </c>
      <c r="T35" s="256">
        <v>2411</v>
      </c>
      <c r="U35" s="256">
        <v>2441.3000000000002</v>
      </c>
      <c r="V35" s="284">
        <v>2490.1999999999998</v>
      </c>
      <c r="W35" s="163"/>
      <c r="X35" s="163"/>
      <c r="Y35" s="163"/>
      <c r="Z35" s="224"/>
      <c r="AA35" s="102"/>
      <c r="AB35" s="102"/>
      <c r="AC35" s="2"/>
      <c r="AD35" s="2"/>
      <c r="AE35" s="2"/>
      <c r="AF35" s="2"/>
      <c r="AG35" s="2"/>
      <c r="AH35" s="2"/>
      <c r="AI35" s="2"/>
      <c r="AJ35" s="2"/>
      <c r="AK35" s="2"/>
      <c r="AL35" s="2"/>
      <c r="AM35" s="2"/>
      <c r="AN35" s="2"/>
      <c r="AO35" s="2"/>
    </row>
    <row r="36" spans="1:41">
      <c r="A36" s="2"/>
      <c r="B36" s="503" t="s">
        <v>119</v>
      </c>
      <c r="C36" s="95">
        <f t="shared" si="4"/>
        <v>27178986</v>
      </c>
      <c r="D36" s="95">
        <v>19701940</v>
      </c>
      <c r="E36" s="97">
        <v>34656032</v>
      </c>
      <c r="F36" s="100"/>
      <c r="G36" s="100"/>
      <c r="H36" s="100"/>
      <c r="I36" s="100"/>
      <c r="J36" s="100"/>
      <c r="K36" s="100"/>
      <c r="L36" s="100"/>
      <c r="M36" s="100"/>
      <c r="N36" s="100"/>
      <c r="O36" s="100"/>
      <c r="P36" s="100"/>
      <c r="Q36" s="168"/>
      <c r="R36" s="168"/>
      <c r="S36" s="164"/>
      <c r="T36" s="164"/>
      <c r="U36" s="281"/>
      <c r="V36" s="211"/>
      <c r="W36" s="168"/>
      <c r="X36" s="168"/>
      <c r="Y36" s="168"/>
      <c r="Z36" s="224" t="s">
        <v>383</v>
      </c>
      <c r="AA36" s="102"/>
      <c r="AB36" s="102"/>
      <c r="AC36" s="2"/>
      <c r="AD36" s="2"/>
      <c r="AE36" s="2"/>
      <c r="AF36" s="2"/>
      <c r="AG36" s="2"/>
      <c r="AH36" s="2"/>
      <c r="AI36" s="2"/>
      <c r="AJ36" s="2"/>
      <c r="AK36" s="2"/>
      <c r="AL36" s="2"/>
      <c r="AM36" s="2"/>
      <c r="AN36" s="2"/>
      <c r="AO36" s="2"/>
    </row>
    <row r="37" spans="1:41">
      <c r="A37" s="2"/>
      <c r="B37" s="503" t="s">
        <v>108</v>
      </c>
      <c r="C37" s="95">
        <f t="shared" si="4"/>
        <v>2982564</v>
      </c>
      <c r="D37" s="95">
        <v>3089027</v>
      </c>
      <c r="E37" s="95">
        <v>2876101</v>
      </c>
      <c r="F37" s="100"/>
      <c r="G37" s="100"/>
      <c r="H37" s="100"/>
      <c r="I37" s="100"/>
      <c r="J37" s="100"/>
      <c r="K37" s="100"/>
      <c r="L37" s="100"/>
      <c r="M37" s="100"/>
      <c r="N37" s="100"/>
      <c r="O37" s="100"/>
      <c r="P37" s="100"/>
      <c r="Q37" s="168"/>
      <c r="R37" s="168"/>
      <c r="S37" s="164"/>
      <c r="T37" s="164"/>
      <c r="U37" s="281"/>
      <c r="V37" s="211"/>
      <c r="W37" s="168"/>
      <c r="X37" s="168"/>
      <c r="Y37" s="168"/>
      <c r="Z37" s="224" t="s">
        <v>383</v>
      </c>
      <c r="AA37" s="102"/>
      <c r="AB37" s="102"/>
      <c r="AC37" s="2"/>
      <c r="AD37" s="2"/>
      <c r="AE37" s="2"/>
      <c r="AF37" s="2"/>
      <c r="AG37" s="2"/>
      <c r="AH37" s="2"/>
      <c r="AI37" s="2"/>
      <c r="AJ37" s="2"/>
      <c r="AK37" s="2"/>
      <c r="AL37" s="2"/>
      <c r="AM37" s="2"/>
      <c r="AN37" s="2"/>
      <c r="AO37" s="2"/>
    </row>
    <row r="38" spans="1:41">
      <c r="A38" s="2"/>
      <c r="B38" s="503" t="s">
        <v>96</v>
      </c>
      <c r="C38" s="95">
        <f t="shared" si="4"/>
        <v>35894855</v>
      </c>
      <c r="D38" s="95">
        <v>31183658</v>
      </c>
      <c r="E38" s="95">
        <v>40606052</v>
      </c>
      <c r="F38" s="212"/>
      <c r="G38" s="100"/>
      <c r="H38" s="100"/>
      <c r="I38" s="100"/>
      <c r="J38" s="100"/>
      <c r="K38" s="213"/>
      <c r="L38" s="213"/>
      <c r="M38" s="100"/>
      <c r="N38" s="100"/>
      <c r="O38" s="100"/>
      <c r="P38" s="100"/>
      <c r="Q38" s="168"/>
      <c r="R38" s="168"/>
      <c r="S38" s="164"/>
      <c r="T38" s="164"/>
      <c r="U38" s="281"/>
      <c r="V38" s="211"/>
      <c r="W38" s="168"/>
      <c r="X38" s="168"/>
      <c r="Y38" s="168"/>
      <c r="Z38" s="224" t="s">
        <v>17</v>
      </c>
      <c r="AA38" s="102"/>
      <c r="AB38" s="102"/>
      <c r="AC38" s="2"/>
      <c r="AD38" s="2"/>
      <c r="AE38" s="2"/>
      <c r="AF38" s="2"/>
      <c r="AG38" s="2"/>
      <c r="AH38" s="2"/>
      <c r="AI38" s="2"/>
      <c r="AJ38" s="2"/>
      <c r="AK38" s="2"/>
      <c r="AL38" s="2"/>
      <c r="AM38" s="2"/>
      <c r="AN38" s="2"/>
      <c r="AO38" s="2"/>
    </row>
    <row r="39" spans="1:41">
      <c r="A39" s="2"/>
      <c r="B39" s="503" t="s">
        <v>110</v>
      </c>
      <c r="C39" s="95">
        <f t="shared" si="4"/>
        <v>21936050.5</v>
      </c>
      <c r="D39" s="95">
        <v>15058638</v>
      </c>
      <c r="E39" s="95">
        <v>28813463</v>
      </c>
      <c r="F39" s="212"/>
      <c r="G39" s="100"/>
      <c r="H39" s="100"/>
      <c r="I39" s="100"/>
      <c r="J39" s="100"/>
      <c r="K39" s="213"/>
      <c r="L39" s="213"/>
      <c r="M39" s="100"/>
      <c r="N39" s="100"/>
      <c r="O39" s="100"/>
      <c r="P39" s="100"/>
      <c r="Q39" s="168"/>
      <c r="R39" s="168"/>
      <c r="S39" s="164"/>
      <c r="T39" s="164"/>
      <c r="U39" s="281"/>
      <c r="V39" s="211"/>
      <c r="W39" s="168"/>
      <c r="X39" s="168"/>
      <c r="Y39" s="168"/>
      <c r="Z39" s="224" t="s">
        <v>383</v>
      </c>
      <c r="AA39" s="102"/>
      <c r="AB39" s="102"/>
      <c r="AC39" s="2"/>
      <c r="AD39" s="2"/>
      <c r="AE39" s="2"/>
      <c r="AF39" s="2"/>
      <c r="AG39" s="2"/>
      <c r="AH39" s="2"/>
      <c r="AI39" s="2"/>
      <c r="AJ39" s="2"/>
      <c r="AK39" s="2"/>
      <c r="AL39" s="2"/>
      <c r="AM39" s="2"/>
      <c r="AN39" s="2"/>
      <c r="AO39" s="2"/>
    </row>
    <row r="40" spans="1:41">
      <c r="A40" s="2"/>
      <c r="B40" s="503" t="s">
        <v>249</v>
      </c>
      <c r="C40" s="95">
        <f t="shared" si="4"/>
        <v>89305.5</v>
      </c>
      <c r="D40" s="95">
        <v>77648</v>
      </c>
      <c r="E40" s="95">
        <v>100963</v>
      </c>
      <c r="F40" s="212"/>
      <c r="G40" s="100"/>
      <c r="H40" s="100"/>
      <c r="I40" s="100"/>
      <c r="J40" s="100"/>
      <c r="K40" s="213"/>
      <c r="L40" s="213"/>
      <c r="M40" s="100"/>
      <c r="N40" s="100"/>
      <c r="O40" s="100"/>
      <c r="P40" s="100"/>
      <c r="Q40" s="168"/>
      <c r="R40" s="168"/>
      <c r="S40" s="164"/>
      <c r="T40" s="164"/>
      <c r="U40" s="281"/>
      <c r="V40" s="211"/>
      <c r="W40" s="168"/>
      <c r="X40" s="168"/>
      <c r="Y40" s="168"/>
      <c r="Z40" s="224" t="s">
        <v>384</v>
      </c>
      <c r="AA40" s="102"/>
      <c r="AB40" s="102"/>
      <c r="AC40" s="2"/>
      <c r="AD40" s="2"/>
      <c r="AE40" s="2"/>
      <c r="AF40" s="2"/>
      <c r="AG40" s="2"/>
      <c r="AH40" s="2"/>
      <c r="AI40" s="2"/>
      <c r="AJ40" s="2"/>
      <c r="AK40" s="2"/>
      <c r="AL40" s="2"/>
      <c r="AM40" s="2"/>
      <c r="AN40" s="2"/>
      <c r="AO40" s="2"/>
    </row>
    <row r="41" spans="1:41">
      <c r="A41" s="2"/>
      <c r="B41" s="503" t="s">
        <v>250</v>
      </c>
      <c r="C41" s="95">
        <f t="shared" si="4"/>
        <v>40452441.5</v>
      </c>
      <c r="D41" s="95">
        <v>37057453</v>
      </c>
      <c r="E41" s="95">
        <v>43847430</v>
      </c>
      <c r="F41" s="100">
        <v>6</v>
      </c>
      <c r="G41" s="100">
        <v>6.5</v>
      </c>
      <c r="H41" s="100">
        <v>5.4</v>
      </c>
      <c r="I41" s="167">
        <v>5.4</v>
      </c>
      <c r="J41" s="167">
        <v>6.4</v>
      </c>
      <c r="K41" s="100">
        <v>6.4</v>
      </c>
      <c r="L41" s="100">
        <v>7.2</v>
      </c>
      <c r="M41" s="100">
        <v>6.7</v>
      </c>
      <c r="N41" s="100">
        <v>6.8</v>
      </c>
      <c r="O41" s="100">
        <v>7.6</v>
      </c>
      <c r="P41" s="100">
        <v>6.7</v>
      </c>
      <c r="Q41" s="168">
        <v>5.9</v>
      </c>
      <c r="R41" s="168">
        <v>5.9</v>
      </c>
      <c r="S41" s="164">
        <v>5.7</v>
      </c>
      <c r="T41" s="164">
        <v>5.3</v>
      </c>
      <c r="U41" s="164">
        <v>6.5</v>
      </c>
      <c r="V41" s="211">
        <v>7.7</v>
      </c>
      <c r="W41" s="168"/>
      <c r="X41" s="168"/>
      <c r="Y41" s="168"/>
      <c r="Z41" s="224" t="s">
        <v>17</v>
      </c>
      <c r="AA41" s="102"/>
      <c r="AB41" s="102"/>
      <c r="AC41" s="2"/>
      <c r="AD41" s="2"/>
      <c r="AE41" s="2"/>
      <c r="AF41" s="2"/>
      <c r="AG41" s="2"/>
      <c r="AH41" s="2"/>
      <c r="AI41" s="2"/>
      <c r="AJ41" s="2"/>
      <c r="AK41" s="2"/>
      <c r="AL41" s="2"/>
      <c r="AM41" s="2"/>
      <c r="AN41" s="2"/>
      <c r="AO41" s="2"/>
    </row>
    <row r="42" spans="1:41">
      <c r="A42" s="2"/>
      <c r="B42" s="503" t="s">
        <v>111</v>
      </c>
      <c r="C42" s="95">
        <f t="shared" si="4"/>
        <v>3000457</v>
      </c>
      <c r="D42" s="95">
        <v>3076098</v>
      </c>
      <c r="E42" s="95">
        <v>2924816</v>
      </c>
      <c r="F42" s="100">
        <v>1.8</v>
      </c>
      <c r="G42" s="100">
        <v>2</v>
      </c>
      <c r="H42" s="100">
        <v>2.1</v>
      </c>
      <c r="I42" s="167">
        <v>2.1</v>
      </c>
      <c r="J42" s="167">
        <v>2.5</v>
      </c>
      <c r="K42" s="100">
        <v>2.5</v>
      </c>
      <c r="L42" s="100">
        <v>2.4</v>
      </c>
      <c r="M42" s="100">
        <v>2.35</v>
      </c>
      <c r="N42" s="100">
        <v>2.2999999999999998</v>
      </c>
      <c r="O42" s="100">
        <v>2.2999999999999998</v>
      </c>
      <c r="P42" s="100">
        <v>2.2999999999999998</v>
      </c>
      <c r="Q42" s="168">
        <v>2.4</v>
      </c>
      <c r="R42" s="168">
        <v>2.1</v>
      </c>
      <c r="S42" s="164">
        <v>2.2000000000000002</v>
      </c>
      <c r="T42" s="164">
        <v>2.2999999999999998</v>
      </c>
      <c r="U42" s="164">
        <v>2.6</v>
      </c>
      <c r="V42" s="211">
        <v>2.2000000000000002</v>
      </c>
      <c r="W42" s="168"/>
      <c r="X42" s="168"/>
      <c r="Y42" s="168"/>
      <c r="Z42" s="224" t="s">
        <v>383</v>
      </c>
      <c r="AA42" s="102"/>
      <c r="AB42" s="102"/>
      <c r="AC42" s="2"/>
      <c r="AD42" s="2"/>
      <c r="AE42" s="2"/>
      <c r="AF42" s="2"/>
      <c r="AG42" s="2"/>
      <c r="AH42" s="2"/>
      <c r="AI42" s="2"/>
      <c r="AJ42" s="2"/>
      <c r="AK42" s="2"/>
      <c r="AL42" s="2"/>
      <c r="AM42" s="2"/>
      <c r="AN42" s="2"/>
      <c r="AO42" s="2"/>
    </row>
    <row r="43" spans="1:41">
      <c r="A43" s="2"/>
      <c r="B43" s="503" t="s">
        <v>251</v>
      </c>
      <c r="C43" s="95">
        <f t="shared" si="4"/>
        <v>97840</v>
      </c>
      <c r="D43" s="95">
        <v>90858</v>
      </c>
      <c r="E43" s="95">
        <v>104822</v>
      </c>
      <c r="F43" s="212"/>
      <c r="G43" s="100"/>
      <c r="H43" s="100"/>
      <c r="I43" s="100"/>
      <c r="J43" s="100"/>
      <c r="K43" s="213"/>
      <c r="L43" s="213"/>
      <c r="M43" s="100"/>
      <c r="N43" s="100"/>
      <c r="O43" s="100"/>
      <c r="P43" s="100"/>
      <c r="Q43" s="168"/>
      <c r="R43" s="168"/>
      <c r="S43" s="164"/>
      <c r="T43" s="164"/>
      <c r="U43" s="281"/>
      <c r="V43" s="211"/>
      <c r="W43" s="168"/>
      <c r="X43" s="168"/>
      <c r="Y43" s="168"/>
      <c r="Z43" s="224" t="s">
        <v>385</v>
      </c>
      <c r="AA43" s="102"/>
      <c r="AB43" s="102"/>
      <c r="AC43" s="2"/>
      <c r="AD43" s="2"/>
      <c r="AE43" s="2"/>
      <c r="AF43" s="2"/>
      <c r="AG43" s="2"/>
      <c r="AH43" s="2"/>
      <c r="AI43" s="2"/>
      <c r="AJ43" s="2"/>
      <c r="AK43" s="2"/>
      <c r="AL43" s="2"/>
      <c r="AM43" s="2"/>
      <c r="AN43" s="2"/>
      <c r="AO43" s="2"/>
    </row>
    <row r="44" spans="1:41">
      <c r="A44" s="2"/>
      <c r="B44" s="503" t="s">
        <v>32</v>
      </c>
      <c r="C44" s="95">
        <f t="shared" si="4"/>
        <v>21640079.5</v>
      </c>
      <c r="D44" s="95">
        <v>19153000</v>
      </c>
      <c r="E44" s="95">
        <v>24127159</v>
      </c>
      <c r="F44" s="212"/>
      <c r="G44" s="100"/>
      <c r="H44" s="100"/>
      <c r="I44" s="100"/>
      <c r="J44" s="100"/>
      <c r="K44" s="100"/>
      <c r="L44" s="100"/>
      <c r="M44" s="100"/>
      <c r="N44" s="100"/>
      <c r="O44" s="100"/>
      <c r="P44" s="100"/>
      <c r="Q44" s="168"/>
      <c r="R44" s="168"/>
      <c r="S44" s="164"/>
      <c r="T44" s="164"/>
      <c r="U44" s="281"/>
      <c r="V44" s="211"/>
      <c r="W44" s="168"/>
      <c r="X44" s="168"/>
      <c r="Y44" s="168"/>
      <c r="Z44" s="224" t="s">
        <v>17</v>
      </c>
      <c r="AA44" s="102"/>
      <c r="AB44" s="102"/>
      <c r="AC44" s="2"/>
      <c r="AD44" s="2"/>
      <c r="AE44" s="2"/>
      <c r="AF44" s="2"/>
      <c r="AG44" s="2"/>
      <c r="AH44" s="2"/>
      <c r="AI44" s="2"/>
      <c r="AJ44" s="2"/>
      <c r="AK44" s="2"/>
      <c r="AL44" s="2"/>
      <c r="AM44" s="2"/>
      <c r="AN44" s="2"/>
      <c r="AO44" s="2"/>
    </row>
    <row r="45" spans="1:41">
      <c r="A45" s="2"/>
      <c r="B45" s="503" t="s">
        <v>41</v>
      </c>
      <c r="C45" s="95">
        <f t="shared" si="4"/>
        <v>8379462</v>
      </c>
      <c r="D45" s="95">
        <v>8011566</v>
      </c>
      <c r="E45" s="95">
        <v>8747358</v>
      </c>
      <c r="F45" s="212"/>
      <c r="G45" s="100"/>
      <c r="H45" s="100"/>
      <c r="I45" s="100"/>
      <c r="J45" s="100"/>
      <c r="K45" s="100"/>
      <c r="L45" s="100"/>
      <c r="M45" s="100"/>
      <c r="N45" s="100"/>
      <c r="O45" s="100"/>
      <c r="P45" s="100"/>
      <c r="Q45" s="168"/>
      <c r="R45" s="168"/>
      <c r="S45" s="164"/>
      <c r="T45" s="164"/>
      <c r="U45" s="281"/>
      <c r="V45" s="211"/>
      <c r="W45" s="168"/>
      <c r="X45" s="168"/>
      <c r="Y45" s="168"/>
      <c r="Z45" s="224" t="s">
        <v>17</v>
      </c>
      <c r="AA45" s="102"/>
      <c r="AB45" s="102"/>
      <c r="AC45" s="2"/>
      <c r="AD45" s="2"/>
      <c r="AE45" s="2"/>
      <c r="AF45" s="2"/>
      <c r="AG45" s="2"/>
      <c r="AH45" s="2"/>
      <c r="AI45" s="2"/>
      <c r="AJ45" s="2"/>
      <c r="AK45" s="2"/>
      <c r="AL45" s="2"/>
      <c r="AM45" s="2"/>
      <c r="AN45" s="2"/>
      <c r="AO45" s="2"/>
    </row>
    <row r="46" spans="1:41">
      <c r="A46" s="2"/>
      <c r="B46" s="503" t="s">
        <v>120</v>
      </c>
      <c r="C46" s="95">
        <f t="shared" si="4"/>
        <v>8905437</v>
      </c>
      <c r="D46" s="95">
        <v>8048600</v>
      </c>
      <c r="E46" s="95">
        <v>9762274</v>
      </c>
      <c r="F46" s="212"/>
      <c r="G46" s="100"/>
      <c r="H46" s="100"/>
      <c r="I46" s="100"/>
      <c r="J46" s="100"/>
      <c r="K46" s="100"/>
      <c r="L46" s="100"/>
      <c r="M46" s="100"/>
      <c r="N46" s="100"/>
      <c r="O46" s="100"/>
      <c r="P46" s="100"/>
      <c r="Q46" s="168"/>
      <c r="R46" s="168"/>
      <c r="S46" s="164"/>
      <c r="T46" s="164"/>
      <c r="U46" s="281"/>
      <c r="V46" s="211"/>
      <c r="W46" s="168"/>
      <c r="X46" s="168"/>
      <c r="Y46" s="168"/>
      <c r="Z46" s="224" t="s">
        <v>383</v>
      </c>
      <c r="AA46" s="102"/>
      <c r="AB46" s="102"/>
      <c r="AC46" s="2"/>
      <c r="AD46" s="2"/>
      <c r="AE46" s="2"/>
      <c r="AF46" s="2"/>
      <c r="AG46" s="2"/>
      <c r="AH46" s="2"/>
      <c r="AI46" s="2"/>
      <c r="AJ46" s="2"/>
      <c r="AK46" s="2"/>
      <c r="AL46" s="2"/>
      <c r="AM46" s="2"/>
      <c r="AN46" s="2"/>
      <c r="AO46" s="2"/>
    </row>
    <row r="47" spans="1:41">
      <c r="A47" s="2"/>
      <c r="B47" s="503" t="s">
        <v>74</v>
      </c>
      <c r="C47" s="95">
        <f t="shared" si="4"/>
        <v>344561.5</v>
      </c>
      <c r="D47" s="95">
        <v>297891</v>
      </c>
      <c r="E47" s="95">
        <v>391232</v>
      </c>
      <c r="F47" s="212"/>
      <c r="G47" s="100"/>
      <c r="H47" s="100"/>
      <c r="I47" s="100"/>
      <c r="J47" s="100"/>
      <c r="K47" s="100"/>
      <c r="L47" s="100"/>
      <c r="M47" s="100"/>
      <c r="N47" s="100"/>
      <c r="O47" s="100"/>
      <c r="P47" s="100"/>
      <c r="Q47" s="168"/>
      <c r="R47" s="168"/>
      <c r="S47" s="164"/>
      <c r="T47" s="164"/>
      <c r="U47" s="281"/>
      <c r="V47" s="211"/>
      <c r="W47" s="168"/>
      <c r="X47" s="168"/>
      <c r="Y47" s="168"/>
      <c r="Z47" s="224" t="s">
        <v>17</v>
      </c>
      <c r="AA47" s="102"/>
      <c r="AB47" s="102"/>
      <c r="AC47" s="2"/>
      <c r="AD47" s="2"/>
      <c r="AE47" s="2"/>
      <c r="AF47" s="2"/>
      <c r="AG47" s="2"/>
      <c r="AH47" s="2"/>
      <c r="AI47" s="2"/>
      <c r="AJ47" s="2"/>
      <c r="AK47" s="2"/>
      <c r="AL47" s="2"/>
      <c r="AM47" s="2"/>
      <c r="AN47" s="2"/>
      <c r="AO47" s="2"/>
    </row>
    <row r="48" spans="1:41">
      <c r="A48" s="2"/>
      <c r="B48" s="503" t="s">
        <v>31</v>
      </c>
      <c r="C48" s="95">
        <f t="shared" si="4"/>
        <v>1046013</v>
      </c>
      <c r="D48" s="95">
        <v>666855</v>
      </c>
      <c r="E48" s="95">
        <v>1425171</v>
      </c>
      <c r="F48" s="212"/>
      <c r="G48" s="100"/>
      <c r="H48" s="100"/>
      <c r="I48" s="100"/>
      <c r="J48" s="100"/>
      <c r="K48" s="100"/>
      <c r="L48" s="100"/>
      <c r="M48" s="100"/>
      <c r="N48" s="100"/>
      <c r="O48" s="100"/>
      <c r="P48" s="100"/>
      <c r="Q48" s="168"/>
      <c r="R48" s="168"/>
      <c r="S48" s="164"/>
      <c r="T48" s="164"/>
      <c r="U48" s="281"/>
      <c r="V48" s="211"/>
      <c r="W48" s="168"/>
      <c r="X48" s="168"/>
      <c r="Y48" s="168"/>
      <c r="Z48" s="224" t="s">
        <v>17</v>
      </c>
      <c r="AA48" s="102"/>
      <c r="AB48" s="102"/>
      <c r="AC48" s="2"/>
      <c r="AD48" s="2"/>
      <c r="AE48" s="2"/>
      <c r="AF48" s="2"/>
      <c r="AG48" s="2"/>
      <c r="AH48" s="2"/>
      <c r="AI48" s="2"/>
      <c r="AJ48" s="2"/>
      <c r="AK48" s="2"/>
      <c r="AL48" s="2"/>
      <c r="AM48" s="2"/>
      <c r="AN48" s="2"/>
      <c r="AO48" s="2"/>
    </row>
    <row r="49" spans="1:41">
      <c r="A49" s="2"/>
      <c r="B49" s="503" t="s">
        <v>121</v>
      </c>
      <c r="C49" s="95">
        <f t="shared" si="4"/>
        <v>147116149.5</v>
      </c>
      <c r="D49" s="95">
        <v>131280739</v>
      </c>
      <c r="E49" s="95">
        <v>162951560</v>
      </c>
      <c r="F49" s="212"/>
      <c r="G49" s="100"/>
      <c r="H49" s="100"/>
      <c r="I49" s="100"/>
      <c r="J49" s="100"/>
      <c r="K49" s="100"/>
      <c r="L49" s="100"/>
      <c r="M49" s="100"/>
      <c r="N49" s="100"/>
      <c r="O49" s="100"/>
      <c r="P49" s="100"/>
      <c r="Q49" s="168"/>
      <c r="R49" s="168"/>
      <c r="S49" s="164"/>
      <c r="T49" s="164"/>
      <c r="U49" s="281"/>
      <c r="V49" s="211"/>
      <c r="W49" s="168"/>
      <c r="X49" s="168"/>
      <c r="Y49" s="168"/>
      <c r="Z49" s="224" t="s">
        <v>383</v>
      </c>
      <c r="AA49" s="102"/>
      <c r="AB49" s="102"/>
      <c r="AC49" s="2"/>
      <c r="AD49" s="2"/>
      <c r="AE49" s="2"/>
      <c r="AF49" s="2"/>
      <c r="AG49" s="2"/>
      <c r="AH49" s="2"/>
      <c r="AI49" s="2"/>
      <c r="AJ49" s="2"/>
      <c r="AK49" s="2"/>
      <c r="AL49" s="2"/>
      <c r="AM49" s="2"/>
      <c r="AN49" s="2"/>
      <c r="AO49" s="2"/>
    </row>
    <row r="50" spans="1:41">
      <c r="A50" s="2"/>
      <c r="B50" s="503" t="s">
        <v>66</v>
      </c>
      <c r="C50" s="95">
        <f t="shared" si="4"/>
        <v>277417</v>
      </c>
      <c r="D50" s="95">
        <v>269838</v>
      </c>
      <c r="E50" s="95">
        <v>284996</v>
      </c>
      <c r="F50" s="212"/>
      <c r="G50" s="100"/>
      <c r="H50" s="100"/>
      <c r="I50" s="100"/>
      <c r="J50" s="100"/>
      <c r="K50" s="100"/>
      <c r="L50" s="100"/>
      <c r="M50" s="100"/>
      <c r="N50" s="100"/>
      <c r="O50" s="100"/>
      <c r="P50" s="100"/>
      <c r="Q50" s="168"/>
      <c r="R50" s="168"/>
      <c r="S50" s="164"/>
      <c r="T50" s="164"/>
      <c r="U50" s="281"/>
      <c r="V50" s="211"/>
      <c r="W50" s="168"/>
      <c r="X50" s="168"/>
      <c r="Y50" s="168"/>
      <c r="Z50" s="224" t="s">
        <v>17</v>
      </c>
      <c r="AA50" s="102"/>
      <c r="AB50" s="102"/>
      <c r="AC50" s="2"/>
      <c r="AD50" s="2"/>
      <c r="AE50" s="2"/>
      <c r="AF50" s="2"/>
      <c r="AG50" s="2"/>
      <c r="AH50" s="2"/>
      <c r="AI50" s="2"/>
      <c r="AJ50" s="2"/>
      <c r="AK50" s="2"/>
      <c r="AL50" s="2"/>
      <c r="AM50" s="2"/>
      <c r="AN50" s="2"/>
      <c r="AO50" s="2"/>
    </row>
    <row r="51" spans="1:41">
      <c r="A51" s="2"/>
      <c r="B51" s="503" t="s">
        <v>86</v>
      </c>
      <c r="C51" s="95">
        <f t="shared" si="4"/>
        <v>9756060</v>
      </c>
      <c r="D51" s="95">
        <v>10005000</v>
      </c>
      <c r="E51" s="97">
        <v>9507120</v>
      </c>
      <c r="F51" s="212"/>
      <c r="G51" s="100"/>
      <c r="H51" s="100"/>
      <c r="I51" s="100"/>
      <c r="J51" s="100"/>
      <c r="K51" s="100"/>
      <c r="L51" s="100"/>
      <c r="M51" s="100"/>
      <c r="N51" s="100"/>
      <c r="O51" s="100"/>
      <c r="P51" s="100"/>
      <c r="Q51" s="168"/>
      <c r="R51" s="168"/>
      <c r="S51" s="164"/>
      <c r="T51" s="164"/>
      <c r="U51" s="281"/>
      <c r="V51" s="211"/>
      <c r="W51" s="168"/>
      <c r="X51" s="168"/>
      <c r="Y51" s="168"/>
      <c r="Z51" s="224" t="s">
        <v>17</v>
      </c>
      <c r="AA51" s="102"/>
      <c r="AB51" s="102"/>
      <c r="AC51" s="2"/>
      <c r="AD51" s="2"/>
      <c r="AE51" s="2"/>
      <c r="AF51" s="2"/>
      <c r="AG51" s="2"/>
      <c r="AH51" s="2"/>
      <c r="AI51" s="2"/>
      <c r="AJ51" s="2"/>
      <c r="AK51" s="2"/>
      <c r="AL51" s="2"/>
      <c r="AM51" s="2"/>
      <c r="AN51" s="2"/>
      <c r="AO51" s="2"/>
    </row>
    <row r="52" spans="1:41">
      <c r="A52" s="2"/>
      <c r="B52" s="503" t="s">
        <v>40</v>
      </c>
      <c r="C52" s="95">
        <f t="shared" si="4"/>
        <v>10799704.5</v>
      </c>
      <c r="D52" s="95">
        <v>10251250</v>
      </c>
      <c r="E52" s="97">
        <v>11348159</v>
      </c>
      <c r="F52" s="100">
        <v>45.7</v>
      </c>
      <c r="G52" s="100">
        <v>44</v>
      </c>
      <c r="H52" s="100">
        <v>44.7</v>
      </c>
      <c r="I52" s="167">
        <v>44.7</v>
      </c>
      <c r="J52" s="167">
        <v>45.3</v>
      </c>
      <c r="K52" s="100">
        <v>45.3</v>
      </c>
      <c r="L52" s="100">
        <v>44.3</v>
      </c>
      <c r="M52" s="100">
        <v>46</v>
      </c>
      <c r="N52" s="100">
        <v>43.4</v>
      </c>
      <c r="O52" s="100">
        <v>45</v>
      </c>
      <c r="P52" s="100">
        <v>45.7</v>
      </c>
      <c r="Q52" s="168">
        <v>45.9</v>
      </c>
      <c r="R52" s="168">
        <v>38.5</v>
      </c>
      <c r="S52" s="164">
        <v>40.6</v>
      </c>
      <c r="T52" s="164">
        <v>32.1</v>
      </c>
      <c r="U52" s="164">
        <v>24.8</v>
      </c>
      <c r="V52" s="211">
        <v>41.3</v>
      </c>
      <c r="W52" s="168"/>
      <c r="X52" s="168"/>
      <c r="Y52" s="168"/>
      <c r="Z52" s="224" t="s">
        <v>17</v>
      </c>
      <c r="AA52" s="102"/>
      <c r="AB52" s="102"/>
      <c r="AC52" s="2"/>
      <c r="AD52" s="2"/>
      <c r="AE52" s="2"/>
      <c r="AF52" s="2"/>
      <c r="AG52" s="2"/>
      <c r="AH52" s="2"/>
      <c r="AI52" s="2"/>
      <c r="AJ52" s="2"/>
      <c r="AK52" s="2"/>
      <c r="AL52" s="2"/>
      <c r="AM52" s="2"/>
      <c r="AN52" s="2"/>
      <c r="AO52" s="2"/>
    </row>
    <row r="53" spans="1:41">
      <c r="A53" s="2"/>
      <c r="B53" s="503" t="s">
        <v>252</v>
      </c>
      <c r="C53" s="95">
        <f t="shared" si="4"/>
        <v>307133</v>
      </c>
      <c r="D53" s="95">
        <v>247312</v>
      </c>
      <c r="E53" s="97">
        <v>366954</v>
      </c>
      <c r="F53" s="212"/>
      <c r="G53" s="100"/>
      <c r="H53" s="100"/>
      <c r="I53" s="100"/>
      <c r="J53" s="100"/>
      <c r="K53" s="100"/>
      <c r="L53" s="100"/>
      <c r="M53" s="100"/>
      <c r="N53" s="100"/>
      <c r="O53" s="100"/>
      <c r="P53" s="100"/>
      <c r="Q53" s="168"/>
      <c r="R53" s="168"/>
      <c r="S53" s="164"/>
      <c r="T53" s="164"/>
      <c r="U53" s="281"/>
      <c r="V53" s="211"/>
      <c r="W53" s="168"/>
      <c r="X53" s="168"/>
      <c r="Y53" s="168"/>
      <c r="Z53" s="224" t="s">
        <v>385</v>
      </c>
      <c r="AA53" s="102"/>
      <c r="AB53" s="102"/>
      <c r="AC53" s="2"/>
      <c r="AD53" s="2"/>
      <c r="AE53" s="2"/>
      <c r="AF53" s="2"/>
      <c r="AG53" s="2"/>
      <c r="AH53" s="2"/>
      <c r="AI53" s="2"/>
      <c r="AJ53" s="2"/>
      <c r="AK53" s="2"/>
      <c r="AL53" s="2"/>
      <c r="AM53" s="2"/>
      <c r="AN53" s="2"/>
      <c r="AO53" s="2"/>
    </row>
    <row r="54" spans="1:41">
      <c r="A54" s="2"/>
      <c r="B54" s="503" t="s">
        <v>122</v>
      </c>
      <c r="C54" s="95">
        <f t="shared" si="4"/>
        <v>8910832</v>
      </c>
      <c r="D54" s="95">
        <v>6949366</v>
      </c>
      <c r="E54" s="97">
        <v>10872298</v>
      </c>
      <c r="F54" s="212"/>
      <c r="G54" s="100"/>
      <c r="H54" s="100"/>
      <c r="I54" s="100"/>
      <c r="J54" s="100"/>
      <c r="K54" s="100"/>
      <c r="L54" s="100"/>
      <c r="M54" s="100"/>
      <c r="N54" s="100"/>
      <c r="O54" s="100"/>
      <c r="P54" s="100"/>
      <c r="Q54" s="168"/>
      <c r="R54" s="168"/>
      <c r="S54" s="164"/>
      <c r="T54" s="164"/>
      <c r="U54" s="281"/>
      <c r="V54" s="211"/>
      <c r="W54" s="168"/>
      <c r="X54" s="168"/>
      <c r="Y54" s="168"/>
      <c r="Z54" s="224" t="s">
        <v>383</v>
      </c>
      <c r="AA54" s="102"/>
      <c r="AB54" s="102"/>
      <c r="AC54" s="2"/>
      <c r="AD54" s="2"/>
      <c r="AE54" s="2"/>
      <c r="AF54" s="2"/>
      <c r="AG54" s="2"/>
      <c r="AH54" s="2"/>
      <c r="AI54" s="2"/>
      <c r="AJ54" s="2"/>
      <c r="AK54" s="2"/>
      <c r="AL54" s="2"/>
      <c r="AM54" s="2"/>
      <c r="AN54" s="2"/>
      <c r="AO54" s="2"/>
    </row>
    <row r="55" spans="1:41">
      <c r="A55" s="2"/>
      <c r="B55" s="503" t="s">
        <v>253</v>
      </c>
      <c r="C55" s="95">
        <f t="shared" si="4"/>
        <v>63582</v>
      </c>
      <c r="D55" s="95">
        <v>61833</v>
      </c>
      <c r="E55" s="97">
        <v>65331</v>
      </c>
      <c r="F55" s="212"/>
      <c r="G55" s="100"/>
      <c r="H55" s="100"/>
      <c r="I55" s="100"/>
      <c r="J55" s="100"/>
      <c r="K55" s="100"/>
      <c r="L55" s="100"/>
      <c r="M55" s="100"/>
      <c r="N55" s="100"/>
      <c r="O55" s="100"/>
      <c r="P55" s="100"/>
      <c r="Q55" s="168"/>
      <c r="R55" s="168"/>
      <c r="S55" s="164"/>
      <c r="T55" s="164"/>
      <c r="U55" s="281"/>
      <c r="V55" s="211"/>
      <c r="W55" s="168"/>
      <c r="X55" s="168"/>
      <c r="Y55" s="168"/>
      <c r="Z55" s="224" t="s">
        <v>384</v>
      </c>
      <c r="AA55" s="102"/>
      <c r="AB55" s="102"/>
      <c r="AC55" s="2"/>
      <c r="AD55" s="2"/>
      <c r="AE55" s="2"/>
      <c r="AF55" s="2"/>
      <c r="AG55" s="2"/>
      <c r="AH55" s="2"/>
      <c r="AI55" s="2"/>
      <c r="AJ55" s="2"/>
      <c r="AK55" s="2"/>
      <c r="AL55" s="2"/>
      <c r="AM55" s="2"/>
      <c r="AN55" s="2"/>
      <c r="AO55" s="2"/>
    </row>
    <row r="56" spans="1:41">
      <c r="A56" s="2"/>
      <c r="B56" s="503" t="s">
        <v>123</v>
      </c>
      <c r="C56" s="95">
        <f t="shared" si="4"/>
        <v>680976</v>
      </c>
      <c r="D56" s="95">
        <v>564187</v>
      </c>
      <c r="E56" s="97">
        <v>797765</v>
      </c>
      <c r="F56" s="212"/>
      <c r="G56" s="100"/>
      <c r="H56" s="100"/>
      <c r="I56" s="100"/>
      <c r="J56" s="100"/>
      <c r="K56" s="100"/>
      <c r="L56" s="100"/>
      <c r="M56" s="100"/>
      <c r="N56" s="100"/>
      <c r="O56" s="100"/>
      <c r="P56" s="100"/>
      <c r="Q56" s="168"/>
      <c r="R56" s="168"/>
      <c r="S56" s="164"/>
      <c r="T56" s="164"/>
      <c r="U56" s="281"/>
      <c r="V56" s="211"/>
      <c r="W56" s="168"/>
      <c r="X56" s="168"/>
      <c r="Y56" s="168"/>
      <c r="Z56" s="224" t="s">
        <v>383</v>
      </c>
      <c r="AA56" s="102"/>
      <c r="AB56" s="102"/>
      <c r="AC56" s="2"/>
      <c r="AD56" s="2"/>
      <c r="AE56" s="2"/>
      <c r="AF56" s="2"/>
      <c r="AG56" s="2"/>
      <c r="AH56" s="2"/>
      <c r="AI56" s="2"/>
      <c r="AJ56" s="2"/>
      <c r="AK56" s="2"/>
      <c r="AL56" s="2"/>
      <c r="AM56" s="2"/>
      <c r="AN56" s="2"/>
      <c r="AO56" s="2"/>
    </row>
    <row r="57" spans="1:41">
      <c r="A57" s="2"/>
      <c r="B57" s="503" t="s">
        <v>107</v>
      </c>
      <c r="C57" s="95">
        <f t="shared" si="4"/>
        <v>9613697</v>
      </c>
      <c r="D57" s="95">
        <v>8339512</v>
      </c>
      <c r="E57" s="97">
        <v>10887882</v>
      </c>
      <c r="F57" s="212"/>
      <c r="G57" s="100"/>
      <c r="H57" s="100"/>
      <c r="I57" s="100"/>
      <c r="J57" s="100"/>
      <c r="K57" s="100"/>
      <c r="L57" s="100"/>
      <c r="M57" s="100"/>
      <c r="N57" s="100"/>
      <c r="O57" s="100"/>
      <c r="P57" s="100"/>
      <c r="Q57" s="168"/>
      <c r="R57" s="168"/>
      <c r="S57" s="164"/>
      <c r="T57" s="164"/>
      <c r="U57" s="281"/>
      <c r="V57" s="211"/>
      <c r="W57" s="168"/>
      <c r="X57" s="168"/>
      <c r="Y57" s="168"/>
      <c r="Z57" s="224" t="s">
        <v>17</v>
      </c>
      <c r="AA57" s="102"/>
      <c r="AB57" s="102"/>
      <c r="AC57" s="2"/>
      <c r="AD57" s="2"/>
      <c r="AE57" s="2"/>
      <c r="AF57" s="2"/>
      <c r="AG57" s="2"/>
      <c r="AH57" s="2"/>
      <c r="AI57" s="2"/>
      <c r="AJ57" s="2"/>
      <c r="AK57" s="2"/>
      <c r="AL57" s="2"/>
      <c r="AM57" s="2"/>
      <c r="AN57" s="2"/>
      <c r="AO57" s="2"/>
    </row>
    <row r="58" spans="1:41">
      <c r="A58" s="2"/>
      <c r="B58" s="503" t="s">
        <v>254</v>
      </c>
      <c r="C58" s="95">
        <f t="shared" si="4"/>
        <v>3654847</v>
      </c>
      <c r="D58" s="95">
        <v>3792878</v>
      </c>
      <c r="E58" s="97">
        <v>3516816</v>
      </c>
      <c r="F58" s="212"/>
      <c r="G58" s="100"/>
      <c r="H58" s="100"/>
      <c r="I58" s="100"/>
      <c r="J58" s="100"/>
      <c r="K58" s="100"/>
      <c r="L58" s="100"/>
      <c r="M58" s="100"/>
      <c r="N58" s="100"/>
      <c r="O58" s="100"/>
      <c r="P58" s="100"/>
      <c r="Q58" s="168"/>
      <c r="R58" s="168"/>
      <c r="S58" s="164"/>
      <c r="T58" s="164"/>
      <c r="U58" s="281"/>
      <c r="V58" s="211"/>
      <c r="W58" s="168"/>
      <c r="X58" s="168"/>
      <c r="Y58" s="168"/>
      <c r="Z58" s="224" t="s">
        <v>17</v>
      </c>
      <c r="AA58" s="102"/>
      <c r="AB58" s="102"/>
      <c r="AC58" s="2"/>
      <c r="AD58" s="2"/>
      <c r="AE58" s="2"/>
      <c r="AF58" s="2"/>
      <c r="AG58" s="2"/>
      <c r="AH58" s="2"/>
      <c r="AI58" s="2"/>
      <c r="AJ58" s="2"/>
      <c r="AK58" s="2"/>
      <c r="AL58" s="2"/>
      <c r="AM58" s="2"/>
      <c r="AN58" s="2"/>
      <c r="AO58" s="2"/>
    </row>
    <row r="59" spans="1:41">
      <c r="A59" s="2"/>
      <c r="B59" s="503" t="s">
        <v>91</v>
      </c>
      <c r="C59" s="95">
        <f t="shared" si="4"/>
        <v>1993419.5</v>
      </c>
      <c r="D59" s="95">
        <v>1736579</v>
      </c>
      <c r="E59" s="97">
        <v>2250260</v>
      </c>
      <c r="F59" s="212"/>
      <c r="G59" s="100"/>
      <c r="H59" s="100"/>
      <c r="I59" s="100"/>
      <c r="J59" s="100"/>
      <c r="K59" s="100"/>
      <c r="L59" s="100"/>
      <c r="M59" s="100"/>
      <c r="N59" s="100"/>
      <c r="O59" s="100"/>
      <c r="P59" s="100"/>
      <c r="Q59" s="168"/>
      <c r="R59" s="168"/>
      <c r="S59" s="164"/>
      <c r="T59" s="164"/>
      <c r="U59" s="281"/>
      <c r="V59" s="211"/>
      <c r="W59" s="168"/>
      <c r="X59" s="168"/>
      <c r="Y59" s="168"/>
      <c r="Z59" s="224" t="s">
        <v>17</v>
      </c>
      <c r="AA59" s="102"/>
      <c r="AB59" s="102"/>
      <c r="AC59" s="2"/>
      <c r="AD59" s="2"/>
      <c r="AE59" s="2"/>
      <c r="AF59" s="2"/>
      <c r="AG59" s="2"/>
      <c r="AH59" s="2"/>
      <c r="AI59" s="2"/>
      <c r="AJ59" s="2"/>
      <c r="AK59" s="2"/>
      <c r="AL59" s="2"/>
      <c r="AM59" s="2"/>
      <c r="AN59" s="2"/>
      <c r="AO59" s="2"/>
    </row>
    <row r="60" spans="1:41">
      <c r="A60" s="2"/>
      <c r="B60" s="503" t="s">
        <v>92</v>
      </c>
      <c r="C60" s="95">
        <f t="shared" si="4"/>
        <v>191719653</v>
      </c>
      <c r="D60" s="95">
        <v>175786441</v>
      </c>
      <c r="E60" s="97">
        <v>207652865</v>
      </c>
      <c r="F60" s="100">
        <v>4.9000000000000004</v>
      </c>
      <c r="G60" s="100">
        <v>14.3</v>
      </c>
      <c r="H60" s="100">
        <v>13.8</v>
      </c>
      <c r="I60" s="167">
        <v>13.8</v>
      </c>
      <c r="J60" s="167">
        <v>9.9</v>
      </c>
      <c r="K60" s="100">
        <v>9.9</v>
      </c>
      <c r="L60" s="100">
        <v>13</v>
      </c>
      <c r="M60" s="100">
        <v>11.7</v>
      </c>
      <c r="N60" s="100">
        <v>14</v>
      </c>
      <c r="O60" s="100">
        <v>12.2</v>
      </c>
      <c r="P60" s="100">
        <v>13.9</v>
      </c>
      <c r="Q60" s="168">
        <v>14.8</v>
      </c>
      <c r="R60" s="168">
        <v>15.2</v>
      </c>
      <c r="S60" s="164">
        <v>13.8</v>
      </c>
      <c r="T60" s="164">
        <v>14.5</v>
      </c>
      <c r="U60" s="164">
        <v>13.9</v>
      </c>
      <c r="V60" s="211">
        <v>15.9</v>
      </c>
      <c r="W60" s="168"/>
      <c r="X60" s="168"/>
      <c r="Y60" s="168"/>
      <c r="Z60" s="224" t="s">
        <v>17</v>
      </c>
      <c r="AA60" s="102"/>
      <c r="AB60" s="102"/>
      <c r="AC60" s="2"/>
      <c r="AD60" s="2"/>
      <c r="AE60" s="2"/>
      <c r="AF60" s="2"/>
      <c r="AG60" s="2"/>
      <c r="AH60" s="2"/>
      <c r="AI60" s="2"/>
      <c r="AJ60" s="2"/>
      <c r="AK60" s="2"/>
      <c r="AL60" s="2"/>
      <c r="AM60" s="2"/>
      <c r="AN60" s="2"/>
      <c r="AO60" s="2"/>
    </row>
    <row r="61" spans="1:41">
      <c r="A61" s="2"/>
      <c r="B61" s="503" t="s">
        <v>24</v>
      </c>
      <c r="C61" s="95">
        <f t="shared" si="4"/>
        <v>376875</v>
      </c>
      <c r="D61" s="95">
        <v>330554</v>
      </c>
      <c r="E61" s="97">
        <v>423196</v>
      </c>
      <c r="F61" s="212"/>
      <c r="G61" s="100"/>
      <c r="H61" s="100"/>
      <c r="I61" s="100"/>
      <c r="J61" s="100"/>
      <c r="K61" s="100"/>
      <c r="L61" s="100"/>
      <c r="M61" s="100"/>
      <c r="N61" s="100"/>
      <c r="O61" s="100"/>
      <c r="P61" s="100"/>
      <c r="Q61" s="168"/>
      <c r="R61" s="168"/>
      <c r="S61" s="164"/>
      <c r="T61" s="164"/>
      <c r="U61" s="281"/>
      <c r="V61" s="211"/>
      <c r="W61" s="168"/>
      <c r="X61" s="168"/>
      <c r="Y61" s="168"/>
      <c r="Z61" s="224" t="s">
        <v>17</v>
      </c>
      <c r="AA61" s="102"/>
      <c r="AB61" s="102"/>
      <c r="AC61" s="2"/>
      <c r="AD61" s="2"/>
      <c r="AE61" s="2"/>
      <c r="AF61" s="2"/>
      <c r="AG61" s="2"/>
      <c r="AH61" s="2"/>
      <c r="AI61" s="2"/>
      <c r="AJ61" s="2"/>
      <c r="AK61" s="2"/>
      <c r="AL61" s="2"/>
      <c r="AM61" s="2"/>
      <c r="AN61" s="2"/>
      <c r="AO61" s="2"/>
    </row>
    <row r="62" spans="1:41">
      <c r="A62" s="2"/>
      <c r="B62" s="503" t="s">
        <v>85</v>
      </c>
      <c r="C62" s="95">
        <f t="shared" si="4"/>
        <v>7648997</v>
      </c>
      <c r="D62" s="95">
        <v>8170172</v>
      </c>
      <c r="E62" s="97">
        <v>7127822</v>
      </c>
      <c r="F62" s="100">
        <v>17.3</v>
      </c>
      <c r="G62" s="100">
        <v>18.2</v>
      </c>
      <c r="H62" s="100">
        <v>20.2</v>
      </c>
      <c r="I62" s="167">
        <v>20.2</v>
      </c>
      <c r="J62" s="167">
        <v>17.3</v>
      </c>
      <c r="K62" s="100">
        <v>17.3</v>
      </c>
      <c r="L62" s="100">
        <v>18.100000000000001</v>
      </c>
      <c r="M62" s="100">
        <v>13.7</v>
      </c>
      <c r="N62" s="100">
        <v>14.7</v>
      </c>
      <c r="O62" s="100">
        <v>14.2</v>
      </c>
      <c r="P62" s="100">
        <v>14.2</v>
      </c>
      <c r="Q62" s="168">
        <v>15.3</v>
      </c>
      <c r="R62" s="168">
        <v>14.9</v>
      </c>
      <c r="S62" s="164">
        <v>13.3</v>
      </c>
      <c r="T62" s="164">
        <v>15</v>
      </c>
      <c r="U62" s="164">
        <v>14.7</v>
      </c>
      <c r="V62" s="211">
        <v>15.8</v>
      </c>
      <c r="W62" s="168"/>
      <c r="X62" s="168"/>
      <c r="Y62" s="168"/>
      <c r="Z62" s="224" t="s">
        <v>17</v>
      </c>
      <c r="AA62" s="102"/>
      <c r="AB62" s="102"/>
      <c r="AC62" s="2"/>
      <c r="AD62" s="2"/>
      <c r="AE62" s="2"/>
      <c r="AF62" s="2"/>
      <c r="AG62" s="2"/>
      <c r="AH62" s="2"/>
      <c r="AI62" s="2"/>
      <c r="AJ62" s="2"/>
      <c r="AK62" s="2"/>
      <c r="AL62" s="2"/>
      <c r="AM62" s="2"/>
      <c r="AN62" s="2"/>
      <c r="AO62" s="2"/>
    </row>
    <row r="63" spans="1:41">
      <c r="A63" s="2"/>
      <c r="B63" s="503" t="s">
        <v>124</v>
      </c>
      <c r="C63" s="95">
        <f t="shared" si="4"/>
        <v>15127188.5</v>
      </c>
      <c r="D63" s="95">
        <v>11607944</v>
      </c>
      <c r="E63" s="97">
        <v>18646433</v>
      </c>
      <c r="F63" s="212"/>
      <c r="G63" s="100"/>
      <c r="H63" s="100"/>
      <c r="I63" s="100"/>
      <c r="J63" s="100"/>
      <c r="K63" s="213"/>
      <c r="L63" s="213"/>
      <c r="M63" s="100"/>
      <c r="N63" s="100"/>
      <c r="O63" s="100"/>
      <c r="P63" s="100"/>
      <c r="Q63" s="168"/>
      <c r="R63" s="168"/>
      <c r="S63" s="164"/>
      <c r="T63" s="164"/>
      <c r="U63" s="282"/>
      <c r="V63" s="283"/>
      <c r="W63" s="168"/>
      <c r="X63" s="168"/>
      <c r="Y63" s="168"/>
      <c r="Z63" s="224" t="s">
        <v>383</v>
      </c>
      <c r="AA63" s="102"/>
      <c r="AB63" s="102"/>
      <c r="AC63" s="2"/>
      <c r="AD63" s="2"/>
      <c r="AE63" s="2"/>
      <c r="AF63" s="2"/>
      <c r="AG63" s="2"/>
      <c r="AH63" s="2"/>
      <c r="AI63" s="2"/>
      <c r="AJ63" s="2"/>
      <c r="AK63" s="2"/>
      <c r="AL63" s="2"/>
      <c r="AM63" s="2"/>
      <c r="AN63" s="2"/>
      <c r="AO63" s="2"/>
    </row>
    <row r="64" spans="1:41">
      <c r="A64" s="2"/>
      <c r="B64" s="503" t="s">
        <v>125</v>
      </c>
      <c r="C64" s="95">
        <f t="shared" si="4"/>
        <v>8645595</v>
      </c>
      <c r="D64" s="95">
        <v>6767073</v>
      </c>
      <c r="E64" s="97">
        <v>10524117</v>
      </c>
      <c r="F64" s="212"/>
      <c r="G64" s="100"/>
      <c r="H64" s="100"/>
      <c r="I64" s="100"/>
      <c r="J64" s="100"/>
      <c r="K64" s="213"/>
      <c r="L64" s="213"/>
      <c r="M64" s="100"/>
      <c r="N64" s="100"/>
      <c r="O64" s="100"/>
      <c r="P64" s="100"/>
      <c r="Q64" s="168"/>
      <c r="R64" s="168"/>
      <c r="S64" s="164"/>
      <c r="T64" s="164"/>
      <c r="U64" s="282"/>
      <c r="V64" s="283"/>
      <c r="W64" s="168"/>
      <c r="X64" s="168"/>
      <c r="Y64" s="168"/>
      <c r="Z64" s="224" t="s">
        <v>383</v>
      </c>
      <c r="AA64" s="102"/>
      <c r="AB64" s="102"/>
      <c r="AC64" s="2"/>
      <c r="AD64" s="2"/>
      <c r="AE64" s="2"/>
      <c r="AF64" s="2"/>
      <c r="AG64" s="2"/>
      <c r="AH64" s="2"/>
      <c r="AI64" s="2"/>
      <c r="AJ64" s="2"/>
      <c r="AK64" s="2"/>
      <c r="AL64" s="2"/>
      <c r="AM64" s="2"/>
      <c r="AN64" s="2"/>
      <c r="AO64" s="2"/>
    </row>
    <row r="65" spans="1:41">
      <c r="A65" s="2"/>
      <c r="B65" s="503" t="s">
        <v>126</v>
      </c>
      <c r="C65" s="95">
        <f t="shared" si="4"/>
        <v>13980137.5</v>
      </c>
      <c r="D65" s="95">
        <v>12197905</v>
      </c>
      <c r="E65" s="97">
        <v>15762370</v>
      </c>
      <c r="F65" s="212"/>
      <c r="G65" s="100"/>
      <c r="H65" s="100"/>
      <c r="I65" s="100"/>
      <c r="J65" s="100"/>
      <c r="K65" s="213"/>
      <c r="L65" s="213"/>
      <c r="M65" s="100"/>
      <c r="N65" s="100"/>
      <c r="O65" s="100"/>
      <c r="P65" s="100"/>
      <c r="Q65" s="168"/>
      <c r="R65" s="168"/>
      <c r="S65" s="164"/>
      <c r="T65" s="164"/>
      <c r="U65" s="282"/>
      <c r="V65" s="283"/>
      <c r="W65" s="168"/>
      <c r="X65" s="168"/>
      <c r="Y65" s="168"/>
      <c r="Z65" s="224" t="s">
        <v>383</v>
      </c>
      <c r="AA65" s="102"/>
      <c r="AB65" s="102"/>
      <c r="AC65" s="2"/>
      <c r="AD65" s="2"/>
      <c r="AE65" s="2"/>
      <c r="AF65" s="2"/>
      <c r="AG65" s="2"/>
      <c r="AH65" s="2"/>
      <c r="AI65" s="2"/>
      <c r="AJ65" s="2"/>
      <c r="AK65" s="2"/>
      <c r="AL65" s="2"/>
      <c r="AM65" s="2"/>
      <c r="AN65" s="2"/>
      <c r="AO65" s="2"/>
    </row>
    <row r="66" spans="1:41">
      <c r="A66" s="2"/>
      <c r="B66" s="503" t="s">
        <v>127</v>
      </c>
      <c r="C66" s="95">
        <f t="shared" si="4"/>
        <v>19683451</v>
      </c>
      <c r="D66" s="95">
        <v>15927713</v>
      </c>
      <c r="E66" s="97">
        <v>23439189</v>
      </c>
      <c r="F66" s="212"/>
      <c r="G66" s="100"/>
      <c r="H66" s="100"/>
      <c r="I66" s="100"/>
      <c r="J66" s="100"/>
      <c r="K66" s="213"/>
      <c r="L66" s="213"/>
      <c r="M66" s="100"/>
      <c r="N66" s="100"/>
      <c r="O66" s="100"/>
      <c r="P66" s="100"/>
      <c r="Q66" s="168"/>
      <c r="R66" s="168"/>
      <c r="S66" s="164"/>
      <c r="T66" s="164"/>
      <c r="U66" s="282"/>
      <c r="V66" s="283"/>
      <c r="W66" s="168"/>
      <c r="X66" s="168"/>
      <c r="Y66" s="168"/>
      <c r="Z66" s="224" t="s">
        <v>383</v>
      </c>
      <c r="AA66" s="102"/>
      <c r="AB66" s="102"/>
      <c r="AC66" s="2"/>
      <c r="AD66" s="2"/>
      <c r="AE66" s="2"/>
      <c r="AF66" s="2"/>
      <c r="AG66" s="2"/>
      <c r="AH66" s="2"/>
      <c r="AI66" s="2"/>
      <c r="AJ66" s="2"/>
      <c r="AK66" s="2"/>
      <c r="AL66" s="2"/>
      <c r="AM66" s="2"/>
      <c r="AN66" s="2"/>
      <c r="AO66" s="2"/>
    </row>
    <row r="67" spans="1:41">
      <c r="A67" s="2"/>
      <c r="B67" s="503" t="s">
        <v>35</v>
      </c>
      <c r="C67" s="95">
        <f t="shared" ref="C67:C98" si="5">(D67+E67)/2</f>
        <v>33528062.5</v>
      </c>
      <c r="D67" s="95">
        <v>30769700</v>
      </c>
      <c r="E67" s="97">
        <v>36286425</v>
      </c>
      <c r="F67" s="100">
        <v>68.7</v>
      </c>
      <c r="G67" s="100">
        <v>72.900000000000006</v>
      </c>
      <c r="H67" s="100">
        <v>71.2</v>
      </c>
      <c r="I67" s="167">
        <v>71.2</v>
      </c>
      <c r="J67" s="167">
        <v>86.8</v>
      </c>
      <c r="K67" s="100">
        <v>86.8</v>
      </c>
      <c r="L67" s="100">
        <v>92.4</v>
      </c>
      <c r="M67" s="100">
        <v>88.2</v>
      </c>
      <c r="N67" s="100">
        <v>88.6</v>
      </c>
      <c r="O67" s="100">
        <v>85.3</v>
      </c>
      <c r="P67" s="100">
        <v>85.5</v>
      </c>
      <c r="Q67" s="168">
        <v>88.3</v>
      </c>
      <c r="R67" s="168">
        <v>89.1</v>
      </c>
      <c r="S67" s="164">
        <v>94.3</v>
      </c>
      <c r="T67" s="164">
        <v>98.6</v>
      </c>
      <c r="U67" s="164">
        <v>95.6</v>
      </c>
      <c r="V67" s="211">
        <v>97.4</v>
      </c>
      <c r="W67" s="168"/>
      <c r="X67" s="168"/>
      <c r="Y67" s="168"/>
      <c r="Z67" s="224" t="s">
        <v>17</v>
      </c>
      <c r="AA67" s="102"/>
      <c r="AB67" s="102"/>
      <c r="AC67" s="2"/>
      <c r="AD67" s="2"/>
      <c r="AE67" s="2"/>
      <c r="AF67" s="2"/>
      <c r="AG67" s="2"/>
      <c r="AH67" s="2"/>
      <c r="AI67" s="2"/>
      <c r="AJ67" s="2"/>
      <c r="AK67" s="2"/>
      <c r="AL67" s="2"/>
      <c r="AM67" s="2"/>
      <c r="AN67" s="2"/>
      <c r="AO67" s="2"/>
    </row>
    <row r="68" spans="1:41">
      <c r="A68" s="2"/>
      <c r="B68" s="503" t="s">
        <v>255</v>
      </c>
      <c r="C68" s="95">
        <f t="shared" si="5"/>
        <v>489148.5</v>
      </c>
      <c r="D68" s="95">
        <v>438737</v>
      </c>
      <c r="E68" s="97">
        <v>539560</v>
      </c>
      <c r="F68" s="212"/>
      <c r="G68" s="100"/>
      <c r="H68" s="100"/>
      <c r="I68" s="100"/>
      <c r="J68" s="100"/>
      <c r="K68" s="213"/>
      <c r="L68" s="213"/>
      <c r="M68" s="100"/>
      <c r="N68" s="100"/>
      <c r="O68" s="100"/>
      <c r="P68" s="100"/>
      <c r="Q68" s="168"/>
      <c r="R68" s="168"/>
      <c r="S68" s="164"/>
      <c r="T68" s="164"/>
      <c r="U68" s="282"/>
      <c r="V68" s="283"/>
      <c r="W68" s="168"/>
      <c r="X68" s="168"/>
      <c r="Y68" s="168"/>
      <c r="Z68" s="224" t="s">
        <v>385</v>
      </c>
      <c r="AA68" s="102"/>
      <c r="AB68" s="102"/>
      <c r="AC68" s="2"/>
      <c r="AD68" s="2"/>
      <c r="AE68" s="2"/>
      <c r="AF68" s="2"/>
      <c r="AG68" s="2"/>
      <c r="AH68" s="2"/>
      <c r="AI68" s="2"/>
      <c r="AJ68" s="2"/>
      <c r="AK68" s="2"/>
      <c r="AL68" s="2"/>
      <c r="AM68" s="2"/>
      <c r="AN68" s="2"/>
      <c r="AO68" s="2"/>
    </row>
    <row r="69" spans="1:41">
      <c r="A69" s="2"/>
      <c r="B69" s="503" t="s">
        <v>256</v>
      </c>
      <c r="C69" s="95">
        <f t="shared" si="5"/>
        <v>51225</v>
      </c>
      <c r="D69" s="95">
        <v>41685</v>
      </c>
      <c r="E69" s="97">
        <v>60765</v>
      </c>
      <c r="F69" s="212"/>
      <c r="G69" s="100"/>
      <c r="H69" s="100"/>
      <c r="I69" s="100"/>
      <c r="J69" s="100"/>
      <c r="K69" s="213"/>
      <c r="L69" s="213"/>
      <c r="M69" s="100"/>
      <c r="N69" s="100"/>
      <c r="O69" s="100"/>
      <c r="P69" s="100"/>
      <c r="Q69" s="168"/>
      <c r="R69" s="168"/>
      <c r="S69" s="164"/>
      <c r="T69" s="164"/>
      <c r="U69" s="282"/>
      <c r="V69" s="283"/>
      <c r="W69" s="168"/>
      <c r="X69" s="168"/>
      <c r="Y69" s="168"/>
      <c r="Z69" s="224" t="s">
        <v>384</v>
      </c>
      <c r="AA69" s="102"/>
      <c r="AB69" s="102"/>
      <c r="AC69" s="2"/>
      <c r="AD69" s="2"/>
      <c r="AE69" s="2"/>
      <c r="AF69" s="2"/>
      <c r="AG69" s="2"/>
      <c r="AH69" s="2"/>
      <c r="AI69" s="2"/>
      <c r="AJ69" s="2"/>
      <c r="AK69" s="2"/>
      <c r="AL69" s="2"/>
      <c r="AM69" s="2"/>
      <c r="AN69" s="2"/>
      <c r="AO69" s="2"/>
    </row>
    <row r="70" spans="1:41">
      <c r="A70" s="2"/>
      <c r="B70" s="503" t="s">
        <v>257</v>
      </c>
      <c r="C70" s="95">
        <f t="shared" si="5"/>
        <v>4160334.5</v>
      </c>
      <c r="D70" s="95">
        <v>3726048</v>
      </c>
      <c r="E70" s="97">
        <v>4594621</v>
      </c>
      <c r="F70" s="212"/>
      <c r="G70" s="100"/>
      <c r="H70" s="100"/>
      <c r="I70" s="100"/>
      <c r="J70" s="100"/>
      <c r="K70" s="213"/>
      <c r="L70" s="213"/>
      <c r="M70" s="100"/>
      <c r="N70" s="100"/>
      <c r="O70" s="100"/>
      <c r="P70" s="100"/>
      <c r="Q70" s="168"/>
      <c r="R70" s="168"/>
      <c r="S70" s="164"/>
      <c r="T70" s="164"/>
      <c r="U70" s="282"/>
      <c r="V70" s="283"/>
      <c r="W70" s="168"/>
      <c r="X70" s="168"/>
      <c r="Y70" s="168"/>
      <c r="Z70" s="224" t="s">
        <v>383</v>
      </c>
      <c r="AA70" s="102"/>
      <c r="AB70" s="102"/>
      <c r="AC70" s="2"/>
      <c r="AD70" s="2"/>
      <c r="AE70" s="2"/>
      <c r="AF70" s="2"/>
      <c r="AG70" s="2"/>
      <c r="AH70" s="2"/>
      <c r="AI70" s="2"/>
      <c r="AJ70" s="2"/>
      <c r="AK70" s="2"/>
      <c r="AL70" s="2"/>
      <c r="AM70" s="2"/>
      <c r="AN70" s="2"/>
      <c r="AO70" s="2"/>
    </row>
    <row r="71" spans="1:41">
      <c r="A71" s="2"/>
      <c r="B71" s="503" t="s">
        <v>129</v>
      </c>
      <c r="C71" s="95">
        <f t="shared" si="5"/>
        <v>11397932</v>
      </c>
      <c r="D71" s="95">
        <v>8343321</v>
      </c>
      <c r="E71" s="97">
        <v>14452543</v>
      </c>
      <c r="F71" s="212"/>
      <c r="G71" s="100"/>
      <c r="H71" s="100"/>
      <c r="I71" s="100"/>
      <c r="J71" s="100"/>
      <c r="K71" s="100"/>
      <c r="L71" s="100"/>
      <c r="M71" s="100"/>
      <c r="N71" s="100"/>
      <c r="O71" s="100"/>
      <c r="P71" s="100"/>
      <c r="Q71" s="168"/>
      <c r="R71" s="168"/>
      <c r="S71" s="164"/>
      <c r="T71" s="164"/>
      <c r="U71" s="281"/>
      <c r="V71" s="211"/>
      <c r="W71" s="168"/>
      <c r="X71" s="168"/>
      <c r="Y71" s="168"/>
      <c r="Z71" s="224" t="s">
        <v>383</v>
      </c>
      <c r="AA71" s="102"/>
      <c r="AB71" s="102"/>
      <c r="AC71" s="2"/>
      <c r="AD71" s="2"/>
      <c r="AE71" s="2"/>
      <c r="AF71" s="2"/>
      <c r="AG71" s="2"/>
      <c r="AH71" s="2"/>
      <c r="AI71" s="2"/>
      <c r="AJ71" s="2"/>
      <c r="AK71" s="2"/>
      <c r="AL71" s="2"/>
      <c r="AM71" s="2"/>
      <c r="AN71" s="2"/>
      <c r="AO71" s="2"/>
    </row>
    <row r="72" spans="1:41">
      <c r="A72" s="2"/>
      <c r="B72" s="503" t="s">
        <v>73</v>
      </c>
      <c r="C72" s="95">
        <f t="shared" si="5"/>
        <v>16540070.5</v>
      </c>
      <c r="D72" s="95">
        <v>15170387</v>
      </c>
      <c r="E72" s="97">
        <v>17909754</v>
      </c>
      <c r="F72" s="212"/>
      <c r="G72" s="100"/>
      <c r="H72" s="100"/>
      <c r="I72" s="100"/>
      <c r="J72" s="100"/>
      <c r="K72" s="213"/>
      <c r="L72" s="213"/>
      <c r="M72" s="100"/>
      <c r="N72" s="100"/>
      <c r="O72" s="100"/>
      <c r="P72" s="100"/>
      <c r="Q72" s="168"/>
      <c r="R72" s="168"/>
      <c r="S72" s="164"/>
      <c r="T72" s="164"/>
      <c r="U72" s="282"/>
      <c r="V72" s="283"/>
      <c r="W72" s="168"/>
      <c r="X72" s="168"/>
      <c r="Y72" s="168"/>
      <c r="Z72" s="224" t="s">
        <v>17</v>
      </c>
      <c r="AA72" s="102"/>
      <c r="AB72" s="102"/>
      <c r="AC72" s="2"/>
      <c r="AD72" s="2"/>
      <c r="AE72" s="2"/>
      <c r="AF72" s="2"/>
      <c r="AG72" s="2"/>
      <c r="AH72" s="2"/>
      <c r="AI72" s="2"/>
      <c r="AJ72" s="2"/>
      <c r="AK72" s="2"/>
      <c r="AL72" s="2"/>
      <c r="AM72" s="2"/>
      <c r="AN72" s="2"/>
      <c r="AO72" s="2"/>
    </row>
    <row r="73" spans="1:41">
      <c r="A73" s="2"/>
      <c r="B73" s="503" t="s">
        <v>71</v>
      </c>
      <c r="C73" s="95">
        <f t="shared" si="5"/>
        <v>1320655000</v>
      </c>
      <c r="D73" s="95">
        <v>1262645000</v>
      </c>
      <c r="E73" s="97">
        <v>1378665000</v>
      </c>
      <c r="F73" s="100">
        <v>16</v>
      </c>
      <c r="G73" s="100">
        <v>16.7</v>
      </c>
      <c r="H73" s="100">
        <v>23.5</v>
      </c>
      <c r="I73" s="167">
        <v>23.5</v>
      </c>
      <c r="J73" s="167">
        <v>50.3</v>
      </c>
      <c r="K73" s="100">
        <v>50.3</v>
      </c>
      <c r="L73" s="100">
        <v>51.8</v>
      </c>
      <c r="M73" s="100">
        <v>59.3</v>
      </c>
      <c r="N73" s="100">
        <v>65.3</v>
      </c>
      <c r="O73" s="100">
        <v>65.7</v>
      </c>
      <c r="P73" s="100">
        <v>71</v>
      </c>
      <c r="Q73" s="168">
        <v>82.6</v>
      </c>
      <c r="R73" s="168">
        <v>92.7</v>
      </c>
      <c r="S73" s="164">
        <v>104.8</v>
      </c>
      <c r="T73" s="164">
        <v>123.8</v>
      </c>
      <c r="U73" s="164">
        <v>161.19999999999999</v>
      </c>
      <c r="V73" s="211">
        <v>210.5</v>
      </c>
      <c r="W73" s="168"/>
      <c r="X73" s="168"/>
      <c r="Y73" s="168"/>
      <c r="Z73" s="224" t="s">
        <v>17</v>
      </c>
      <c r="AA73" s="102"/>
      <c r="AB73" s="102"/>
      <c r="AC73" s="2"/>
      <c r="AD73" s="2"/>
      <c r="AE73" s="2"/>
      <c r="AF73" s="2"/>
      <c r="AG73" s="2"/>
      <c r="AH73" s="2"/>
      <c r="AI73" s="2"/>
      <c r="AJ73" s="2"/>
      <c r="AK73" s="2"/>
      <c r="AL73" s="2"/>
      <c r="AM73" s="2"/>
      <c r="AN73" s="2"/>
      <c r="AO73" s="2"/>
    </row>
    <row r="74" spans="1:41">
      <c r="A74" s="2"/>
      <c r="B74" s="503" t="s">
        <v>258</v>
      </c>
      <c r="C74" s="95">
        <f t="shared" si="5"/>
        <v>7005850</v>
      </c>
      <c r="D74" s="95">
        <v>6665000</v>
      </c>
      <c r="E74" s="97">
        <v>7346700</v>
      </c>
      <c r="F74" s="212"/>
      <c r="G74" s="100"/>
      <c r="H74" s="100"/>
      <c r="I74" s="100"/>
      <c r="J74" s="100"/>
      <c r="K74" s="213"/>
      <c r="L74" s="213"/>
      <c r="M74" s="100"/>
      <c r="N74" s="100"/>
      <c r="O74" s="100"/>
      <c r="P74" s="100"/>
      <c r="Q74" s="168"/>
      <c r="R74" s="168"/>
      <c r="S74" s="164"/>
      <c r="T74" s="164"/>
      <c r="U74" s="282"/>
      <c r="V74" s="283"/>
      <c r="W74" s="168"/>
      <c r="X74" s="168"/>
      <c r="Y74" s="168"/>
      <c r="Z74" s="224" t="s">
        <v>385</v>
      </c>
      <c r="AA74" s="102"/>
      <c r="AB74" s="102"/>
      <c r="AC74" s="2"/>
      <c r="AD74" s="2"/>
      <c r="AE74" s="2"/>
      <c r="AF74" s="2"/>
      <c r="AG74" s="2"/>
      <c r="AH74" s="2"/>
      <c r="AI74" s="2"/>
      <c r="AJ74" s="2"/>
      <c r="AK74" s="2"/>
      <c r="AL74" s="2"/>
      <c r="AM74" s="2"/>
      <c r="AN74" s="2"/>
      <c r="AO74" s="2"/>
    </row>
    <row r="75" spans="1:41">
      <c r="A75" s="2"/>
      <c r="B75" s="503" t="s">
        <v>259</v>
      </c>
      <c r="C75" s="95">
        <f t="shared" si="5"/>
        <v>522037</v>
      </c>
      <c r="D75" s="95">
        <v>431907</v>
      </c>
      <c r="E75" s="97">
        <v>612167</v>
      </c>
      <c r="F75" s="212"/>
      <c r="G75" s="100"/>
      <c r="H75" s="100"/>
      <c r="I75" s="100"/>
      <c r="J75" s="100"/>
      <c r="K75" s="213"/>
      <c r="L75" s="213"/>
      <c r="M75" s="100"/>
      <c r="N75" s="100"/>
      <c r="O75" s="100"/>
      <c r="P75" s="100"/>
      <c r="Q75" s="168"/>
      <c r="R75" s="168"/>
      <c r="S75" s="164"/>
      <c r="T75" s="164"/>
      <c r="U75" s="282"/>
      <c r="V75" s="283"/>
      <c r="W75" s="168"/>
      <c r="X75" s="168"/>
      <c r="Y75" s="168"/>
      <c r="Z75" s="224" t="s">
        <v>385</v>
      </c>
      <c r="AA75" s="102"/>
      <c r="AB75" s="102"/>
      <c r="AC75" s="2"/>
      <c r="AD75" s="2"/>
      <c r="AE75" s="2"/>
      <c r="AF75" s="2"/>
      <c r="AG75" s="2"/>
      <c r="AH75" s="2"/>
      <c r="AI75" s="2"/>
      <c r="AJ75" s="2"/>
      <c r="AK75" s="2"/>
      <c r="AL75" s="2"/>
      <c r="AM75" s="2"/>
      <c r="AN75" s="2"/>
      <c r="AO75" s="2"/>
    </row>
    <row r="76" spans="1:41">
      <c r="A76" s="2"/>
      <c r="B76" s="503" t="s">
        <v>130</v>
      </c>
      <c r="C76" s="95">
        <f t="shared" si="5"/>
        <v>44528689</v>
      </c>
      <c r="D76" s="95">
        <v>40403959</v>
      </c>
      <c r="E76" s="97">
        <v>48653419</v>
      </c>
      <c r="F76" s="212"/>
      <c r="G76" s="100"/>
      <c r="H76" s="100"/>
      <c r="I76" s="100"/>
      <c r="J76" s="100"/>
      <c r="K76" s="213"/>
      <c r="L76" s="213"/>
      <c r="M76" s="100"/>
      <c r="N76" s="100"/>
      <c r="O76" s="100"/>
      <c r="P76" s="100"/>
      <c r="Q76" s="168"/>
      <c r="R76" s="168"/>
      <c r="S76" s="164"/>
      <c r="T76" s="164"/>
      <c r="U76" s="282"/>
      <c r="V76" s="283"/>
      <c r="W76" s="168"/>
      <c r="X76" s="168"/>
      <c r="Y76" s="168"/>
      <c r="Z76" s="224" t="s">
        <v>383</v>
      </c>
      <c r="AA76" s="102"/>
      <c r="AB76" s="102"/>
      <c r="AC76" s="2"/>
      <c r="AD76" s="2"/>
      <c r="AE76" s="2"/>
      <c r="AF76" s="2"/>
      <c r="AG76" s="2"/>
      <c r="AH76" s="2"/>
      <c r="AI76" s="2"/>
      <c r="AJ76" s="2"/>
      <c r="AK76" s="2"/>
      <c r="AL76" s="2"/>
      <c r="AM76" s="2"/>
      <c r="AN76" s="2"/>
      <c r="AO76" s="2"/>
    </row>
    <row r="77" spans="1:41">
      <c r="A77" s="2"/>
      <c r="B77" s="503" t="s">
        <v>131</v>
      </c>
      <c r="C77" s="95">
        <f t="shared" si="5"/>
        <v>671648.5</v>
      </c>
      <c r="D77" s="95">
        <v>547696</v>
      </c>
      <c r="E77" s="97">
        <v>795601</v>
      </c>
      <c r="F77" s="212"/>
      <c r="G77" s="100"/>
      <c r="H77" s="100"/>
      <c r="I77" s="100"/>
      <c r="J77" s="100"/>
      <c r="K77" s="213"/>
      <c r="L77" s="213"/>
      <c r="M77" s="100"/>
      <c r="N77" s="100"/>
      <c r="O77" s="100"/>
      <c r="P77" s="100"/>
      <c r="Q77" s="168"/>
      <c r="R77" s="168"/>
      <c r="S77" s="164"/>
      <c r="T77" s="164"/>
      <c r="U77" s="282"/>
      <c r="V77" s="283"/>
      <c r="W77" s="168"/>
      <c r="X77" s="168"/>
      <c r="Y77" s="168"/>
      <c r="Z77" s="224" t="s">
        <v>383</v>
      </c>
      <c r="AA77" s="102"/>
      <c r="AB77" s="102"/>
      <c r="AC77" s="2"/>
      <c r="AD77" s="2"/>
      <c r="AE77" s="2"/>
      <c r="AF77" s="2"/>
      <c r="AG77" s="2"/>
      <c r="AH77" s="2"/>
      <c r="AI77" s="2"/>
      <c r="AJ77" s="2"/>
      <c r="AK77" s="2"/>
      <c r="AL77" s="2"/>
      <c r="AM77" s="2"/>
      <c r="AN77" s="2"/>
      <c r="AO77" s="2"/>
    </row>
    <row r="78" spans="1:41">
      <c r="A78" s="2"/>
      <c r="B78" s="503" t="s">
        <v>132</v>
      </c>
      <c r="C78" s="95">
        <f t="shared" si="5"/>
        <v>4117545</v>
      </c>
      <c r="D78" s="95">
        <v>3109269</v>
      </c>
      <c r="E78" s="97">
        <v>5125821</v>
      </c>
      <c r="F78" s="212"/>
      <c r="G78" s="100"/>
      <c r="H78" s="100"/>
      <c r="I78" s="100"/>
      <c r="J78" s="100"/>
      <c r="K78" s="213"/>
      <c r="L78" s="213"/>
      <c r="M78" s="100"/>
      <c r="N78" s="100"/>
      <c r="O78" s="100"/>
      <c r="P78" s="100"/>
      <c r="Q78" s="168"/>
      <c r="R78" s="168"/>
      <c r="S78" s="164"/>
      <c r="T78" s="164"/>
      <c r="U78" s="282"/>
      <c r="V78" s="283"/>
      <c r="W78" s="168"/>
      <c r="X78" s="168"/>
      <c r="Y78" s="168"/>
      <c r="Z78" s="224" t="s">
        <v>383</v>
      </c>
      <c r="AA78" s="102"/>
      <c r="AB78" s="102"/>
      <c r="AC78" s="2"/>
      <c r="AD78" s="2"/>
      <c r="AE78" s="2"/>
      <c r="AF78" s="2"/>
      <c r="AG78" s="2"/>
      <c r="AH78" s="2"/>
      <c r="AI78" s="2"/>
      <c r="AJ78" s="2"/>
      <c r="AK78" s="2"/>
      <c r="AL78" s="2"/>
      <c r="AM78" s="2"/>
      <c r="AN78" s="2"/>
      <c r="AO78" s="2"/>
    </row>
    <row r="79" spans="1:41">
      <c r="A79" s="2"/>
      <c r="B79" s="503" t="s">
        <v>133</v>
      </c>
      <c r="C79" s="95">
        <f t="shared" si="5"/>
        <v>4391362</v>
      </c>
      <c r="D79" s="95">
        <v>3925450</v>
      </c>
      <c r="E79" s="97">
        <v>4857274</v>
      </c>
      <c r="F79" s="212"/>
      <c r="G79" s="100"/>
      <c r="H79" s="100"/>
      <c r="I79" s="100"/>
      <c r="J79" s="100"/>
      <c r="K79" s="213"/>
      <c r="L79" s="213"/>
      <c r="M79" s="100"/>
      <c r="N79" s="100"/>
      <c r="O79" s="100"/>
      <c r="P79" s="100"/>
      <c r="Q79" s="168"/>
      <c r="R79" s="168"/>
      <c r="S79" s="164"/>
      <c r="T79" s="164"/>
      <c r="U79" s="282"/>
      <c r="V79" s="283"/>
      <c r="W79" s="168"/>
      <c r="X79" s="168"/>
      <c r="Y79" s="168"/>
      <c r="Z79" s="224" t="s">
        <v>383</v>
      </c>
      <c r="AA79" s="102"/>
      <c r="AB79" s="102"/>
      <c r="AC79" s="2"/>
      <c r="AD79" s="2"/>
      <c r="AE79" s="2"/>
      <c r="AF79" s="2"/>
      <c r="AG79" s="2"/>
      <c r="AH79" s="2"/>
      <c r="AI79" s="2"/>
      <c r="AJ79" s="2"/>
      <c r="AK79" s="2"/>
      <c r="AL79" s="2"/>
      <c r="AM79" s="2"/>
      <c r="AN79" s="2"/>
      <c r="AO79" s="2"/>
    </row>
    <row r="80" spans="1:41">
      <c r="A80" s="2"/>
      <c r="B80" s="503" t="s">
        <v>381</v>
      </c>
      <c r="C80" s="95">
        <f t="shared" si="5"/>
        <v>20106933.5</v>
      </c>
      <c r="D80" s="95">
        <v>16517948</v>
      </c>
      <c r="E80" s="97">
        <v>23695919</v>
      </c>
      <c r="F80" s="212"/>
      <c r="G80" s="100"/>
      <c r="H80" s="100"/>
      <c r="I80" s="100"/>
      <c r="J80" s="100"/>
      <c r="K80" s="213"/>
      <c r="L80" s="213"/>
      <c r="M80" s="100"/>
      <c r="N80" s="100"/>
      <c r="O80" s="100"/>
      <c r="P80" s="100"/>
      <c r="Q80" s="168"/>
      <c r="R80" s="168"/>
      <c r="S80" s="164"/>
      <c r="T80" s="164"/>
      <c r="U80" s="282"/>
      <c r="V80" s="283"/>
      <c r="W80" s="168"/>
      <c r="X80" s="168"/>
      <c r="Y80" s="168"/>
      <c r="Z80" s="224" t="s">
        <v>383</v>
      </c>
      <c r="AA80" s="102"/>
      <c r="AB80" s="102"/>
      <c r="AC80" s="2"/>
      <c r="AD80" s="2"/>
      <c r="AE80" s="2"/>
      <c r="AF80" s="2"/>
      <c r="AG80" s="2"/>
      <c r="AH80" s="2"/>
      <c r="AI80" s="2"/>
      <c r="AJ80" s="2"/>
      <c r="AK80" s="2"/>
      <c r="AL80" s="2"/>
      <c r="AM80" s="2"/>
      <c r="AN80" s="2"/>
      <c r="AO80" s="2"/>
    </row>
    <row r="81" spans="1:41">
      <c r="A81" s="2"/>
      <c r="B81" s="503" t="s">
        <v>67</v>
      </c>
      <c r="C81" s="95">
        <f t="shared" si="5"/>
        <v>4298300</v>
      </c>
      <c r="D81" s="95">
        <v>4426000</v>
      </c>
      <c r="E81" s="97">
        <v>4170600</v>
      </c>
      <c r="F81" s="212"/>
      <c r="G81" s="100"/>
      <c r="H81" s="100"/>
      <c r="I81" s="100"/>
      <c r="J81" s="100"/>
      <c r="K81" s="100"/>
      <c r="L81" s="100"/>
      <c r="M81" s="100"/>
      <c r="N81" s="100"/>
      <c r="O81" s="100"/>
      <c r="P81" s="100"/>
      <c r="Q81" s="168"/>
      <c r="R81" s="168"/>
      <c r="S81" s="164"/>
      <c r="T81" s="164"/>
      <c r="U81" s="281"/>
      <c r="V81" s="211"/>
      <c r="W81" s="168"/>
      <c r="X81" s="168"/>
      <c r="Y81" s="168"/>
      <c r="Z81" s="224" t="s">
        <v>17</v>
      </c>
      <c r="AA81" s="102"/>
      <c r="AB81" s="102"/>
      <c r="AC81" s="2"/>
      <c r="AD81" s="2"/>
      <c r="AE81" s="2"/>
      <c r="AF81" s="2"/>
      <c r="AG81" s="2"/>
      <c r="AH81" s="2"/>
      <c r="AI81" s="2"/>
      <c r="AJ81" s="2"/>
      <c r="AK81" s="2"/>
      <c r="AL81" s="2"/>
      <c r="AM81" s="2"/>
      <c r="AN81" s="2"/>
      <c r="AO81" s="2"/>
    </row>
    <row r="82" spans="1:41">
      <c r="A82" s="2"/>
      <c r="B82" s="503" t="s">
        <v>135</v>
      </c>
      <c r="C82" s="95">
        <f t="shared" si="5"/>
        <v>11296384.5</v>
      </c>
      <c r="D82" s="95">
        <v>11116787</v>
      </c>
      <c r="E82" s="97">
        <v>11475982</v>
      </c>
      <c r="F82" s="212"/>
      <c r="G82" s="100"/>
      <c r="H82" s="100"/>
      <c r="I82" s="100"/>
      <c r="J82" s="100"/>
      <c r="K82" s="213"/>
      <c r="L82" s="213"/>
      <c r="M82" s="100"/>
      <c r="N82" s="100"/>
      <c r="O82" s="100"/>
      <c r="P82" s="100"/>
      <c r="Q82" s="168"/>
      <c r="R82" s="168"/>
      <c r="S82" s="164"/>
      <c r="T82" s="164"/>
      <c r="U82" s="282"/>
      <c r="V82" s="283"/>
      <c r="W82" s="168"/>
      <c r="X82" s="168"/>
      <c r="Y82" s="168"/>
      <c r="Z82" s="224" t="s">
        <v>383</v>
      </c>
      <c r="AA82" s="102"/>
      <c r="AB82" s="102"/>
      <c r="AC82" s="2"/>
      <c r="AD82" s="2"/>
      <c r="AE82" s="2"/>
      <c r="AF82" s="2"/>
      <c r="AG82" s="2"/>
      <c r="AH82" s="2"/>
      <c r="AI82" s="2"/>
      <c r="AJ82" s="2"/>
      <c r="AK82" s="2"/>
      <c r="AL82" s="2"/>
      <c r="AM82" s="2"/>
      <c r="AN82" s="2"/>
      <c r="AO82" s="2"/>
    </row>
    <row r="83" spans="1:41">
      <c r="A83" s="2"/>
      <c r="B83" s="503" t="s">
        <v>48</v>
      </c>
      <c r="C83" s="95">
        <f t="shared" si="5"/>
        <v>1056706</v>
      </c>
      <c r="D83" s="95">
        <v>943287</v>
      </c>
      <c r="E83" s="97">
        <v>1170125</v>
      </c>
      <c r="F83" s="212"/>
      <c r="G83" s="100"/>
      <c r="H83" s="100"/>
      <c r="I83" s="100"/>
      <c r="J83" s="100"/>
      <c r="K83" s="213"/>
      <c r="L83" s="213"/>
      <c r="M83" s="100"/>
      <c r="N83" s="100"/>
      <c r="O83" s="100"/>
      <c r="P83" s="100"/>
      <c r="Q83" s="168"/>
      <c r="R83" s="168"/>
      <c r="S83" s="164"/>
      <c r="T83" s="164"/>
      <c r="U83" s="282"/>
      <c r="V83" s="283"/>
      <c r="W83" s="168"/>
      <c r="X83" s="168"/>
      <c r="Y83" s="168"/>
      <c r="Z83" s="224" t="s">
        <v>17</v>
      </c>
      <c r="AA83" s="102"/>
      <c r="AB83" s="102"/>
      <c r="AC83" s="2"/>
      <c r="AD83" s="2"/>
      <c r="AE83" s="2"/>
      <c r="AF83" s="2"/>
      <c r="AG83" s="2"/>
      <c r="AH83" s="2"/>
      <c r="AI83" s="2"/>
      <c r="AJ83" s="2"/>
      <c r="AK83" s="2"/>
      <c r="AL83" s="2"/>
      <c r="AM83" s="2"/>
      <c r="AN83" s="2"/>
      <c r="AO83" s="2"/>
    </row>
    <row r="84" spans="1:41">
      <c r="A84" s="2"/>
      <c r="B84" s="503" t="s">
        <v>50</v>
      </c>
      <c r="C84" s="95">
        <f t="shared" si="5"/>
        <v>10408348</v>
      </c>
      <c r="D84" s="95">
        <v>10255063</v>
      </c>
      <c r="E84" s="97">
        <v>10561633</v>
      </c>
      <c r="F84" s="100">
        <v>12.9</v>
      </c>
      <c r="G84" s="100">
        <v>16.2</v>
      </c>
      <c r="H84" s="100">
        <v>18.7</v>
      </c>
      <c r="I84" s="167">
        <v>18.7</v>
      </c>
      <c r="J84" s="167">
        <v>23.3</v>
      </c>
      <c r="K84" s="100">
        <v>23.3</v>
      </c>
      <c r="L84" s="100">
        <v>24.5</v>
      </c>
      <c r="M84" s="100">
        <v>24.6</v>
      </c>
      <c r="N84" s="100">
        <v>25</v>
      </c>
      <c r="O84" s="100">
        <v>25.7</v>
      </c>
      <c r="P84" s="100">
        <v>26.4</v>
      </c>
      <c r="Q84" s="168">
        <v>26.7</v>
      </c>
      <c r="R84" s="168">
        <v>28.6</v>
      </c>
      <c r="S84" s="164">
        <v>29</v>
      </c>
      <c r="T84" s="164">
        <v>28.6</v>
      </c>
      <c r="U84" s="164">
        <v>25.3</v>
      </c>
      <c r="V84" s="211">
        <v>22.7</v>
      </c>
      <c r="W84" s="168"/>
      <c r="X84" s="168"/>
      <c r="Y84" s="168"/>
      <c r="Z84" s="224" t="s">
        <v>17</v>
      </c>
      <c r="AA84" s="102"/>
      <c r="AB84" s="102"/>
      <c r="AC84" s="2"/>
      <c r="AD84" s="2"/>
      <c r="AE84" s="2"/>
      <c r="AF84" s="2"/>
      <c r="AG84" s="2"/>
      <c r="AH84" s="2"/>
      <c r="AI84" s="2"/>
      <c r="AJ84" s="2"/>
      <c r="AK84" s="2"/>
      <c r="AL84" s="2"/>
      <c r="AM84" s="2"/>
      <c r="AN84" s="2"/>
      <c r="AO84" s="2"/>
    </row>
    <row r="85" spans="1:41">
      <c r="A85" s="2"/>
      <c r="B85" s="503" t="s">
        <v>136</v>
      </c>
      <c r="C85" s="95">
        <f t="shared" si="5"/>
        <v>63392408.5</v>
      </c>
      <c r="D85" s="95">
        <v>48048664</v>
      </c>
      <c r="E85" s="97">
        <v>78736153</v>
      </c>
      <c r="F85" s="212"/>
      <c r="G85" s="100"/>
      <c r="H85" s="100"/>
      <c r="I85" s="100"/>
      <c r="J85" s="100"/>
      <c r="K85" s="213"/>
      <c r="L85" s="213"/>
      <c r="M85" s="100"/>
      <c r="N85" s="100"/>
      <c r="O85" s="100"/>
      <c r="P85" s="100"/>
      <c r="Q85" s="168"/>
      <c r="R85" s="168"/>
      <c r="S85" s="164"/>
      <c r="T85" s="164"/>
      <c r="U85" s="282"/>
      <c r="V85" s="283"/>
      <c r="W85" s="168"/>
      <c r="X85" s="168"/>
      <c r="Y85" s="168"/>
      <c r="Z85" s="224" t="s">
        <v>383</v>
      </c>
      <c r="AA85" s="102"/>
      <c r="AB85" s="102"/>
      <c r="AC85" s="2"/>
      <c r="AD85" s="2"/>
      <c r="AE85" s="2"/>
      <c r="AF85" s="2"/>
      <c r="AG85" s="2"/>
      <c r="AH85" s="2"/>
      <c r="AI85" s="2"/>
      <c r="AJ85" s="2"/>
      <c r="AK85" s="2"/>
      <c r="AL85" s="2"/>
      <c r="AM85" s="2"/>
      <c r="AN85" s="2"/>
      <c r="AO85" s="2"/>
    </row>
    <row r="86" spans="1:41">
      <c r="A86" s="2"/>
      <c r="B86" s="503" t="s">
        <v>65</v>
      </c>
      <c r="C86" s="95">
        <f t="shared" si="5"/>
        <v>5535367</v>
      </c>
      <c r="D86" s="95">
        <v>5339616</v>
      </c>
      <c r="E86" s="97">
        <v>5731118</v>
      </c>
      <c r="F86" s="212"/>
      <c r="G86" s="100"/>
      <c r="H86" s="100"/>
      <c r="I86" s="100"/>
      <c r="J86" s="100"/>
      <c r="K86" s="213"/>
      <c r="L86" s="213"/>
      <c r="M86" s="100"/>
      <c r="N86" s="100"/>
      <c r="O86" s="100"/>
      <c r="P86" s="100"/>
      <c r="Q86" s="168"/>
      <c r="R86" s="168"/>
      <c r="S86" s="164"/>
      <c r="T86" s="164"/>
      <c r="U86" s="282"/>
      <c r="V86" s="283"/>
      <c r="W86" s="168"/>
      <c r="X86" s="168"/>
      <c r="Y86" s="168"/>
      <c r="Z86" s="224" t="s">
        <v>17</v>
      </c>
      <c r="AA86" s="102"/>
      <c r="AB86" s="102"/>
      <c r="AC86" s="2"/>
      <c r="AD86" s="2"/>
      <c r="AE86" s="2"/>
      <c r="AF86" s="2"/>
      <c r="AG86" s="2"/>
      <c r="AH86" s="2"/>
      <c r="AI86" s="2"/>
      <c r="AJ86" s="2"/>
      <c r="AK86" s="2"/>
      <c r="AL86" s="2"/>
      <c r="AM86" s="2"/>
      <c r="AN86" s="2"/>
      <c r="AO86" s="2"/>
    </row>
    <row r="87" spans="1:41">
      <c r="A87" s="2"/>
      <c r="B87" s="503" t="s">
        <v>260</v>
      </c>
      <c r="C87" s="95">
        <f t="shared" si="5"/>
        <v>832447.5</v>
      </c>
      <c r="D87" s="95">
        <v>722562</v>
      </c>
      <c r="E87" s="97">
        <v>942333</v>
      </c>
      <c r="F87" s="212"/>
      <c r="G87" s="100"/>
      <c r="H87" s="100"/>
      <c r="I87" s="100"/>
      <c r="J87" s="100"/>
      <c r="K87" s="213"/>
      <c r="L87" s="213"/>
      <c r="M87" s="100"/>
      <c r="N87" s="100"/>
      <c r="O87" s="100"/>
      <c r="P87" s="100"/>
      <c r="Q87" s="168"/>
      <c r="R87" s="168"/>
      <c r="S87" s="164"/>
      <c r="T87" s="164"/>
      <c r="U87" s="282"/>
      <c r="V87" s="283"/>
      <c r="W87" s="168"/>
      <c r="X87" s="168"/>
      <c r="Y87" s="168"/>
      <c r="Z87" s="224" t="s">
        <v>385</v>
      </c>
      <c r="AA87" s="102"/>
      <c r="AB87" s="102"/>
      <c r="AC87" s="2"/>
      <c r="AD87" s="2"/>
      <c r="AE87" s="2"/>
      <c r="AF87" s="2"/>
      <c r="AG87" s="2"/>
      <c r="AH87" s="2"/>
      <c r="AI87" s="2"/>
      <c r="AJ87" s="2"/>
      <c r="AK87" s="2"/>
      <c r="AL87" s="2"/>
      <c r="AM87" s="2"/>
      <c r="AN87" s="2"/>
      <c r="AO87" s="2"/>
    </row>
    <row r="88" spans="1:41">
      <c r="A88" s="2"/>
      <c r="B88" s="503" t="s">
        <v>261</v>
      </c>
      <c r="C88" s="95">
        <f t="shared" si="5"/>
        <v>71611</v>
      </c>
      <c r="D88" s="95">
        <v>69679</v>
      </c>
      <c r="E88" s="97">
        <v>73543</v>
      </c>
      <c r="F88" s="212"/>
      <c r="G88" s="100"/>
      <c r="H88" s="100"/>
      <c r="I88" s="100"/>
      <c r="J88" s="100"/>
      <c r="K88" s="213"/>
      <c r="L88" s="213"/>
      <c r="M88" s="100"/>
      <c r="N88" s="100"/>
      <c r="O88" s="100"/>
      <c r="P88" s="100"/>
      <c r="Q88" s="168"/>
      <c r="R88" s="168"/>
      <c r="S88" s="164"/>
      <c r="T88" s="164"/>
      <c r="U88" s="282"/>
      <c r="V88" s="283"/>
      <c r="W88" s="168"/>
      <c r="X88" s="168"/>
      <c r="Y88" s="168"/>
      <c r="Z88" s="224" t="s">
        <v>384</v>
      </c>
      <c r="AA88" s="102"/>
      <c r="AB88" s="102"/>
      <c r="AC88" s="2"/>
      <c r="AD88" s="2"/>
      <c r="AE88" s="2"/>
      <c r="AF88" s="2"/>
      <c r="AG88" s="2"/>
      <c r="AH88" s="2"/>
      <c r="AI88" s="2"/>
      <c r="AJ88" s="2"/>
      <c r="AK88" s="2"/>
      <c r="AL88" s="2"/>
      <c r="AM88" s="2"/>
      <c r="AN88" s="2"/>
      <c r="AO88" s="2"/>
    </row>
    <row r="89" spans="1:41">
      <c r="A89" s="2"/>
      <c r="B89" s="503" t="s">
        <v>101</v>
      </c>
      <c r="C89" s="95">
        <f t="shared" si="5"/>
        <v>9605707</v>
      </c>
      <c r="D89" s="95">
        <v>8562623</v>
      </c>
      <c r="E89" s="97">
        <v>10648791</v>
      </c>
      <c r="F89" s="212"/>
      <c r="G89" s="100"/>
      <c r="H89" s="100"/>
      <c r="I89" s="100"/>
      <c r="J89" s="100"/>
      <c r="K89" s="213"/>
      <c r="L89" s="213"/>
      <c r="M89" s="100"/>
      <c r="N89" s="100"/>
      <c r="O89" s="100"/>
      <c r="P89" s="100"/>
      <c r="Q89" s="168"/>
      <c r="R89" s="168"/>
      <c r="S89" s="164"/>
      <c r="T89" s="164"/>
      <c r="U89" s="282"/>
      <c r="V89" s="283"/>
      <c r="W89" s="168"/>
      <c r="X89" s="168"/>
      <c r="Y89" s="168"/>
      <c r="Z89" s="224" t="s">
        <v>17</v>
      </c>
      <c r="AA89" s="102"/>
      <c r="AB89" s="102"/>
      <c r="AC89" s="2"/>
      <c r="AD89" s="2"/>
      <c r="AE89" s="2"/>
      <c r="AF89" s="2"/>
      <c r="AG89" s="2"/>
      <c r="AH89" s="2"/>
      <c r="AI89" s="2"/>
      <c r="AJ89" s="2"/>
      <c r="AK89" s="2"/>
      <c r="AL89" s="2"/>
      <c r="AM89" s="2"/>
      <c r="AN89" s="2"/>
      <c r="AO89" s="2"/>
    </row>
    <row r="90" spans="1:41">
      <c r="A90" s="2"/>
      <c r="B90" s="503" t="s">
        <v>95</v>
      </c>
      <c r="C90" s="95">
        <f t="shared" si="5"/>
        <v>14506832</v>
      </c>
      <c r="D90" s="95">
        <v>12628596</v>
      </c>
      <c r="E90" s="97">
        <v>16385068</v>
      </c>
      <c r="F90" s="212"/>
      <c r="G90" s="100"/>
      <c r="H90" s="100"/>
      <c r="I90" s="100"/>
      <c r="J90" s="100"/>
      <c r="K90" s="213"/>
      <c r="L90" s="213"/>
      <c r="M90" s="100"/>
      <c r="N90" s="100"/>
      <c r="O90" s="100"/>
      <c r="P90" s="100"/>
      <c r="Q90" s="168"/>
      <c r="R90" s="168"/>
      <c r="S90" s="164"/>
      <c r="T90" s="164"/>
      <c r="U90" s="282"/>
      <c r="V90" s="283"/>
      <c r="W90" s="168"/>
      <c r="X90" s="168"/>
      <c r="Y90" s="168"/>
      <c r="Z90" s="224" t="s">
        <v>17</v>
      </c>
      <c r="AA90" s="102"/>
      <c r="AB90" s="102"/>
      <c r="AC90" s="2"/>
      <c r="AD90" s="2"/>
      <c r="AE90" s="2"/>
      <c r="AF90" s="2"/>
      <c r="AG90" s="2"/>
      <c r="AH90" s="2"/>
      <c r="AI90" s="2"/>
      <c r="AJ90" s="2"/>
      <c r="AK90" s="2"/>
      <c r="AL90" s="2"/>
      <c r="AM90" s="2"/>
      <c r="AN90" s="2"/>
      <c r="AO90" s="2"/>
    </row>
    <row r="91" spans="1:41">
      <c r="A91" s="2"/>
      <c r="B91" s="503" t="s">
        <v>94</v>
      </c>
      <c r="C91" s="95">
        <f t="shared" si="5"/>
        <v>82011793</v>
      </c>
      <c r="D91" s="95">
        <v>68334905</v>
      </c>
      <c r="E91" s="97">
        <v>95688681</v>
      </c>
      <c r="F91" s="212"/>
      <c r="G91" s="100"/>
      <c r="H91" s="100"/>
      <c r="I91" s="100"/>
      <c r="J91" s="100"/>
      <c r="K91" s="100"/>
      <c r="L91" s="100"/>
      <c r="M91" s="100"/>
      <c r="N91" s="100"/>
      <c r="O91" s="100"/>
      <c r="P91" s="100"/>
      <c r="Q91" s="168"/>
      <c r="R91" s="168"/>
      <c r="S91" s="164"/>
      <c r="T91" s="164"/>
      <c r="U91" s="281"/>
      <c r="V91" s="211"/>
      <c r="W91" s="168"/>
      <c r="X91" s="168"/>
      <c r="Y91" s="168"/>
      <c r="Z91" s="224" t="s">
        <v>17</v>
      </c>
      <c r="AA91" s="102"/>
      <c r="AB91" s="102"/>
      <c r="AC91" s="2"/>
      <c r="AD91" s="2"/>
      <c r="AE91" s="2"/>
      <c r="AF91" s="2"/>
      <c r="AG91" s="2"/>
      <c r="AH91" s="2"/>
      <c r="AI91" s="2"/>
      <c r="AJ91" s="2"/>
      <c r="AK91" s="2"/>
      <c r="AL91" s="2"/>
      <c r="AM91" s="2"/>
      <c r="AN91" s="2"/>
      <c r="AO91" s="2"/>
    </row>
    <row r="92" spans="1:41">
      <c r="A92" s="2"/>
      <c r="B92" s="503" t="s">
        <v>137</v>
      </c>
      <c r="C92" s="95">
        <f t="shared" si="5"/>
        <v>6078279</v>
      </c>
      <c r="D92" s="95">
        <v>5811836</v>
      </c>
      <c r="E92" s="97">
        <v>6344722</v>
      </c>
      <c r="F92" s="212"/>
      <c r="G92" s="100"/>
      <c r="H92" s="100"/>
      <c r="I92" s="100"/>
      <c r="J92" s="100"/>
      <c r="K92" s="213"/>
      <c r="L92" s="213"/>
      <c r="M92" s="100"/>
      <c r="N92" s="100"/>
      <c r="O92" s="100"/>
      <c r="P92" s="100"/>
      <c r="Q92" s="168"/>
      <c r="R92" s="168"/>
      <c r="S92" s="164"/>
      <c r="T92" s="164"/>
      <c r="U92" s="282"/>
      <c r="V92" s="283"/>
      <c r="W92" s="168"/>
      <c r="X92" s="168"/>
      <c r="Y92" s="168"/>
      <c r="Z92" s="224" t="s">
        <v>383</v>
      </c>
      <c r="AA92" s="102"/>
      <c r="AB92" s="102"/>
      <c r="AC92" s="2"/>
      <c r="AD92" s="2"/>
      <c r="AE92" s="2"/>
      <c r="AF92" s="2"/>
      <c r="AG92" s="2"/>
      <c r="AH92" s="2"/>
      <c r="AI92" s="2"/>
      <c r="AJ92" s="2"/>
      <c r="AK92" s="2"/>
      <c r="AL92" s="2"/>
      <c r="AM92" s="2"/>
      <c r="AN92" s="2"/>
      <c r="AO92" s="2"/>
    </row>
    <row r="93" spans="1:41">
      <c r="A93" s="2"/>
      <c r="B93" s="503" t="s">
        <v>34</v>
      </c>
      <c r="C93" s="95">
        <f t="shared" si="5"/>
        <v>876193</v>
      </c>
      <c r="D93" s="95">
        <v>530896</v>
      </c>
      <c r="E93" s="97">
        <v>1221490</v>
      </c>
      <c r="F93" s="212"/>
      <c r="G93" s="100"/>
      <c r="H93" s="100"/>
      <c r="I93" s="100"/>
      <c r="J93" s="100"/>
      <c r="K93" s="213"/>
      <c r="L93" s="213"/>
      <c r="M93" s="100"/>
      <c r="N93" s="100"/>
      <c r="O93" s="100"/>
      <c r="P93" s="100"/>
      <c r="Q93" s="168"/>
      <c r="R93" s="168"/>
      <c r="S93" s="164"/>
      <c r="T93" s="164"/>
      <c r="U93" s="282"/>
      <c r="V93" s="283"/>
      <c r="W93" s="168"/>
      <c r="X93" s="168"/>
      <c r="Y93" s="168"/>
      <c r="Z93" s="224" t="s">
        <v>17</v>
      </c>
      <c r="AA93" s="102"/>
      <c r="AB93" s="102"/>
      <c r="AC93" s="2"/>
      <c r="AD93" s="2"/>
      <c r="AE93" s="2"/>
      <c r="AF93" s="2"/>
      <c r="AG93" s="2"/>
      <c r="AH93" s="2"/>
      <c r="AI93" s="2"/>
      <c r="AJ93" s="2"/>
      <c r="AK93" s="2"/>
      <c r="AL93" s="2"/>
      <c r="AM93" s="2"/>
      <c r="AN93" s="2"/>
      <c r="AO93" s="2"/>
    </row>
    <row r="94" spans="1:41">
      <c r="A94" s="2"/>
      <c r="B94" s="504" t="s">
        <v>138</v>
      </c>
      <c r="C94" s="95">
        <f t="shared" si="5"/>
        <v>4702512.5</v>
      </c>
      <c r="D94" s="95">
        <v>3535156</v>
      </c>
      <c r="E94" s="97">
        <v>5869869</v>
      </c>
      <c r="F94" s="212"/>
      <c r="G94" s="100"/>
      <c r="H94" s="100"/>
      <c r="I94" s="100"/>
      <c r="J94" s="100"/>
      <c r="K94" s="213"/>
      <c r="L94" s="213"/>
      <c r="M94" s="100"/>
      <c r="N94" s="100"/>
      <c r="O94" s="100"/>
      <c r="P94" s="100"/>
      <c r="Q94" s="168"/>
      <c r="R94" s="168"/>
      <c r="S94" s="164"/>
      <c r="T94" s="164"/>
      <c r="U94" s="282"/>
      <c r="V94" s="283"/>
      <c r="W94" s="168"/>
      <c r="X94" s="168"/>
      <c r="Y94" s="168"/>
      <c r="Z94" s="224" t="s">
        <v>383</v>
      </c>
      <c r="AA94" s="102"/>
      <c r="AB94" s="102"/>
      <c r="AC94" s="2"/>
      <c r="AD94" s="2"/>
      <c r="AE94" s="2"/>
      <c r="AF94" s="2"/>
      <c r="AG94" s="2"/>
      <c r="AH94" s="2"/>
      <c r="AI94" s="2"/>
      <c r="AJ94" s="2"/>
      <c r="AK94" s="2"/>
      <c r="AL94" s="2"/>
      <c r="AM94" s="2"/>
      <c r="AN94" s="2"/>
      <c r="AO94" s="2"/>
    </row>
    <row r="95" spans="1:41">
      <c r="A95" s="2"/>
      <c r="B95" s="503" t="s">
        <v>45</v>
      </c>
      <c r="C95" s="95">
        <f t="shared" si="5"/>
        <v>1356733</v>
      </c>
      <c r="D95" s="95">
        <v>1396985</v>
      </c>
      <c r="E95" s="97">
        <v>1316481</v>
      </c>
      <c r="F95" s="212"/>
      <c r="G95" s="100"/>
      <c r="H95" s="100"/>
      <c r="I95" s="100"/>
      <c r="J95" s="100"/>
      <c r="K95" s="213"/>
      <c r="L95" s="213"/>
      <c r="M95" s="100"/>
      <c r="N95" s="100"/>
      <c r="O95" s="100"/>
      <c r="P95" s="100"/>
      <c r="Q95" s="168"/>
      <c r="R95" s="168"/>
      <c r="S95" s="164"/>
      <c r="T95" s="164"/>
      <c r="U95" s="282"/>
      <c r="V95" s="283"/>
      <c r="W95" s="168"/>
      <c r="X95" s="168"/>
      <c r="Y95" s="168"/>
      <c r="Z95" s="224" t="s">
        <v>17</v>
      </c>
      <c r="AA95" s="102"/>
      <c r="AB95" s="102"/>
      <c r="AC95" s="2"/>
      <c r="AD95" s="2"/>
      <c r="AE95" s="2"/>
      <c r="AF95" s="2"/>
      <c r="AG95" s="2"/>
      <c r="AH95" s="2"/>
      <c r="AI95" s="2"/>
      <c r="AJ95" s="2"/>
      <c r="AK95" s="2"/>
      <c r="AL95" s="2"/>
      <c r="AM95" s="2"/>
      <c r="AN95" s="2"/>
      <c r="AO95" s="2"/>
    </row>
    <row r="96" spans="1:41">
      <c r="A96" s="2"/>
      <c r="B96" s="503" t="s">
        <v>139</v>
      </c>
      <c r="C96" s="95">
        <f t="shared" si="5"/>
        <v>84423399.5</v>
      </c>
      <c r="D96" s="95">
        <v>66443603</v>
      </c>
      <c r="E96" s="97">
        <v>102403196</v>
      </c>
      <c r="F96" s="212"/>
      <c r="G96" s="100"/>
      <c r="H96" s="100"/>
      <c r="I96" s="100"/>
      <c r="J96" s="100"/>
      <c r="K96" s="213"/>
      <c r="L96" s="213"/>
      <c r="M96" s="100"/>
      <c r="N96" s="100"/>
      <c r="O96" s="100"/>
      <c r="P96" s="100"/>
      <c r="Q96" s="168"/>
      <c r="R96" s="168"/>
      <c r="S96" s="164"/>
      <c r="T96" s="164"/>
      <c r="U96" s="282"/>
      <c r="V96" s="283"/>
      <c r="W96" s="168"/>
      <c r="X96" s="168"/>
      <c r="Y96" s="168"/>
      <c r="Z96" s="224" t="s">
        <v>383</v>
      </c>
      <c r="AA96" s="102"/>
      <c r="AB96" s="102"/>
      <c r="AC96" s="2"/>
      <c r="AD96" s="2"/>
      <c r="AE96" s="2"/>
      <c r="AF96" s="2"/>
      <c r="AG96" s="2"/>
      <c r="AH96" s="2"/>
      <c r="AI96" s="2"/>
      <c r="AJ96" s="2"/>
      <c r="AK96" s="2"/>
      <c r="AL96" s="2"/>
      <c r="AM96" s="2"/>
      <c r="AN96" s="2"/>
      <c r="AO96" s="2"/>
    </row>
    <row r="97" spans="1:41">
      <c r="A97" s="2"/>
      <c r="B97" s="503" t="s">
        <v>262</v>
      </c>
      <c r="C97" s="95">
        <f t="shared" si="5"/>
        <v>47804</v>
      </c>
      <c r="D97" s="95">
        <v>46491</v>
      </c>
      <c r="E97" s="97">
        <v>49117</v>
      </c>
      <c r="F97" s="212"/>
      <c r="G97" s="100"/>
      <c r="H97" s="100"/>
      <c r="I97" s="100"/>
      <c r="J97" s="100"/>
      <c r="K97" s="213"/>
      <c r="L97" s="213"/>
      <c r="M97" s="100"/>
      <c r="N97" s="100"/>
      <c r="O97" s="100"/>
      <c r="P97" s="100"/>
      <c r="Q97" s="168"/>
      <c r="R97" s="168"/>
      <c r="S97" s="164"/>
      <c r="T97" s="164"/>
      <c r="U97" s="282"/>
      <c r="V97" s="283"/>
      <c r="W97" s="168"/>
      <c r="X97" s="168"/>
      <c r="Y97" s="168"/>
      <c r="Z97" s="224" t="s">
        <v>384</v>
      </c>
      <c r="AA97" s="102"/>
      <c r="AB97" s="102"/>
      <c r="AC97" s="2"/>
      <c r="AD97" s="2"/>
      <c r="AE97" s="2"/>
      <c r="AF97" s="2"/>
      <c r="AG97" s="2"/>
      <c r="AH97" s="2"/>
      <c r="AI97" s="2"/>
      <c r="AJ97" s="2"/>
      <c r="AK97" s="2"/>
      <c r="AL97" s="2"/>
      <c r="AM97" s="2"/>
      <c r="AN97" s="2"/>
      <c r="AO97" s="2"/>
    </row>
    <row r="98" spans="1:41">
      <c r="A98" s="2"/>
      <c r="B98" s="503" t="s">
        <v>114</v>
      </c>
      <c r="C98" s="95">
        <f t="shared" si="5"/>
        <v>854991.5</v>
      </c>
      <c r="D98" s="95">
        <v>811223</v>
      </c>
      <c r="E98" s="97">
        <v>898760</v>
      </c>
      <c r="F98" s="212"/>
      <c r="G98" s="100"/>
      <c r="H98" s="100"/>
      <c r="I98" s="100"/>
      <c r="J98" s="100"/>
      <c r="K98" s="213"/>
      <c r="L98" s="213"/>
      <c r="M98" s="100"/>
      <c r="N98" s="100"/>
      <c r="O98" s="100"/>
      <c r="P98" s="100"/>
      <c r="Q98" s="168"/>
      <c r="R98" s="168"/>
      <c r="S98" s="164"/>
      <c r="T98" s="164"/>
      <c r="U98" s="282"/>
      <c r="V98" s="283"/>
      <c r="W98" s="168"/>
      <c r="X98" s="168"/>
      <c r="Y98" s="168"/>
      <c r="Z98" s="224" t="s">
        <v>383</v>
      </c>
      <c r="AA98" s="102"/>
      <c r="AB98" s="102"/>
      <c r="AC98" s="2"/>
      <c r="AD98" s="2"/>
      <c r="AE98" s="2"/>
      <c r="AF98" s="2"/>
      <c r="AG98" s="2"/>
      <c r="AH98" s="2"/>
      <c r="AI98" s="2"/>
      <c r="AJ98" s="2"/>
      <c r="AK98" s="2"/>
      <c r="AL98" s="2"/>
      <c r="AM98" s="2"/>
      <c r="AN98" s="2"/>
      <c r="AO98" s="2"/>
    </row>
    <row r="99" spans="1:41">
      <c r="A99" s="2"/>
      <c r="B99" s="503" t="s">
        <v>37</v>
      </c>
      <c r="C99" s="95">
        <f t="shared" ref="C99:C130" si="6">(D99+E99)/2</f>
        <v>5335652.5</v>
      </c>
      <c r="D99" s="95">
        <v>5176209</v>
      </c>
      <c r="E99" s="97">
        <v>5495096</v>
      </c>
      <c r="F99" s="100">
        <v>21.3</v>
      </c>
      <c r="G99" s="100">
        <v>21.7</v>
      </c>
      <c r="H99" s="100">
        <v>21.4</v>
      </c>
      <c r="I99" s="167">
        <v>21.4</v>
      </c>
      <c r="J99" s="167">
        <v>22.3</v>
      </c>
      <c r="K99" s="100">
        <v>22.3</v>
      </c>
      <c r="L99" s="100">
        <v>22</v>
      </c>
      <c r="M99" s="100">
        <v>22.5</v>
      </c>
      <c r="N99" s="100">
        <v>22</v>
      </c>
      <c r="O99" s="100">
        <v>22.6</v>
      </c>
      <c r="P99" s="100">
        <v>21.9</v>
      </c>
      <c r="Q99" s="168">
        <v>22.3</v>
      </c>
      <c r="R99" s="168">
        <v>22.1</v>
      </c>
      <c r="S99" s="164">
        <v>22.7</v>
      </c>
      <c r="T99" s="164">
        <v>22.6</v>
      </c>
      <c r="U99" s="164">
        <v>22.3</v>
      </c>
      <c r="V99" s="211">
        <v>22.3</v>
      </c>
      <c r="W99" s="168"/>
      <c r="X99" s="168"/>
      <c r="Y99" s="168"/>
      <c r="Z99" s="224" t="s">
        <v>17</v>
      </c>
      <c r="AA99" s="102"/>
      <c r="AB99" s="102"/>
      <c r="AC99" s="2"/>
      <c r="AD99" s="2"/>
      <c r="AE99" s="2"/>
      <c r="AF99" s="2"/>
      <c r="AG99" s="2"/>
      <c r="AH99" s="2"/>
      <c r="AI99" s="2"/>
      <c r="AJ99" s="2"/>
      <c r="AK99" s="2"/>
      <c r="AL99" s="2"/>
      <c r="AM99" s="2"/>
      <c r="AN99" s="2"/>
      <c r="AO99" s="2"/>
    </row>
    <row r="100" spans="1:41">
      <c r="A100" s="2"/>
      <c r="B100" s="503" t="s">
        <v>61</v>
      </c>
      <c r="C100" s="95">
        <f t="shared" si="6"/>
        <v>63904303.5</v>
      </c>
      <c r="D100" s="95">
        <v>60912498</v>
      </c>
      <c r="E100" s="97">
        <v>66896109</v>
      </c>
      <c r="F100" s="100">
        <v>394.4</v>
      </c>
      <c r="G100" s="100">
        <v>400.9</v>
      </c>
      <c r="H100" s="100">
        <v>415.5</v>
      </c>
      <c r="I100" s="167">
        <v>415.5</v>
      </c>
      <c r="J100" s="167">
        <v>430.9</v>
      </c>
      <c r="K100" s="100">
        <v>430.9</v>
      </c>
      <c r="L100" s="100">
        <v>428.7</v>
      </c>
      <c r="M100" s="100">
        <v>420.1</v>
      </c>
      <c r="N100" s="100">
        <v>418.3</v>
      </c>
      <c r="O100" s="100">
        <v>391.7</v>
      </c>
      <c r="P100" s="100">
        <v>410.1</v>
      </c>
      <c r="Q100" s="168">
        <v>423.5</v>
      </c>
      <c r="R100" s="168">
        <v>407.4</v>
      </c>
      <c r="S100" s="164">
        <v>405.9</v>
      </c>
      <c r="T100" s="164">
        <v>418</v>
      </c>
      <c r="U100" s="164">
        <v>419</v>
      </c>
      <c r="V100" s="269">
        <v>384</v>
      </c>
      <c r="W100" s="168"/>
      <c r="X100" s="168"/>
      <c r="Y100" s="168"/>
      <c r="Z100" s="224" t="s">
        <v>17</v>
      </c>
      <c r="AA100" s="102"/>
      <c r="AB100" s="102"/>
      <c r="AC100" s="2"/>
      <c r="AD100" s="2"/>
      <c r="AE100" s="2"/>
      <c r="AF100" s="2"/>
      <c r="AG100" s="2"/>
      <c r="AH100" s="2"/>
      <c r="AI100" s="2"/>
      <c r="AJ100" s="2"/>
      <c r="AK100" s="2"/>
      <c r="AL100" s="2"/>
      <c r="AM100" s="2"/>
      <c r="AN100" s="2"/>
      <c r="AO100" s="2"/>
    </row>
    <row r="101" spans="1:41">
      <c r="A101" s="2"/>
      <c r="B101" s="503" t="s">
        <v>263</v>
      </c>
      <c r="C101" s="95">
        <f t="shared" si="6"/>
        <v>79981.5</v>
      </c>
      <c r="D101" s="95">
        <v>159963</v>
      </c>
      <c r="E101" s="285"/>
      <c r="F101" s="212"/>
      <c r="G101" s="100"/>
      <c r="H101" s="100"/>
      <c r="I101" s="100"/>
      <c r="J101" s="100"/>
      <c r="K101" s="213"/>
      <c r="L101" s="213"/>
      <c r="M101" s="100"/>
      <c r="N101" s="100"/>
      <c r="O101" s="100"/>
      <c r="P101" s="100"/>
      <c r="Q101" s="168"/>
      <c r="R101" s="168"/>
      <c r="S101" s="164"/>
      <c r="T101" s="164"/>
      <c r="U101" s="282"/>
      <c r="V101" s="283"/>
      <c r="W101" s="168"/>
      <c r="X101" s="168"/>
      <c r="Y101" s="168"/>
      <c r="Z101" s="224" t="s">
        <v>385</v>
      </c>
      <c r="AA101" s="102"/>
      <c r="AB101" s="102"/>
      <c r="AC101" s="2"/>
      <c r="AD101" s="2"/>
      <c r="AE101" s="2"/>
      <c r="AF101" s="2"/>
      <c r="AG101" s="2"/>
      <c r="AH101" s="2"/>
      <c r="AI101" s="2"/>
      <c r="AJ101" s="2"/>
      <c r="AK101" s="2"/>
      <c r="AL101" s="2"/>
      <c r="AM101" s="2"/>
      <c r="AN101" s="2"/>
      <c r="AO101" s="2"/>
    </row>
    <row r="102" spans="1:41">
      <c r="A102" s="2"/>
      <c r="B102" s="503" t="s">
        <v>264</v>
      </c>
      <c r="C102" s="95">
        <f t="shared" si="6"/>
        <v>258737.5</v>
      </c>
      <c r="D102" s="95">
        <v>237267</v>
      </c>
      <c r="E102" s="97">
        <v>280208</v>
      </c>
      <c r="F102" s="212"/>
      <c r="G102" s="100"/>
      <c r="H102" s="100"/>
      <c r="I102" s="100"/>
      <c r="J102" s="100"/>
      <c r="K102" s="100"/>
      <c r="L102" s="100"/>
      <c r="M102" s="100"/>
      <c r="N102" s="100"/>
      <c r="O102" s="100"/>
      <c r="P102" s="100"/>
      <c r="Q102" s="168"/>
      <c r="R102" s="168"/>
      <c r="S102" s="164"/>
      <c r="T102" s="164"/>
      <c r="U102" s="281"/>
      <c r="V102" s="211"/>
      <c r="W102" s="168"/>
      <c r="X102" s="168"/>
      <c r="Y102" s="168"/>
      <c r="Z102" s="224" t="s">
        <v>385</v>
      </c>
      <c r="AA102" s="102"/>
      <c r="AB102" s="102"/>
      <c r="AC102" s="2"/>
      <c r="AD102" s="2"/>
      <c r="AE102" s="2"/>
      <c r="AF102" s="2"/>
      <c r="AG102" s="2"/>
      <c r="AH102" s="2"/>
      <c r="AI102" s="2"/>
      <c r="AJ102" s="2"/>
      <c r="AK102" s="2"/>
      <c r="AL102" s="2"/>
      <c r="AM102" s="2"/>
      <c r="AN102" s="2"/>
      <c r="AO102" s="2"/>
    </row>
    <row r="103" spans="1:41">
      <c r="A103" s="2"/>
      <c r="B103" s="503" t="s">
        <v>84</v>
      </c>
      <c r="C103" s="95">
        <f t="shared" si="6"/>
        <v>1605667</v>
      </c>
      <c r="D103" s="95">
        <v>1231548</v>
      </c>
      <c r="E103" s="97">
        <v>1979786</v>
      </c>
      <c r="F103" s="212"/>
      <c r="G103" s="100"/>
      <c r="H103" s="100"/>
      <c r="I103" s="100"/>
      <c r="J103" s="100"/>
      <c r="K103" s="213"/>
      <c r="L103" s="213"/>
      <c r="M103" s="100"/>
      <c r="N103" s="100"/>
      <c r="O103" s="100"/>
      <c r="P103" s="100"/>
      <c r="Q103" s="168"/>
      <c r="R103" s="168"/>
      <c r="S103" s="164"/>
      <c r="T103" s="164"/>
      <c r="U103" s="282"/>
      <c r="V103" s="283"/>
      <c r="W103" s="168"/>
      <c r="X103" s="168"/>
      <c r="Y103" s="168"/>
      <c r="Z103" s="224" t="s">
        <v>17</v>
      </c>
      <c r="AA103" s="102"/>
      <c r="AB103" s="102"/>
      <c r="AC103" s="2"/>
      <c r="AD103" s="2"/>
      <c r="AE103" s="2"/>
      <c r="AF103" s="2"/>
      <c r="AG103" s="2"/>
      <c r="AH103" s="2"/>
      <c r="AI103" s="2"/>
      <c r="AJ103" s="2"/>
      <c r="AK103" s="2"/>
      <c r="AL103" s="2"/>
      <c r="AM103" s="2"/>
      <c r="AN103" s="2"/>
      <c r="AO103" s="2"/>
    </row>
    <row r="104" spans="1:41">
      <c r="A104" s="2"/>
      <c r="B104" s="503" t="s">
        <v>140</v>
      </c>
      <c r="C104" s="95">
        <f t="shared" si="6"/>
        <v>1633682</v>
      </c>
      <c r="D104" s="95">
        <v>1228863</v>
      </c>
      <c r="E104" s="97">
        <v>2038501</v>
      </c>
      <c r="F104" s="212"/>
      <c r="G104" s="100"/>
      <c r="H104" s="100"/>
      <c r="I104" s="100"/>
      <c r="J104" s="100"/>
      <c r="K104" s="213"/>
      <c r="L104" s="213"/>
      <c r="M104" s="100"/>
      <c r="N104" s="100"/>
      <c r="O104" s="100"/>
      <c r="P104" s="100"/>
      <c r="Q104" s="168"/>
      <c r="R104" s="168"/>
      <c r="S104" s="164"/>
      <c r="T104" s="164"/>
      <c r="U104" s="282"/>
      <c r="V104" s="283"/>
      <c r="W104" s="168"/>
      <c r="X104" s="168"/>
      <c r="Y104" s="168"/>
      <c r="Z104" s="224" t="s">
        <v>383</v>
      </c>
      <c r="AA104" s="102"/>
      <c r="AB104" s="102"/>
      <c r="AC104" s="2"/>
      <c r="AD104" s="2"/>
      <c r="AE104" s="2"/>
      <c r="AF104" s="2"/>
      <c r="AG104" s="2"/>
      <c r="AH104" s="2"/>
      <c r="AI104" s="2"/>
      <c r="AJ104" s="2"/>
      <c r="AK104" s="2"/>
      <c r="AL104" s="2"/>
      <c r="AM104" s="2"/>
      <c r="AN104" s="2"/>
      <c r="AO104" s="2"/>
    </row>
    <row r="105" spans="1:41">
      <c r="A105" s="2"/>
      <c r="B105" s="503" t="s">
        <v>141</v>
      </c>
      <c r="C105" s="95">
        <f t="shared" si="6"/>
        <v>4068800</v>
      </c>
      <c r="D105" s="95">
        <v>4418300</v>
      </c>
      <c r="E105" s="97">
        <v>3719300</v>
      </c>
      <c r="F105" s="212"/>
      <c r="G105" s="100"/>
      <c r="H105" s="100"/>
      <c r="I105" s="100"/>
      <c r="J105" s="100"/>
      <c r="K105" s="213"/>
      <c r="L105" s="213"/>
      <c r="M105" s="100"/>
      <c r="N105" s="100"/>
      <c r="O105" s="100"/>
      <c r="P105" s="100"/>
      <c r="Q105" s="168"/>
      <c r="R105" s="168"/>
      <c r="S105" s="164"/>
      <c r="T105" s="164"/>
      <c r="U105" s="282"/>
      <c r="V105" s="283"/>
      <c r="W105" s="168"/>
      <c r="X105" s="168"/>
      <c r="Y105" s="168"/>
      <c r="Z105" s="224" t="s">
        <v>383</v>
      </c>
      <c r="AA105" s="102"/>
      <c r="AB105" s="102"/>
      <c r="AC105" s="2"/>
      <c r="AD105" s="2"/>
      <c r="AE105" s="2"/>
      <c r="AF105" s="2"/>
      <c r="AG105" s="2"/>
      <c r="AH105" s="2"/>
      <c r="AI105" s="2"/>
      <c r="AJ105" s="2"/>
      <c r="AK105" s="2"/>
      <c r="AL105" s="2"/>
      <c r="AM105" s="2"/>
      <c r="AN105" s="2"/>
      <c r="AO105" s="2"/>
    </row>
    <row r="106" spans="1:41">
      <c r="A106" s="2"/>
      <c r="B106" s="503" t="s">
        <v>47</v>
      </c>
      <c r="C106" s="95">
        <f t="shared" si="6"/>
        <v>82439596.5</v>
      </c>
      <c r="D106" s="95">
        <v>82211508</v>
      </c>
      <c r="E106" s="97">
        <v>82667685</v>
      </c>
      <c r="F106" s="100">
        <v>161.19999999999999</v>
      </c>
      <c r="G106" s="100">
        <v>162.6</v>
      </c>
      <c r="H106" s="100">
        <v>163.30000000000001</v>
      </c>
      <c r="I106" s="167">
        <v>163.30000000000001</v>
      </c>
      <c r="J106" s="167">
        <v>154.6</v>
      </c>
      <c r="K106" s="100">
        <v>154.6</v>
      </c>
      <c r="L106" s="100">
        <v>158.69999999999999</v>
      </c>
      <c r="M106" s="100">
        <v>133.19999999999999</v>
      </c>
      <c r="N106" s="100">
        <v>140.9</v>
      </c>
      <c r="O106" s="100">
        <v>127.7</v>
      </c>
      <c r="P106" s="100">
        <v>133</v>
      </c>
      <c r="Q106" s="168">
        <v>102.3</v>
      </c>
      <c r="R106" s="168">
        <v>94.1</v>
      </c>
      <c r="S106" s="164">
        <v>92.1</v>
      </c>
      <c r="T106" s="164">
        <v>91.8</v>
      </c>
      <c r="U106" s="164">
        <v>86.8</v>
      </c>
      <c r="V106" s="211">
        <v>80.099999999999994</v>
      </c>
      <c r="W106" s="168"/>
      <c r="X106" s="168"/>
      <c r="Y106" s="168"/>
      <c r="Z106" s="224" t="s">
        <v>17</v>
      </c>
      <c r="AA106" s="102"/>
      <c r="AB106" s="102"/>
      <c r="AC106" s="2"/>
      <c r="AD106" s="2"/>
      <c r="AE106" s="2"/>
      <c r="AF106" s="2"/>
      <c r="AG106" s="2"/>
      <c r="AH106" s="2"/>
      <c r="AI106" s="2"/>
      <c r="AJ106" s="2"/>
      <c r="AK106" s="2"/>
      <c r="AL106" s="2"/>
      <c r="AM106" s="2"/>
      <c r="AN106" s="2"/>
      <c r="AO106" s="2"/>
    </row>
    <row r="107" spans="1:41">
      <c r="A107" s="2"/>
      <c r="B107" s="503" t="s">
        <v>142</v>
      </c>
      <c r="C107" s="95">
        <f t="shared" si="6"/>
        <v>23515861</v>
      </c>
      <c r="D107" s="95">
        <v>18824994</v>
      </c>
      <c r="E107" s="97">
        <v>28206728</v>
      </c>
      <c r="F107" s="212"/>
      <c r="G107" s="100"/>
      <c r="H107" s="100"/>
      <c r="I107" s="100"/>
      <c r="J107" s="100"/>
      <c r="K107" s="213"/>
      <c r="L107" s="213"/>
      <c r="M107" s="100"/>
      <c r="N107" s="100"/>
      <c r="O107" s="100"/>
      <c r="P107" s="100"/>
      <c r="Q107" s="168"/>
      <c r="R107" s="168"/>
      <c r="S107" s="164"/>
      <c r="T107" s="164"/>
      <c r="U107" s="282"/>
      <c r="V107" s="283"/>
      <c r="W107" s="168"/>
      <c r="X107" s="168"/>
      <c r="Y107" s="168"/>
      <c r="Z107" s="224" t="s">
        <v>383</v>
      </c>
      <c r="AA107" s="102"/>
      <c r="AB107" s="102"/>
      <c r="AC107" s="2"/>
      <c r="AD107" s="2"/>
      <c r="AE107" s="2"/>
      <c r="AF107" s="2"/>
      <c r="AG107" s="2"/>
      <c r="AH107" s="2"/>
      <c r="AI107" s="2"/>
      <c r="AJ107" s="2"/>
      <c r="AK107" s="2"/>
      <c r="AL107" s="2"/>
      <c r="AM107" s="2"/>
      <c r="AN107" s="2"/>
      <c r="AO107" s="2"/>
    </row>
    <row r="108" spans="1:41">
      <c r="A108" s="2"/>
      <c r="B108" s="503" t="s">
        <v>53</v>
      </c>
      <c r="C108" s="95">
        <f t="shared" si="6"/>
        <v>10776274</v>
      </c>
      <c r="D108" s="95">
        <v>10805808</v>
      </c>
      <c r="E108" s="97">
        <v>10746740</v>
      </c>
      <c r="F108" s="212"/>
      <c r="G108" s="100"/>
      <c r="H108" s="100"/>
      <c r="I108" s="100"/>
      <c r="J108" s="100"/>
      <c r="K108" s="213"/>
      <c r="L108" s="213"/>
      <c r="M108" s="100"/>
      <c r="N108" s="100"/>
      <c r="O108" s="100"/>
      <c r="P108" s="100"/>
      <c r="Q108" s="168"/>
      <c r="R108" s="168"/>
      <c r="S108" s="164"/>
      <c r="T108" s="164"/>
      <c r="U108" s="282"/>
      <c r="V108" s="283"/>
      <c r="W108" s="168"/>
      <c r="X108" s="168"/>
      <c r="Y108" s="168"/>
      <c r="Z108" s="224" t="s">
        <v>17</v>
      </c>
      <c r="AA108" s="102"/>
      <c r="AB108" s="102"/>
      <c r="AC108" s="2"/>
      <c r="AD108" s="2"/>
      <c r="AE108" s="2"/>
      <c r="AF108" s="2"/>
      <c r="AG108" s="2"/>
      <c r="AH108" s="2"/>
      <c r="AI108" s="2"/>
      <c r="AJ108" s="2"/>
      <c r="AK108" s="2"/>
      <c r="AL108" s="2"/>
      <c r="AM108" s="2"/>
      <c r="AN108" s="2"/>
      <c r="AO108" s="2"/>
    </row>
    <row r="109" spans="1:41">
      <c r="A109" s="2"/>
      <c r="B109" s="503" t="s">
        <v>265</v>
      </c>
      <c r="C109" s="95">
        <f t="shared" si="6"/>
        <v>56193</v>
      </c>
      <c r="D109" s="95">
        <v>56200</v>
      </c>
      <c r="E109" s="97">
        <v>56186</v>
      </c>
      <c r="F109" s="212"/>
      <c r="G109" s="100"/>
      <c r="H109" s="100"/>
      <c r="I109" s="100"/>
      <c r="J109" s="100"/>
      <c r="K109" s="213"/>
      <c r="L109" s="213"/>
      <c r="M109" s="100"/>
      <c r="N109" s="100"/>
      <c r="O109" s="100"/>
      <c r="P109" s="100"/>
      <c r="Q109" s="168"/>
      <c r="R109" s="168"/>
      <c r="S109" s="164"/>
      <c r="T109" s="164"/>
      <c r="U109" s="282"/>
      <c r="V109" s="283"/>
      <c r="W109" s="168"/>
      <c r="X109" s="168"/>
      <c r="Y109" s="168"/>
      <c r="Z109" s="224" t="s">
        <v>384</v>
      </c>
      <c r="AA109" s="102"/>
      <c r="AB109" s="102"/>
      <c r="AC109" s="2"/>
      <c r="AD109" s="2"/>
      <c r="AE109" s="2"/>
      <c r="AF109" s="2"/>
      <c r="AG109" s="2"/>
      <c r="AH109" s="2"/>
      <c r="AI109" s="2"/>
      <c r="AJ109" s="2"/>
      <c r="AK109" s="2"/>
      <c r="AL109" s="2"/>
      <c r="AM109" s="2"/>
      <c r="AN109" s="2"/>
      <c r="AO109" s="2"/>
    </row>
    <row r="110" spans="1:41">
      <c r="A110" s="2"/>
      <c r="B110" s="503" t="s">
        <v>266</v>
      </c>
      <c r="C110" s="95">
        <f t="shared" si="6"/>
        <v>104468.5</v>
      </c>
      <c r="D110" s="95">
        <v>101620</v>
      </c>
      <c r="E110" s="97">
        <v>107317</v>
      </c>
      <c r="F110" s="212"/>
      <c r="G110" s="100"/>
      <c r="H110" s="100"/>
      <c r="I110" s="100"/>
      <c r="J110" s="100"/>
      <c r="K110" s="100"/>
      <c r="L110" s="100"/>
      <c r="M110" s="100"/>
      <c r="N110" s="100"/>
      <c r="O110" s="100"/>
      <c r="P110" s="100"/>
      <c r="Q110" s="168"/>
      <c r="R110" s="168"/>
      <c r="S110" s="164"/>
      <c r="T110" s="164"/>
      <c r="U110" s="281"/>
      <c r="V110" s="211"/>
      <c r="W110" s="168"/>
      <c r="X110" s="168"/>
      <c r="Y110" s="168"/>
      <c r="Z110" s="224" t="s">
        <v>385</v>
      </c>
      <c r="AA110" s="102"/>
      <c r="AB110" s="102"/>
      <c r="AC110" s="2"/>
      <c r="AD110" s="2"/>
      <c r="AE110" s="2"/>
      <c r="AF110" s="2"/>
      <c r="AG110" s="2"/>
      <c r="AH110" s="2"/>
      <c r="AI110" s="2"/>
      <c r="AJ110" s="2"/>
      <c r="AK110" s="2"/>
      <c r="AL110" s="2"/>
      <c r="AM110" s="2"/>
      <c r="AN110" s="2"/>
      <c r="AO110" s="2"/>
    </row>
    <row r="111" spans="1:41">
      <c r="A111" s="2"/>
      <c r="B111" s="503" t="s">
        <v>267</v>
      </c>
      <c r="C111" s="95">
        <f t="shared" si="6"/>
        <v>214408</v>
      </c>
      <c r="D111" s="95">
        <v>428816</v>
      </c>
      <c r="E111" s="285"/>
      <c r="F111" s="212"/>
      <c r="G111" s="100"/>
      <c r="H111" s="100"/>
      <c r="I111" s="100"/>
      <c r="J111" s="100"/>
      <c r="K111" s="213"/>
      <c r="L111" s="213"/>
      <c r="M111" s="100"/>
      <c r="N111" s="100"/>
      <c r="O111" s="100"/>
      <c r="P111" s="100"/>
      <c r="Q111" s="168"/>
      <c r="R111" s="168"/>
      <c r="S111" s="164"/>
      <c r="T111" s="164"/>
      <c r="U111" s="282"/>
      <c r="V111" s="283"/>
      <c r="W111" s="168"/>
      <c r="X111" s="168"/>
      <c r="Y111" s="168"/>
      <c r="Z111" s="224" t="s">
        <v>385</v>
      </c>
      <c r="AA111" s="102"/>
      <c r="AB111" s="102"/>
      <c r="AC111" s="2"/>
      <c r="AD111" s="2"/>
      <c r="AE111" s="2"/>
      <c r="AF111" s="2"/>
      <c r="AG111" s="2"/>
      <c r="AH111" s="2"/>
      <c r="AI111" s="2"/>
      <c r="AJ111" s="2"/>
      <c r="AK111" s="2"/>
      <c r="AL111" s="2"/>
      <c r="AM111" s="2"/>
      <c r="AN111" s="2"/>
      <c r="AO111" s="2"/>
    </row>
    <row r="112" spans="1:41">
      <c r="A112" s="2"/>
      <c r="B112" s="503" t="s">
        <v>116</v>
      </c>
      <c r="C112" s="95">
        <f t="shared" si="6"/>
        <v>14135564.5</v>
      </c>
      <c r="D112" s="95">
        <v>11688660</v>
      </c>
      <c r="E112" s="97">
        <v>16582469</v>
      </c>
      <c r="F112" s="212"/>
      <c r="G112" s="100"/>
      <c r="H112" s="100"/>
      <c r="I112" s="100"/>
      <c r="J112" s="100"/>
      <c r="K112" s="213"/>
      <c r="L112" s="213"/>
      <c r="M112" s="100"/>
      <c r="N112" s="100"/>
      <c r="O112" s="100"/>
      <c r="P112" s="100"/>
      <c r="Q112" s="168"/>
      <c r="R112" s="168"/>
      <c r="S112" s="164"/>
      <c r="T112" s="164"/>
      <c r="U112" s="282"/>
      <c r="V112" s="283"/>
      <c r="W112" s="168"/>
      <c r="X112" s="168"/>
      <c r="Y112" s="168"/>
      <c r="Z112" s="224" t="s">
        <v>17</v>
      </c>
      <c r="AA112" s="102"/>
      <c r="AB112" s="102"/>
      <c r="AC112" s="2"/>
      <c r="AD112" s="2"/>
      <c r="AE112" s="2"/>
      <c r="AF112" s="2"/>
      <c r="AG112" s="2"/>
      <c r="AH112" s="2"/>
      <c r="AI112" s="2"/>
      <c r="AJ112" s="2"/>
      <c r="AK112" s="2"/>
      <c r="AL112" s="2"/>
      <c r="AM112" s="2"/>
      <c r="AN112" s="2"/>
      <c r="AO112" s="2"/>
    </row>
    <row r="113" spans="1:41">
      <c r="A113" s="2"/>
      <c r="B113" s="503" t="s">
        <v>143</v>
      </c>
      <c r="C113" s="95">
        <f t="shared" si="6"/>
        <v>10597544.5</v>
      </c>
      <c r="D113" s="95">
        <v>8799165</v>
      </c>
      <c r="E113" s="97">
        <v>12395924</v>
      </c>
      <c r="F113" s="212"/>
      <c r="G113" s="100"/>
      <c r="H113" s="100"/>
      <c r="I113" s="100"/>
      <c r="J113" s="100"/>
      <c r="K113" s="213"/>
      <c r="L113" s="213"/>
      <c r="M113" s="100"/>
      <c r="N113" s="100"/>
      <c r="O113" s="100"/>
      <c r="P113" s="100"/>
      <c r="Q113" s="168"/>
      <c r="R113" s="168"/>
      <c r="S113" s="164"/>
      <c r="T113" s="164"/>
      <c r="U113" s="282"/>
      <c r="V113" s="283"/>
      <c r="W113" s="168"/>
      <c r="X113" s="168"/>
      <c r="Y113" s="168"/>
      <c r="Z113" s="224" t="s">
        <v>383</v>
      </c>
      <c r="AA113" s="102"/>
      <c r="AB113" s="102"/>
      <c r="AC113" s="2"/>
      <c r="AD113" s="2"/>
      <c r="AE113" s="2"/>
      <c r="AF113" s="2"/>
      <c r="AG113" s="2"/>
      <c r="AH113" s="2"/>
      <c r="AI113" s="2"/>
      <c r="AJ113" s="2"/>
      <c r="AK113" s="2"/>
      <c r="AL113" s="2"/>
      <c r="AM113" s="2"/>
      <c r="AN113" s="2"/>
      <c r="AO113" s="2"/>
    </row>
    <row r="114" spans="1:41">
      <c r="A114" s="2"/>
      <c r="B114" s="503" t="s">
        <v>144</v>
      </c>
      <c r="C114" s="95">
        <f t="shared" si="6"/>
        <v>1565576.5</v>
      </c>
      <c r="D114" s="95">
        <v>1315455</v>
      </c>
      <c r="E114" s="97">
        <v>1815698</v>
      </c>
      <c r="F114" s="212"/>
      <c r="G114" s="100"/>
      <c r="H114" s="100"/>
      <c r="I114" s="100"/>
      <c r="J114" s="100"/>
      <c r="K114" s="213"/>
      <c r="L114" s="213"/>
      <c r="M114" s="100"/>
      <c r="N114" s="100"/>
      <c r="O114" s="100"/>
      <c r="P114" s="100"/>
      <c r="Q114" s="168"/>
      <c r="R114" s="168"/>
      <c r="S114" s="164"/>
      <c r="T114" s="164"/>
      <c r="U114" s="282"/>
      <c r="V114" s="283"/>
      <c r="W114" s="168"/>
      <c r="X114" s="168"/>
      <c r="Y114" s="168"/>
      <c r="Z114" s="224" t="s">
        <v>383</v>
      </c>
      <c r="AA114" s="102"/>
      <c r="AB114" s="102"/>
      <c r="AC114" s="2"/>
      <c r="AD114" s="2"/>
      <c r="AE114" s="2"/>
      <c r="AF114" s="2"/>
      <c r="AG114" s="2"/>
      <c r="AH114" s="2"/>
      <c r="AI114" s="2"/>
      <c r="AJ114" s="2"/>
      <c r="AK114" s="2"/>
      <c r="AL114" s="2"/>
      <c r="AM114" s="2"/>
      <c r="AN114" s="2"/>
      <c r="AO114" s="2"/>
    </row>
    <row r="115" spans="1:41">
      <c r="A115" s="2"/>
      <c r="B115" s="503" t="s">
        <v>104</v>
      </c>
      <c r="C115" s="95">
        <f t="shared" si="6"/>
        <v>757760.5</v>
      </c>
      <c r="D115" s="95">
        <v>742218</v>
      </c>
      <c r="E115" s="97">
        <v>773303</v>
      </c>
      <c r="F115" s="212"/>
      <c r="G115" s="100"/>
      <c r="H115" s="100"/>
      <c r="I115" s="100"/>
      <c r="J115" s="100"/>
      <c r="K115" s="213"/>
      <c r="L115" s="213"/>
      <c r="M115" s="100"/>
      <c r="N115" s="100"/>
      <c r="O115" s="100"/>
      <c r="P115" s="100"/>
      <c r="Q115" s="168"/>
      <c r="R115" s="168"/>
      <c r="S115" s="164"/>
      <c r="T115" s="164"/>
      <c r="U115" s="282"/>
      <c r="V115" s="283"/>
      <c r="W115" s="168"/>
      <c r="X115" s="168"/>
      <c r="Y115" s="168"/>
      <c r="Z115" s="224" t="s">
        <v>17</v>
      </c>
      <c r="AA115" s="102"/>
      <c r="AB115" s="102"/>
      <c r="AC115" s="2"/>
      <c r="AD115" s="2"/>
      <c r="AE115" s="2"/>
      <c r="AF115" s="2"/>
      <c r="AG115" s="2"/>
      <c r="AH115" s="2"/>
      <c r="AI115" s="2"/>
      <c r="AJ115" s="2"/>
      <c r="AK115" s="2"/>
      <c r="AL115" s="2"/>
      <c r="AM115" s="2"/>
      <c r="AN115" s="2"/>
      <c r="AO115" s="2"/>
    </row>
    <row r="116" spans="1:41">
      <c r="A116" s="2"/>
      <c r="B116" s="503" t="s">
        <v>145</v>
      </c>
      <c r="C116" s="95">
        <f t="shared" si="6"/>
        <v>9698268</v>
      </c>
      <c r="D116" s="95">
        <v>8549202</v>
      </c>
      <c r="E116" s="97">
        <v>10847334</v>
      </c>
      <c r="F116" s="212"/>
      <c r="G116" s="100"/>
      <c r="H116" s="100"/>
      <c r="I116" s="100"/>
      <c r="J116" s="100"/>
      <c r="K116" s="213"/>
      <c r="L116" s="213"/>
      <c r="M116" s="100"/>
      <c r="N116" s="100"/>
      <c r="O116" s="100"/>
      <c r="P116" s="100"/>
      <c r="Q116" s="168"/>
      <c r="R116" s="168"/>
      <c r="S116" s="164"/>
      <c r="T116" s="164"/>
      <c r="U116" s="282"/>
      <c r="V116" s="283"/>
      <c r="W116" s="168"/>
      <c r="X116" s="168"/>
      <c r="Y116" s="168"/>
      <c r="Z116" s="224" t="s">
        <v>383</v>
      </c>
      <c r="AA116" s="102"/>
      <c r="AB116" s="102"/>
      <c r="AC116" s="2"/>
      <c r="AD116" s="2"/>
      <c r="AE116" s="2"/>
      <c r="AF116" s="2"/>
      <c r="AG116" s="2"/>
      <c r="AH116" s="2"/>
      <c r="AI116" s="2"/>
      <c r="AJ116" s="2"/>
      <c r="AK116" s="2"/>
      <c r="AL116" s="2"/>
      <c r="AM116" s="2"/>
      <c r="AN116" s="2"/>
      <c r="AO116" s="2"/>
    </row>
    <row r="117" spans="1:41">
      <c r="A117" s="2"/>
      <c r="B117" s="503" t="s">
        <v>105</v>
      </c>
      <c r="C117" s="95">
        <f t="shared" si="6"/>
        <v>7677973.5</v>
      </c>
      <c r="D117" s="95">
        <v>6243080</v>
      </c>
      <c r="E117" s="97">
        <v>9112867</v>
      </c>
      <c r="F117" s="212"/>
      <c r="G117" s="100"/>
      <c r="H117" s="100"/>
      <c r="I117" s="100"/>
      <c r="J117" s="100"/>
      <c r="K117" s="213"/>
      <c r="L117" s="213"/>
      <c r="M117" s="100"/>
      <c r="N117" s="100"/>
      <c r="O117" s="100"/>
      <c r="P117" s="100"/>
      <c r="Q117" s="168"/>
      <c r="R117" s="168"/>
      <c r="S117" s="164"/>
      <c r="T117" s="164"/>
      <c r="U117" s="282"/>
      <c r="V117" s="283"/>
      <c r="W117" s="168"/>
      <c r="X117" s="168"/>
      <c r="Y117" s="168"/>
      <c r="Z117" s="224" t="s">
        <v>17</v>
      </c>
      <c r="AA117" s="102"/>
      <c r="AB117" s="102"/>
      <c r="AC117" s="2"/>
      <c r="AD117" s="2"/>
      <c r="AE117" s="2"/>
      <c r="AF117" s="2"/>
      <c r="AG117" s="2"/>
      <c r="AH117" s="2"/>
      <c r="AI117" s="2"/>
      <c r="AJ117" s="2"/>
      <c r="AK117" s="2"/>
      <c r="AL117" s="2"/>
      <c r="AM117" s="2"/>
      <c r="AN117" s="2"/>
      <c r="AO117" s="2"/>
    </row>
    <row r="118" spans="1:41">
      <c r="A118" s="2"/>
      <c r="B118" s="503" t="s">
        <v>83</v>
      </c>
      <c r="C118" s="95">
        <f t="shared" si="6"/>
        <v>10014464.5</v>
      </c>
      <c r="D118" s="95">
        <v>10210971</v>
      </c>
      <c r="E118" s="97">
        <v>9817958</v>
      </c>
      <c r="F118" s="100">
        <v>13.5</v>
      </c>
      <c r="G118" s="100">
        <v>13.4</v>
      </c>
      <c r="H118" s="100">
        <v>12.8</v>
      </c>
      <c r="I118" s="167">
        <v>12.8</v>
      </c>
      <c r="J118" s="167">
        <v>13</v>
      </c>
      <c r="K118" s="100">
        <v>13</v>
      </c>
      <c r="L118" s="100">
        <v>12.5</v>
      </c>
      <c r="M118" s="100">
        <v>13.9</v>
      </c>
      <c r="N118" s="100">
        <v>14</v>
      </c>
      <c r="O118" s="100">
        <v>14.3</v>
      </c>
      <c r="P118" s="100">
        <v>14.7</v>
      </c>
      <c r="Q118" s="168">
        <v>14.7</v>
      </c>
      <c r="R118" s="168">
        <v>14.8</v>
      </c>
      <c r="S118" s="164">
        <v>14.5</v>
      </c>
      <c r="T118" s="164">
        <v>14.8</v>
      </c>
      <c r="U118" s="164">
        <v>15</v>
      </c>
      <c r="V118" s="211">
        <v>15.2</v>
      </c>
      <c r="W118" s="168"/>
      <c r="X118" s="168"/>
      <c r="Y118" s="168"/>
      <c r="Z118" s="224" t="s">
        <v>17</v>
      </c>
      <c r="AA118" s="102"/>
      <c r="AB118" s="102"/>
      <c r="AC118" s="2"/>
      <c r="AD118" s="2"/>
      <c r="AE118" s="2"/>
      <c r="AF118" s="2"/>
      <c r="AG118" s="2"/>
      <c r="AH118" s="2"/>
      <c r="AI118" s="2"/>
      <c r="AJ118" s="2"/>
      <c r="AK118" s="2"/>
      <c r="AL118" s="2"/>
      <c r="AM118" s="2"/>
      <c r="AN118" s="2"/>
      <c r="AO118" s="2"/>
    </row>
    <row r="119" spans="1:41">
      <c r="A119" s="2"/>
      <c r="B119" s="503" t="s">
        <v>268</v>
      </c>
      <c r="C119" s="95">
        <f t="shared" si="6"/>
        <v>307728.5</v>
      </c>
      <c r="D119" s="95">
        <v>281205</v>
      </c>
      <c r="E119" s="97">
        <v>334252</v>
      </c>
      <c r="F119" s="212"/>
      <c r="G119" s="100"/>
      <c r="H119" s="100"/>
      <c r="I119" s="100"/>
      <c r="J119" s="100"/>
      <c r="K119" s="213"/>
      <c r="L119" s="213"/>
      <c r="M119" s="100"/>
      <c r="N119" s="100"/>
      <c r="O119" s="100"/>
      <c r="P119" s="100"/>
      <c r="Q119" s="168"/>
      <c r="R119" s="168"/>
      <c r="S119" s="164"/>
      <c r="T119" s="164"/>
      <c r="U119" s="282"/>
      <c r="V119" s="283"/>
      <c r="W119" s="168"/>
      <c r="X119" s="168"/>
      <c r="Y119" s="168"/>
      <c r="Z119" s="224" t="s">
        <v>385</v>
      </c>
      <c r="AA119" s="102"/>
      <c r="AB119" s="102"/>
      <c r="AC119" s="2"/>
      <c r="AD119" s="2"/>
      <c r="AE119" s="2"/>
      <c r="AF119" s="2"/>
      <c r="AG119" s="2"/>
      <c r="AH119" s="2"/>
      <c r="AI119" s="2"/>
      <c r="AJ119" s="2"/>
      <c r="AK119" s="2"/>
      <c r="AL119" s="2"/>
      <c r="AM119" s="2"/>
      <c r="AN119" s="2"/>
      <c r="AO119" s="2"/>
    </row>
    <row r="120" spans="1:41">
      <c r="A120" s="2"/>
      <c r="B120" s="503" t="s">
        <v>118</v>
      </c>
      <c r="C120" s="95">
        <f t="shared" si="6"/>
        <v>1188826213</v>
      </c>
      <c r="D120" s="95">
        <v>1053481072</v>
      </c>
      <c r="E120" s="97">
        <v>1324171354</v>
      </c>
      <c r="F120" s="100">
        <v>14.1</v>
      </c>
      <c r="G120" s="100">
        <v>18.2</v>
      </c>
      <c r="H120" s="100">
        <v>17.8</v>
      </c>
      <c r="I120" s="167">
        <v>17.8</v>
      </c>
      <c r="J120" s="167">
        <v>15.7</v>
      </c>
      <c r="K120" s="100">
        <v>15.7</v>
      </c>
      <c r="L120" s="100">
        <v>15.6</v>
      </c>
      <c r="M120" s="100">
        <v>15.8</v>
      </c>
      <c r="N120" s="100">
        <v>13.2</v>
      </c>
      <c r="O120" s="100">
        <v>14.8</v>
      </c>
      <c r="P120" s="100">
        <v>20.5</v>
      </c>
      <c r="Q120" s="168">
        <v>28.9</v>
      </c>
      <c r="R120" s="168">
        <v>29.7</v>
      </c>
      <c r="S120" s="164">
        <v>30</v>
      </c>
      <c r="T120" s="164">
        <v>33.200000000000003</v>
      </c>
      <c r="U120" s="164">
        <v>34.6</v>
      </c>
      <c r="V120" s="269">
        <v>35</v>
      </c>
      <c r="W120" s="168"/>
      <c r="X120" s="168"/>
      <c r="Y120" s="168"/>
      <c r="Z120" s="224" t="s">
        <v>383</v>
      </c>
      <c r="AA120" s="102"/>
      <c r="AB120" s="102"/>
      <c r="AC120" s="2"/>
      <c r="AD120" s="2"/>
      <c r="AE120" s="2"/>
      <c r="AF120" s="2"/>
      <c r="AG120" s="2"/>
      <c r="AH120" s="2"/>
      <c r="AI120" s="2"/>
      <c r="AJ120" s="2"/>
      <c r="AK120" s="2"/>
      <c r="AL120" s="2"/>
      <c r="AM120" s="2"/>
      <c r="AN120" s="2"/>
      <c r="AO120" s="2"/>
    </row>
    <row r="121" spans="1:41">
      <c r="A121" s="2"/>
      <c r="B121" s="503" t="s">
        <v>97</v>
      </c>
      <c r="C121" s="95">
        <f t="shared" si="6"/>
        <v>236327942</v>
      </c>
      <c r="D121" s="95">
        <v>211540428</v>
      </c>
      <c r="E121" s="97">
        <v>261115456</v>
      </c>
      <c r="F121" s="212"/>
      <c r="G121" s="100"/>
      <c r="H121" s="100"/>
      <c r="I121" s="100"/>
      <c r="J121" s="100"/>
      <c r="K121" s="213"/>
      <c r="L121" s="213"/>
      <c r="M121" s="100"/>
      <c r="N121" s="100"/>
      <c r="O121" s="100"/>
      <c r="P121" s="100"/>
      <c r="Q121" s="168"/>
      <c r="R121" s="168"/>
      <c r="S121" s="164"/>
      <c r="T121" s="164"/>
      <c r="U121" s="282"/>
      <c r="V121" s="283"/>
      <c r="W121" s="168"/>
      <c r="X121" s="168"/>
      <c r="Y121" s="168"/>
      <c r="Z121" s="224" t="s">
        <v>17</v>
      </c>
      <c r="AA121" s="102"/>
      <c r="AB121" s="102"/>
      <c r="AC121" s="2"/>
      <c r="AD121" s="2"/>
      <c r="AE121" s="2"/>
      <c r="AF121" s="2"/>
      <c r="AG121" s="2"/>
      <c r="AH121" s="2"/>
      <c r="AI121" s="2"/>
      <c r="AJ121" s="2"/>
      <c r="AK121" s="2"/>
      <c r="AL121" s="2"/>
      <c r="AM121" s="2"/>
      <c r="AN121" s="2"/>
      <c r="AO121" s="2"/>
    </row>
    <row r="122" spans="1:41">
      <c r="A122" s="2"/>
      <c r="B122" s="503" t="s">
        <v>54</v>
      </c>
      <c r="C122" s="95">
        <f t="shared" si="6"/>
        <v>73063745</v>
      </c>
      <c r="D122" s="95">
        <v>65850062</v>
      </c>
      <c r="E122" s="97">
        <v>80277428</v>
      </c>
      <c r="F122" s="100">
        <v>0</v>
      </c>
      <c r="G122" s="100">
        <v>0</v>
      </c>
      <c r="H122" s="100">
        <v>0</v>
      </c>
      <c r="I122" s="100">
        <v>0</v>
      </c>
      <c r="J122" s="100">
        <v>0</v>
      </c>
      <c r="K122" s="100">
        <v>0</v>
      </c>
      <c r="L122" s="100">
        <v>0</v>
      </c>
      <c r="M122" s="100">
        <v>0</v>
      </c>
      <c r="N122" s="100">
        <v>0</v>
      </c>
      <c r="O122" s="100">
        <v>0</v>
      </c>
      <c r="P122" s="100">
        <v>0</v>
      </c>
      <c r="Q122" s="100">
        <v>0</v>
      </c>
      <c r="R122" s="100">
        <v>0</v>
      </c>
      <c r="S122" s="172">
        <v>0</v>
      </c>
      <c r="T122" s="164">
        <v>3.7</v>
      </c>
      <c r="U122" s="164">
        <v>3.2</v>
      </c>
      <c r="V122" s="269">
        <v>5.9</v>
      </c>
      <c r="W122" s="168"/>
      <c r="X122" s="168"/>
      <c r="Y122" s="168"/>
      <c r="Z122" s="224" t="s">
        <v>17</v>
      </c>
      <c r="AA122" s="102"/>
      <c r="AB122" s="102"/>
      <c r="AC122" s="2"/>
      <c r="AD122" s="2"/>
      <c r="AE122" s="2"/>
      <c r="AF122" s="2"/>
      <c r="AG122" s="2"/>
      <c r="AH122" s="2"/>
      <c r="AI122" s="2"/>
      <c r="AJ122" s="2"/>
      <c r="AK122" s="2"/>
      <c r="AL122" s="2"/>
      <c r="AM122" s="2"/>
      <c r="AN122" s="2"/>
      <c r="AO122" s="2"/>
    </row>
    <row r="123" spans="1:41">
      <c r="A123" s="2"/>
      <c r="B123" s="503" t="s">
        <v>82</v>
      </c>
      <c r="C123" s="95">
        <f t="shared" si="6"/>
        <v>30388661.5</v>
      </c>
      <c r="D123" s="95">
        <v>23574751</v>
      </c>
      <c r="E123" s="97">
        <v>37202572</v>
      </c>
      <c r="F123" s="212"/>
      <c r="G123" s="100"/>
      <c r="H123" s="100"/>
      <c r="I123" s="100"/>
      <c r="J123" s="100"/>
      <c r="K123" s="213"/>
      <c r="L123" s="213"/>
      <c r="M123" s="100"/>
      <c r="N123" s="100"/>
      <c r="O123" s="100"/>
      <c r="P123" s="100"/>
      <c r="Q123" s="168"/>
      <c r="R123" s="168"/>
      <c r="S123" s="164"/>
      <c r="T123" s="164"/>
      <c r="U123" s="282"/>
      <c r="V123" s="283"/>
      <c r="W123" s="168"/>
      <c r="X123" s="168"/>
      <c r="Y123" s="168"/>
      <c r="Z123" s="224" t="s">
        <v>17</v>
      </c>
      <c r="AA123" s="102"/>
      <c r="AB123" s="102"/>
      <c r="AC123" s="2"/>
      <c r="AD123" s="2"/>
      <c r="AE123" s="2"/>
      <c r="AF123" s="2"/>
      <c r="AG123" s="2"/>
      <c r="AH123" s="2"/>
      <c r="AI123" s="2"/>
      <c r="AJ123" s="2"/>
      <c r="AK123" s="2"/>
      <c r="AL123" s="2"/>
      <c r="AM123" s="2"/>
      <c r="AN123" s="2"/>
      <c r="AO123" s="2"/>
    </row>
    <row r="124" spans="1:41">
      <c r="A124" s="2"/>
      <c r="B124" s="503" t="s">
        <v>39</v>
      </c>
      <c r="C124" s="95">
        <f t="shared" si="6"/>
        <v>4289134.5</v>
      </c>
      <c r="D124" s="95">
        <v>3805174</v>
      </c>
      <c r="E124" s="97">
        <v>4773095</v>
      </c>
      <c r="F124" s="212"/>
      <c r="G124" s="100"/>
      <c r="H124" s="100"/>
      <c r="I124" s="100"/>
      <c r="J124" s="100"/>
      <c r="K124" s="213"/>
      <c r="L124" s="213"/>
      <c r="M124" s="100"/>
      <c r="N124" s="100"/>
      <c r="O124" s="100"/>
      <c r="P124" s="100"/>
      <c r="Q124" s="168"/>
      <c r="R124" s="168"/>
      <c r="S124" s="164"/>
      <c r="T124" s="164"/>
      <c r="U124" s="282"/>
      <c r="V124" s="283"/>
      <c r="W124" s="168"/>
      <c r="X124" s="168"/>
      <c r="Y124" s="168"/>
      <c r="Z124" s="224" t="s">
        <v>17</v>
      </c>
      <c r="AA124" s="102"/>
      <c r="AB124" s="102"/>
      <c r="AC124" s="2"/>
      <c r="AD124" s="2"/>
      <c r="AE124" s="2"/>
      <c r="AF124" s="2"/>
      <c r="AG124" s="2"/>
      <c r="AH124" s="2"/>
      <c r="AI124" s="2"/>
      <c r="AJ124" s="2"/>
      <c r="AK124" s="2"/>
      <c r="AL124" s="2"/>
      <c r="AM124" s="2"/>
      <c r="AN124" s="2"/>
      <c r="AO124" s="2"/>
    </row>
    <row r="125" spans="1:41">
      <c r="A125" s="2"/>
      <c r="B125" s="503" t="s">
        <v>44</v>
      </c>
      <c r="C125" s="95">
        <f t="shared" si="6"/>
        <v>7418050</v>
      </c>
      <c r="D125" s="95">
        <v>6289000</v>
      </c>
      <c r="E125" s="97">
        <v>8547100</v>
      </c>
      <c r="F125" s="212"/>
      <c r="G125" s="100"/>
      <c r="H125" s="100"/>
      <c r="I125" s="100"/>
      <c r="J125" s="100"/>
      <c r="K125" s="213"/>
      <c r="L125" s="213"/>
      <c r="M125" s="100"/>
      <c r="N125" s="100"/>
      <c r="O125" s="100"/>
      <c r="P125" s="100"/>
      <c r="Q125" s="168"/>
      <c r="R125" s="168"/>
      <c r="S125" s="164"/>
      <c r="T125" s="164"/>
      <c r="U125" s="282"/>
      <c r="V125" s="283"/>
      <c r="W125" s="168"/>
      <c r="X125" s="168"/>
      <c r="Y125" s="168"/>
      <c r="Z125" s="224" t="s">
        <v>17</v>
      </c>
      <c r="AA125" s="102"/>
      <c r="AB125" s="102"/>
      <c r="AC125" s="2"/>
      <c r="AD125" s="2"/>
      <c r="AE125" s="2"/>
      <c r="AF125" s="2"/>
      <c r="AG125" s="2"/>
      <c r="AH125" s="2"/>
      <c r="AI125" s="2"/>
      <c r="AJ125" s="2"/>
      <c r="AK125" s="2"/>
      <c r="AL125" s="2"/>
      <c r="AM125" s="2"/>
      <c r="AN125" s="2"/>
      <c r="AO125" s="2"/>
    </row>
    <row r="126" spans="1:41">
      <c r="A126" s="2"/>
      <c r="B126" s="503" t="s">
        <v>58</v>
      </c>
      <c r="C126" s="95">
        <f t="shared" si="6"/>
        <v>58771349</v>
      </c>
      <c r="D126" s="95">
        <v>56942108</v>
      </c>
      <c r="E126" s="97">
        <v>60600590</v>
      </c>
      <c r="F126" s="212"/>
      <c r="G126" s="100"/>
      <c r="H126" s="100"/>
      <c r="I126" s="100"/>
      <c r="J126" s="100"/>
      <c r="K126" s="213"/>
      <c r="L126" s="213"/>
      <c r="M126" s="100"/>
      <c r="N126" s="100"/>
      <c r="O126" s="100"/>
      <c r="P126" s="100"/>
      <c r="Q126" s="168"/>
      <c r="R126" s="168"/>
      <c r="S126" s="164"/>
      <c r="T126" s="164"/>
      <c r="U126" s="282"/>
      <c r="V126" s="283"/>
      <c r="W126" s="168"/>
      <c r="X126" s="168"/>
      <c r="Y126" s="168"/>
      <c r="Z126" s="224" t="s">
        <v>17</v>
      </c>
      <c r="AA126" s="102"/>
      <c r="AB126" s="102"/>
      <c r="AC126" s="2"/>
      <c r="AD126" s="2"/>
      <c r="AE126" s="2"/>
      <c r="AF126" s="2"/>
      <c r="AG126" s="2"/>
      <c r="AH126" s="2"/>
      <c r="AI126" s="2"/>
      <c r="AJ126" s="2"/>
      <c r="AK126" s="2"/>
      <c r="AL126" s="2"/>
      <c r="AM126" s="2"/>
      <c r="AN126" s="2"/>
      <c r="AO126" s="2"/>
    </row>
    <row r="127" spans="1:41">
      <c r="A127" s="2"/>
      <c r="B127" s="503" t="s">
        <v>98</v>
      </c>
      <c r="C127" s="95">
        <f t="shared" si="6"/>
        <v>2735372</v>
      </c>
      <c r="D127" s="95">
        <v>2589389</v>
      </c>
      <c r="E127" s="97">
        <v>2881355</v>
      </c>
      <c r="F127" s="212"/>
      <c r="G127" s="100"/>
      <c r="H127" s="100"/>
      <c r="I127" s="100"/>
      <c r="J127" s="100"/>
      <c r="K127" s="100"/>
      <c r="L127" s="100"/>
      <c r="M127" s="100"/>
      <c r="N127" s="100"/>
      <c r="O127" s="100"/>
      <c r="P127" s="100"/>
      <c r="Q127" s="168"/>
      <c r="R127" s="168"/>
      <c r="S127" s="164"/>
      <c r="T127" s="164"/>
      <c r="U127" s="281"/>
      <c r="V127" s="211"/>
      <c r="W127" s="168"/>
      <c r="X127" s="168"/>
      <c r="Y127" s="168"/>
      <c r="Z127" s="224" t="s">
        <v>17</v>
      </c>
      <c r="AA127" s="102"/>
      <c r="AB127" s="102"/>
      <c r="AC127" s="2"/>
      <c r="AD127" s="2"/>
      <c r="AE127" s="2"/>
      <c r="AF127" s="2"/>
      <c r="AG127" s="2"/>
      <c r="AH127" s="2"/>
      <c r="AI127" s="2"/>
      <c r="AJ127" s="2"/>
      <c r="AK127" s="2"/>
      <c r="AL127" s="2"/>
      <c r="AM127" s="2"/>
      <c r="AN127" s="2"/>
      <c r="AO127" s="2"/>
    </row>
    <row r="128" spans="1:41">
      <c r="A128" s="2"/>
      <c r="B128" s="503" t="s">
        <v>42</v>
      </c>
      <c r="C128" s="95">
        <f t="shared" si="6"/>
        <v>126918755.5</v>
      </c>
      <c r="D128" s="95">
        <v>126843000</v>
      </c>
      <c r="E128" s="97">
        <v>126994511</v>
      </c>
      <c r="F128" s="100">
        <v>293.8</v>
      </c>
      <c r="G128" s="100">
        <v>309</v>
      </c>
      <c r="H128" s="100">
        <v>313.8</v>
      </c>
      <c r="I128" s="167">
        <v>313.8</v>
      </c>
      <c r="J128" s="167">
        <v>280.7</v>
      </c>
      <c r="K128" s="100">
        <v>280.7</v>
      </c>
      <c r="L128" s="100">
        <v>291.5</v>
      </c>
      <c r="M128" s="100">
        <v>267</v>
      </c>
      <c r="N128" s="100">
        <v>240.5</v>
      </c>
      <c r="O128" s="100">
        <v>263.10000000000002</v>
      </c>
      <c r="P128" s="100">
        <v>280.3</v>
      </c>
      <c r="Q128" s="168">
        <v>156.19999999999999</v>
      </c>
      <c r="R128" s="168">
        <v>17.2</v>
      </c>
      <c r="S128" s="164">
        <v>13.9</v>
      </c>
      <c r="T128" s="164">
        <v>0</v>
      </c>
      <c r="U128" s="164">
        <v>4.3</v>
      </c>
      <c r="V128" s="211">
        <v>17.5</v>
      </c>
      <c r="W128" s="168"/>
      <c r="X128" s="168"/>
      <c r="Y128" s="168"/>
      <c r="Z128" s="224" t="s">
        <v>17</v>
      </c>
      <c r="AA128" s="102"/>
      <c r="AB128" s="102"/>
      <c r="AC128" s="2"/>
      <c r="AD128" s="2"/>
      <c r="AE128" s="2"/>
      <c r="AF128" s="2"/>
      <c r="AG128" s="2"/>
      <c r="AH128" s="2"/>
      <c r="AI128" s="2"/>
      <c r="AJ128" s="2"/>
      <c r="AK128" s="2"/>
      <c r="AL128" s="2"/>
      <c r="AM128" s="2"/>
      <c r="AN128" s="2"/>
      <c r="AO128" s="2"/>
    </row>
    <row r="129" spans="1:41">
      <c r="A129" s="2"/>
      <c r="B129" s="503" t="s">
        <v>88</v>
      </c>
      <c r="C129" s="95">
        <f t="shared" si="6"/>
        <v>7111639</v>
      </c>
      <c r="D129" s="95">
        <v>4767476</v>
      </c>
      <c r="E129" s="97">
        <v>9455802</v>
      </c>
      <c r="F129" s="212"/>
      <c r="G129" s="100"/>
      <c r="H129" s="100"/>
      <c r="I129" s="100"/>
      <c r="J129" s="100"/>
      <c r="K129" s="213"/>
      <c r="L129" s="213"/>
      <c r="M129" s="100"/>
      <c r="N129" s="100"/>
      <c r="O129" s="100"/>
      <c r="P129" s="100"/>
      <c r="Q129" s="168"/>
      <c r="R129" s="168"/>
      <c r="S129" s="164"/>
      <c r="T129" s="164"/>
      <c r="U129" s="282"/>
      <c r="V129" s="283"/>
      <c r="W129" s="168"/>
      <c r="X129" s="168"/>
      <c r="Y129" s="168"/>
      <c r="Z129" s="224" t="s">
        <v>17</v>
      </c>
      <c r="AA129" s="102"/>
      <c r="AB129" s="102"/>
      <c r="AC129" s="2"/>
      <c r="AD129" s="2"/>
      <c r="AE129" s="2"/>
      <c r="AF129" s="2"/>
      <c r="AG129" s="2"/>
      <c r="AH129" s="2"/>
      <c r="AI129" s="2"/>
      <c r="AJ129" s="2"/>
      <c r="AK129" s="2"/>
      <c r="AL129" s="2"/>
      <c r="AM129" s="2"/>
      <c r="AN129" s="2"/>
      <c r="AO129" s="2"/>
    </row>
    <row r="130" spans="1:41">
      <c r="A130" s="2"/>
      <c r="B130" s="503" t="s">
        <v>43</v>
      </c>
      <c r="C130" s="95">
        <f t="shared" si="6"/>
        <v>16340329</v>
      </c>
      <c r="D130" s="95">
        <v>14883626</v>
      </c>
      <c r="E130" s="97">
        <v>17797032</v>
      </c>
      <c r="F130" s="212"/>
      <c r="G130" s="100"/>
      <c r="H130" s="100"/>
      <c r="I130" s="100"/>
      <c r="J130" s="100"/>
      <c r="K130" s="213"/>
      <c r="L130" s="213"/>
      <c r="M130" s="100"/>
      <c r="N130" s="100"/>
      <c r="O130" s="100"/>
      <c r="P130" s="100"/>
      <c r="Q130" s="168"/>
      <c r="R130" s="168"/>
      <c r="S130" s="164"/>
      <c r="T130" s="164"/>
      <c r="U130" s="282"/>
      <c r="V130" s="283"/>
      <c r="W130" s="168"/>
      <c r="X130" s="168"/>
      <c r="Y130" s="168"/>
      <c r="Z130" s="224" t="s">
        <v>17</v>
      </c>
      <c r="AA130" s="102"/>
      <c r="AB130" s="102"/>
      <c r="AC130" s="2"/>
      <c r="AD130" s="2"/>
      <c r="AE130" s="2"/>
      <c r="AF130" s="2"/>
      <c r="AG130" s="2"/>
      <c r="AH130" s="2"/>
      <c r="AI130" s="2"/>
      <c r="AJ130" s="2"/>
      <c r="AK130" s="2"/>
      <c r="AL130" s="2"/>
      <c r="AM130" s="2"/>
      <c r="AN130" s="2"/>
      <c r="AO130" s="2"/>
    </row>
    <row r="131" spans="1:41">
      <c r="A131" s="2"/>
      <c r="B131" s="503" t="s">
        <v>146</v>
      </c>
      <c r="C131" s="95">
        <f t="shared" ref="C131:C162" si="7">(D131+E131)/2</f>
        <v>39763693.5</v>
      </c>
      <c r="D131" s="95">
        <v>31065820</v>
      </c>
      <c r="E131" s="97">
        <v>48461567</v>
      </c>
      <c r="F131" s="212"/>
      <c r="G131" s="100"/>
      <c r="H131" s="100"/>
      <c r="I131" s="100"/>
      <c r="J131" s="100"/>
      <c r="K131" s="213"/>
      <c r="L131" s="213"/>
      <c r="M131" s="100"/>
      <c r="N131" s="100"/>
      <c r="O131" s="100"/>
      <c r="P131" s="100"/>
      <c r="Q131" s="168"/>
      <c r="R131" s="168"/>
      <c r="S131" s="164"/>
      <c r="T131" s="164"/>
      <c r="U131" s="282"/>
      <c r="V131" s="283"/>
      <c r="W131" s="168"/>
      <c r="X131" s="168"/>
      <c r="Y131" s="168"/>
      <c r="Z131" s="224" t="s">
        <v>383</v>
      </c>
      <c r="AA131" s="102"/>
      <c r="AB131" s="102"/>
      <c r="AC131" s="2"/>
      <c r="AD131" s="2"/>
      <c r="AE131" s="2"/>
      <c r="AF131" s="2"/>
      <c r="AG131" s="2"/>
      <c r="AH131" s="2"/>
      <c r="AI131" s="2"/>
      <c r="AJ131" s="2"/>
      <c r="AK131" s="2"/>
      <c r="AL131" s="2"/>
      <c r="AM131" s="2"/>
      <c r="AN131" s="2"/>
      <c r="AO131" s="2"/>
    </row>
    <row r="132" spans="1:41">
      <c r="A132" s="2"/>
      <c r="B132" s="503" t="s">
        <v>269</v>
      </c>
      <c r="C132" s="95">
        <f t="shared" si="7"/>
        <v>99400.5</v>
      </c>
      <c r="D132" s="95">
        <v>84406</v>
      </c>
      <c r="E132" s="97">
        <v>114395</v>
      </c>
      <c r="F132" s="212"/>
      <c r="G132" s="100"/>
      <c r="H132" s="100"/>
      <c r="I132" s="100"/>
      <c r="J132" s="100"/>
      <c r="K132" s="213"/>
      <c r="L132" s="213"/>
      <c r="M132" s="100"/>
      <c r="N132" s="100"/>
      <c r="O132" s="100"/>
      <c r="P132" s="100"/>
      <c r="Q132" s="168"/>
      <c r="R132" s="168"/>
      <c r="S132" s="164"/>
      <c r="T132" s="164"/>
      <c r="U132" s="282"/>
      <c r="V132" s="283"/>
      <c r="W132" s="168"/>
      <c r="X132" s="168"/>
      <c r="Y132" s="168"/>
      <c r="Z132" s="224" t="s">
        <v>385</v>
      </c>
      <c r="AA132" s="102"/>
      <c r="AB132" s="102"/>
      <c r="AC132" s="2"/>
      <c r="AD132" s="2"/>
      <c r="AE132" s="2"/>
      <c r="AF132" s="2"/>
      <c r="AG132" s="2"/>
      <c r="AH132" s="2"/>
      <c r="AI132" s="2"/>
      <c r="AJ132" s="2"/>
      <c r="AK132" s="2"/>
      <c r="AL132" s="2"/>
      <c r="AM132" s="2"/>
      <c r="AN132" s="2"/>
      <c r="AO132" s="2"/>
    </row>
    <row r="133" spans="1:41">
      <c r="A133" s="2"/>
      <c r="B133" s="503" t="s">
        <v>23</v>
      </c>
      <c r="C133" s="95">
        <f t="shared" si="7"/>
        <v>2991027</v>
      </c>
      <c r="D133" s="95">
        <v>1929470</v>
      </c>
      <c r="E133" s="97">
        <v>4052584</v>
      </c>
      <c r="F133" s="212"/>
      <c r="G133" s="100"/>
      <c r="H133" s="100"/>
      <c r="I133" s="100"/>
      <c r="J133" s="100"/>
      <c r="K133" s="213"/>
      <c r="L133" s="213"/>
      <c r="M133" s="100"/>
      <c r="N133" s="100"/>
      <c r="O133" s="100"/>
      <c r="P133" s="100"/>
      <c r="Q133" s="168"/>
      <c r="R133" s="168"/>
      <c r="S133" s="164"/>
      <c r="T133" s="164"/>
      <c r="U133" s="282"/>
      <c r="V133" s="283"/>
      <c r="W133" s="168"/>
      <c r="X133" s="168"/>
      <c r="Y133" s="168"/>
      <c r="Z133" s="224" t="s">
        <v>17</v>
      </c>
      <c r="AA133" s="102"/>
      <c r="AB133" s="102"/>
      <c r="AC133" s="2"/>
      <c r="AD133" s="2"/>
      <c r="AE133" s="2"/>
      <c r="AF133" s="2"/>
      <c r="AG133" s="2"/>
      <c r="AH133" s="2"/>
      <c r="AI133" s="2"/>
      <c r="AJ133" s="2"/>
      <c r="AK133" s="2"/>
      <c r="AL133" s="2"/>
      <c r="AM133" s="2"/>
      <c r="AN133" s="2"/>
      <c r="AO133" s="2"/>
    </row>
    <row r="134" spans="1:41">
      <c r="A134" s="2"/>
      <c r="B134" s="503" t="s">
        <v>147</v>
      </c>
      <c r="C134" s="95">
        <f t="shared" si="7"/>
        <v>5490550</v>
      </c>
      <c r="D134" s="95">
        <v>4898400</v>
      </c>
      <c r="E134" s="97">
        <v>6082700</v>
      </c>
      <c r="F134" s="212"/>
      <c r="G134" s="100"/>
      <c r="H134" s="100"/>
      <c r="I134" s="100"/>
      <c r="J134" s="100"/>
      <c r="K134" s="213"/>
      <c r="L134" s="213"/>
      <c r="M134" s="100"/>
      <c r="N134" s="100"/>
      <c r="O134" s="100"/>
      <c r="P134" s="100"/>
      <c r="Q134" s="168"/>
      <c r="R134" s="168"/>
      <c r="S134" s="164"/>
      <c r="T134" s="164"/>
      <c r="U134" s="282"/>
      <c r="V134" s="283"/>
      <c r="W134" s="168"/>
      <c r="X134" s="168"/>
      <c r="Y134" s="168"/>
      <c r="Z134" s="224" t="s">
        <v>383</v>
      </c>
      <c r="AA134" s="102"/>
      <c r="AB134" s="102"/>
      <c r="AC134" s="2"/>
      <c r="AD134" s="2"/>
      <c r="AE134" s="2"/>
      <c r="AF134" s="2"/>
      <c r="AG134" s="2"/>
      <c r="AH134" s="2"/>
      <c r="AI134" s="2"/>
      <c r="AJ134" s="2"/>
      <c r="AK134" s="2"/>
      <c r="AL134" s="2"/>
      <c r="AM134" s="2"/>
      <c r="AN134" s="2"/>
      <c r="AO134" s="2"/>
    </row>
    <row r="135" spans="1:41">
      <c r="A135" s="2"/>
      <c r="B135" s="503" t="s">
        <v>148</v>
      </c>
      <c r="C135" s="95">
        <f t="shared" si="7"/>
        <v>6050616</v>
      </c>
      <c r="D135" s="95">
        <v>5342879</v>
      </c>
      <c r="E135" s="97">
        <v>6758353</v>
      </c>
      <c r="F135" s="212"/>
      <c r="G135" s="100"/>
      <c r="H135" s="100"/>
      <c r="I135" s="100"/>
      <c r="J135" s="100"/>
      <c r="K135" s="213"/>
      <c r="L135" s="213"/>
      <c r="M135" s="100"/>
      <c r="N135" s="100"/>
      <c r="O135" s="100"/>
      <c r="P135" s="100"/>
      <c r="Q135" s="168"/>
      <c r="R135" s="168"/>
      <c r="S135" s="164"/>
      <c r="T135" s="164"/>
      <c r="U135" s="282"/>
      <c r="V135" s="283"/>
      <c r="W135" s="168"/>
      <c r="X135" s="168"/>
      <c r="Y135" s="168"/>
      <c r="Z135" s="224" t="s">
        <v>383</v>
      </c>
      <c r="AA135" s="102"/>
      <c r="AB135" s="102"/>
      <c r="AC135" s="2"/>
      <c r="AD135" s="2"/>
      <c r="AE135" s="2"/>
      <c r="AF135" s="2"/>
      <c r="AG135" s="2"/>
      <c r="AH135" s="2"/>
      <c r="AI135" s="2"/>
      <c r="AJ135" s="2"/>
      <c r="AK135" s="2"/>
      <c r="AL135" s="2"/>
      <c r="AM135" s="2"/>
      <c r="AN135" s="2"/>
      <c r="AO135" s="2"/>
    </row>
    <row r="136" spans="1:41">
      <c r="A136" s="2"/>
      <c r="B136" s="503" t="s">
        <v>149</v>
      </c>
      <c r="C136" s="95">
        <f t="shared" si="7"/>
        <v>2163987</v>
      </c>
      <c r="D136" s="95">
        <v>2367550</v>
      </c>
      <c r="E136" s="97">
        <v>1960424</v>
      </c>
      <c r="F136" s="212"/>
      <c r="G136" s="100"/>
      <c r="H136" s="100"/>
      <c r="I136" s="100"/>
      <c r="J136" s="100"/>
      <c r="K136" s="100"/>
      <c r="L136" s="100"/>
      <c r="M136" s="100"/>
      <c r="N136" s="100"/>
      <c r="O136" s="100"/>
      <c r="P136" s="100"/>
      <c r="Q136" s="168"/>
      <c r="R136" s="168"/>
      <c r="S136" s="164"/>
      <c r="T136" s="164"/>
      <c r="U136" s="281"/>
      <c r="V136" s="211"/>
      <c r="W136" s="168"/>
      <c r="X136" s="168"/>
      <c r="Y136" s="168"/>
      <c r="Z136" s="224" t="s">
        <v>383</v>
      </c>
      <c r="AA136" s="102"/>
      <c r="AB136" s="102"/>
      <c r="AC136" s="2"/>
      <c r="AD136" s="2"/>
      <c r="AE136" s="2"/>
      <c r="AF136" s="2"/>
      <c r="AG136" s="2"/>
      <c r="AH136" s="2"/>
      <c r="AI136" s="2"/>
      <c r="AJ136" s="2"/>
      <c r="AK136" s="2"/>
      <c r="AL136" s="2"/>
      <c r="AM136" s="2"/>
      <c r="AN136" s="2"/>
      <c r="AO136" s="2"/>
    </row>
    <row r="137" spans="1:41">
      <c r="A137" s="2"/>
      <c r="B137" s="503" t="s">
        <v>81</v>
      </c>
      <c r="C137" s="95">
        <f t="shared" si="7"/>
        <v>4621024</v>
      </c>
      <c r="D137" s="95">
        <v>3235380</v>
      </c>
      <c r="E137" s="97">
        <v>6006668</v>
      </c>
      <c r="F137" s="212"/>
      <c r="G137" s="100"/>
      <c r="H137" s="100"/>
      <c r="I137" s="100"/>
      <c r="J137" s="100"/>
      <c r="K137" s="100"/>
      <c r="L137" s="100"/>
      <c r="M137" s="100"/>
      <c r="N137" s="100"/>
      <c r="O137" s="100"/>
      <c r="P137" s="100"/>
      <c r="Q137" s="168"/>
      <c r="R137" s="168"/>
      <c r="S137" s="164"/>
      <c r="T137" s="164"/>
      <c r="U137" s="281"/>
      <c r="V137" s="211"/>
      <c r="W137" s="168"/>
      <c r="X137" s="168"/>
      <c r="Y137" s="168"/>
      <c r="Z137" s="224" t="s">
        <v>17</v>
      </c>
      <c r="AA137" s="102"/>
      <c r="AB137" s="102"/>
      <c r="AC137" s="2"/>
      <c r="AD137" s="2"/>
      <c r="AE137" s="2"/>
      <c r="AF137" s="2"/>
      <c r="AG137" s="2"/>
      <c r="AH137" s="2"/>
      <c r="AI137" s="2"/>
      <c r="AJ137" s="2"/>
      <c r="AK137" s="2"/>
      <c r="AL137" s="2"/>
      <c r="AM137" s="2"/>
      <c r="AN137" s="2"/>
      <c r="AO137" s="2"/>
    </row>
    <row r="138" spans="1:41">
      <c r="A138" s="2"/>
      <c r="B138" s="503" t="s">
        <v>150</v>
      </c>
      <c r="C138" s="95">
        <f t="shared" si="7"/>
        <v>3752895.5</v>
      </c>
      <c r="D138" s="95">
        <v>2891968</v>
      </c>
      <c r="E138" s="97">
        <v>4613823</v>
      </c>
      <c r="F138" s="212"/>
      <c r="G138" s="100"/>
      <c r="H138" s="100"/>
      <c r="I138" s="100"/>
      <c r="J138" s="100"/>
      <c r="K138" s="100"/>
      <c r="L138" s="100"/>
      <c r="M138" s="100"/>
      <c r="N138" s="100"/>
      <c r="O138" s="100"/>
      <c r="P138" s="100"/>
      <c r="Q138" s="168"/>
      <c r="R138" s="168"/>
      <c r="S138" s="164"/>
      <c r="T138" s="164"/>
      <c r="U138" s="281"/>
      <c r="V138" s="211"/>
      <c r="W138" s="168"/>
      <c r="X138" s="168"/>
      <c r="Y138" s="168"/>
      <c r="Z138" s="224" t="s">
        <v>383</v>
      </c>
      <c r="AA138" s="102"/>
      <c r="AB138" s="102"/>
      <c r="AC138" s="2"/>
      <c r="AD138" s="2"/>
      <c r="AE138" s="2"/>
      <c r="AF138" s="2"/>
      <c r="AG138" s="2"/>
      <c r="AH138" s="2"/>
      <c r="AI138" s="2"/>
      <c r="AJ138" s="2"/>
      <c r="AK138" s="2"/>
      <c r="AL138" s="2"/>
      <c r="AM138" s="2"/>
      <c r="AN138" s="2"/>
      <c r="AO138" s="2"/>
    </row>
    <row r="139" spans="1:41">
      <c r="A139" s="2"/>
      <c r="B139" s="503" t="s">
        <v>57</v>
      </c>
      <c r="C139" s="95">
        <f t="shared" si="7"/>
        <v>5815258.5</v>
      </c>
      <c r="D139" s="95">
        <v>5337264</v>
      </c>
      <c r="E139" s="97">
        <v>6293253</v>
      </c>
      <c r="F139" s="212"/>
      <c r="G139" s="100"/>
      <c r="H139" s="100"/>
      <c r="I139" s="100"/>
      <c r="J139" s="100"/>
      <c r="K139" s="100"/>
      <c r="L139" s="100"/>
      <c r="M139" s="100"/>
      <c r="N139" s="100"/>
      <c r="O139" s="100"/>
      <c r="P139" s="100"/>
      <c r="Q139" s="168"/>
      <c r="R139" s="168"/>
      <c r="S139" s="164"/>
      <c r="T139" s="164"/>
      <c r="U139" s="281"/>
      <c r="V139" s="211"/>
      <c r="W139" s="168"/>
      <c r="X139" s="168"/>
      <c r="Y139" s="168"/>
      <c r="Z139" s="224" t="s">
        <v>17</v>
      </c>
      <c r="AA139" s="102"/>
      <c r="AB139" s="102"/>
      <c r="AC139" s="2"/>
      <c r="AD139" s="2"/>
      <c r="AE139" s="2"/>
      <c r="AF139" s="2"/>
      <c r="AG139" s="2"/>
      <c r="AH139" s="2"/>
      <c r="AI139" s="2"/>
      <c r="AJ139" s="2"/>
      <c r="AK139" s="2"/>
      <c r="AL139" s="2"/>
      <c r="AM139" s="2"/>
      <c r="AN139" s="2"/>
      <c r="AO139" s="2"/>
    </row>
    <row r="140" spans="1:41">
      <c r="A140" s="2"/>
      <c r="B140" s="503" t="s">
        <v>109</v>
      </c>
      <c r="C140" s="95">
        <f t="shared" si="7"/>
        <v>3185917</v>
      </c>
      <c r="D140" s="95">
        <v>3499536</v>
      </c>
      <c r="E140" s="97">
        <v>2872298</v>
      </c>
      <c r="F140" s="100">
        <v>8.4</v>
      </c>
      <c r="G140" s="100">
        <v>11.4</v>
      </c>
      <c r="H140" s="100">
        <v>12.9</v>
      </c>
      <c r="I140" s="167">
        <v>12.9</v>
      </c>
      <c r="J140" s="167">
        <v>10.3</v>
      </c>
      <c r="K140" s="100">
        <v>10.3</v>
      </c>
      <c r="L140" s="100">
        <v>8</v>
      </c>
      <c r="M140" s="100">
        <v>9.1</v>
      </c>
      <c r="N140" s="100">
        <v>9.1</v>
      </c>
      <c r="O140" s="100">
        <v>10</v>
      </c>
      <c r="P140" s="100">
        <v>0</v>
      </c>
      <c r="Q140" s="100">
        <v>0</v>
      </c>
      <c r="R140" s="100">
        <v>0</v>
      </c>
      <c r="S140" s="164">
        <v>0</v>
      </c>
      <c r="T140" s="164">
        <v>0</v>
      </c>
      <c r="U140" s="164">
        <v>0</v>
      </c>
      <c r="V140" s="269">
        <v>0</v>
      </c>
      <c r="W140" s="168"/>
      <c r="X140" s="168"/>
      <c r="Y140" s="168"/>
      <c r="Z140" s="224" t="s">
        <v>383</v>
      </c>
      <c r="AA140" s="102"/>
      <c r="AB140" s="102"/>
      <c r="AC140" s="2"/>
      <c r="AD140" s="2"/>
      <c r="AE140" s="2"/>
      <c r="AF140" s="2"/>
      <c r="AG140" s="2"/>
      <c r="AH140" s="2"/>
      <c r="AI140" s="2"/>
      <c r="AJ140" s="2"/>
      <c r="AK140" s="2"/>
      <c r="AL140" s="2"/>
      <c r="AM140" s="2"/>
      <c r="AN140" s="2"/>
      <c r="AO140" s="2"/>
    </row>
    <row r="141" spans="1:41">
      <c r="A141" s="2"/>
      <c r="B141" s="503" t="s">
        <v>25</v>
      </c>
      <c r="C141" s="95">
        <f t="shared" si="7"/>
        <v>509636</v>
      </c>
      <c r="D141" s="95">
        <v>436300</v>
      </c>
      <c r="E141" s="97">
        <v>582972</v>
      </c>
      <c r="F141" s="212"/>
      <c r="G141" s="100"/>
      <c r="H141" s="100"/>
      <c r="I141" s="100"/>
      <c r="J141" s="100"/>
      <c r="K141" s="100"/>
      <c r="L141" s="100"/>
      <c r="M141" s="100"/>
      <c r="N141" s="100"/>
      <c r="O141" s="100"/>
      <c r="P141" s="100"/>
      <c r="Q141" s="168"/>
      <c r="R141" s="168"/>
      <c r="S141" s="164"/>
      <c r="T141" s="164"/>
      <c r="U141" s="281"/>
      <c r="V141" s="211"/>
      <c r="W141" s="168"/>
      <c r="X141" s="168"/>
      <c r="Y141" s="168"/>
      <c r="Z141" s="224" t="s">
        <v>17</v>
      </c>
      <c r="AA141" s="102"/>
      <c r="AB141" s="102"/>
      <c r="AC141" s="2"/>
      <c r="AD141" s="2"/>
      <c r="AE141" s="2"/>
      <c r="AF141" s="2"/>
      <c r="AG141" s="2"/>
      <c r="AH141" s="2"/>
      <c r="AI141" s="2"/>
      <c r="AJ141" s="2"/>
      <c r="AK141" s="2"/>
      <c r="AL141" s="2"/>
      <c r="AM141" s="2"/>
      <c r="AN141" s="2"/>
      <c r="AO141" s="2"/>
    </row>
    <row r="142" spans="1:41">
      <c r="A142" s="2"/>
      <c r="B142" s="503" t="s">
        <v>93</v>
      </c>
      <c r="C142" s="95">
        <f t="shared" si="7"/>
        <v>2046628.5</v>
      </c>
      <c r="D142" s="95">
        <v>2012051</v>
      </c>
      <c r="E142" s="97">
        <v>2081206</v>
      </c>
      <c r="F142" s="212"/>
      <c r="G142" s="100"/>
      <c r="H142" s="100"/>
      <c r="I142" s="100"/>
      <c r="J142" s="100"/>
      <c r="K142" s="100"/>
      <c r="L142" s="100"/>
      <c r="M142" s="100"/>
      <c r="N142" s="100"/>
      <c r="O142" s="100"/>
      <c r="P142" s="100"/>
      <c r="Q142" s="168"/>
      <c r="R142" s="168"/>
      <c r="S142" s="164"/>
      <c r="T142" s="164"/>
      <c r="U142" s="281"/>
      <c r="V142" s="211"/>
      <c r="W142" s="168"/>
      <c r="X142" s="168"/>
      <c r="Y142" s="168"/>
      <c r="Z142" s="224" t="s">
        <v>17</v>
      </c>
      <c r="AA142" s="102"/>
      <c r="AB142" s="102"/>
      <c r="AC142" s="2"/>
      <c r="AD142" s="2"/>
      <c r="AE142" s="2"/>
      <c r="AF142" s="2"/>
      <c r="AG142" s="2"/>
      <c r="AH142" s="2"/>
      <c r="AI142" s="2"/>
      <c r="AJ142" s="2"/>
      <c r="AK142" s="2"/>
      <c r="AL142" s="2"/>
      <c r="AM142" s="2"/>
      <c r="AN142" s="2"/>
      <c r="AO142" s="2"/>
    </row>
    <row r="143" spans="1:41">
      <c r="A143" s="2"/>
      <c r="B143" s="503" t="s">
        <v>151</v>
      </c>
      <c r="C143" s="95">
        <f t="shared" si="7"/>
        <v>20319681</v>
      </c>
      <c r="D143" s="95">
        <v>15744811</v>
      </c>
      <c r="E143" s="97">
        <v>24894551</v>
      </c>
      <c r="F143" s="212"/>
      <c r="G143" s="100"/>
      <c r="H143" s="100"/>
      <c r="I143" s="100"/>
      <c r="J143" s="100"/>
      <c r="K143" s="100"/>
      <c r="L143" s="100"/>
      <c r="M143" s="100"/>
      <c r="N143" s="100"/>
      <c r="O143" s="100"/>
      <c r="P143" s="100"/>
      <c r="Q143" s="168"/>
      <c r="R143" s="168"/>
      <c r="S143" s="164"/>
      <c r="T143" s="164"/>
      <c r="U143" s="281"/>
      <c r="V143" s="211"/>
      <c r="W143" s="168"/>
      <c r="X143" s="168"/>
      <c r="Y143" s="168"/>
      <c r="Z143" s="224" t="s">
        <v>383</v>
      </c>
      <c r="AA143" s="102"/>
      <c r="AB143" s="102"/>
      <c r="AC143" s="2"/>
      <c r="AD143" s="2"/>
      <c r="AE143" s="2"/>
      <c r="AF143" s="2"/>
      <c r="AG143" s="2"/>
      <c r="AH143" s="2"/>
      <c r="AI143" s="2"/>
      <c r="AJ143" s="2"/>
      <c r="AK143" s="2"/>
      <c r="AL143" s="2"/>
      <c r="AM143" s="2"/>
      <c r="AN143" s="2"/>
      <c r="AO143" s="2"/>
    </row>
    <row r="144" spans="1:41">
      <c r="A144" s="2"/>
      <c r="B144" s="503" t="s">
        <v>152</v>
      </c>
      <c r="C144" s="95">
        <f t="shared" si="7"/>
        <v>14642402.5</v>
      </c>
      <c r="D144" s="95">
        <v>11193230</v>
      </c>
      <c r="E144" s="97">
        <v>18091575</v>
      </c>
      <c r="F144" s="212"/>
      <c r="G144" s="100"/>
      <c r="H144" s="100"/>
      <c r="I144" s="100"/>
      <c r="J144" s="100"/>
      <c r="K144" s="100"/>
      <c r="L144" s="100"/>
      <c r="M144" s="100"/>
      <c r="N144" s="100"/>
      <c r="O144" s="100"/>
      <c r="P144" s="100"/>
      <c r="Q144" s="168"/>
      <c r="R144" s="168"/>
      <c r="S144" s="164"/>
      <c r="T144" s="164"/>
      <c r="U144" s="281"/>
      <c r="V144" s="211"/>
      <c r="W144" s="168"/>
      <c r="X144" s="168"/>
      <c r="Y144" s="168"/>
      <c r="Z144" s="224" t="s">
        <v>383</v>
      </c>
      <c r="AA144" s="102"/>
      <c r="AB144" s="102"/>
      <c r="AC144" s="2"/>
      <c r="AD144" s="2"/>
      <c r="AE144" s="2"/>
      <c r="AF144" s="2"/>
      <c r="AG144" s="2"/>
      <c r="AH144" s="2"/>
      <c r="AI144" s="2"/>
      <c r="AJ144" s="2"/>
      <c r="AK144" s="2"/>
      <c r="AL144" s="2"/>
      <c r="AM144" s="2"/>
      <c r="AN144" s="2"/>
      <c r="AO144" s="2"/>
    </row>
    <row r="145" spans="1:41">
      <c r="A145" s="2"/>
      <c r="B145" s="503" t="s">
        <v>51</v>
      </c>
      <c r="C145" s="95">
        <f t="shared" si="7"/>
        <v>27304008</v>
      </c>
      <c r="D145" s="95">
        <v>23420751</v>
      </c>
      <c r="E145" s="97">
        <v>31187265</v>
      </c>
      <c r="F145" s="212"/>
      <c r="G145" s="100"/>
      <c r="H145" s="100"/>
      <c r="I145" s="100"/>
      <c r="J145" s="100"/>
      <c r="K145" s="100"/>
      <c r="L145" s="100"/>
      <c r="M145" s="100"/>
      <c r="N145" s="100"/>
      <c r="O145" s="100"/>
      <c r="P145" s="100"/>
      <c r="Q145" s="168"/>
      <c r="R145" s="168"/>
      <c r="S145" s="164"/>
      <c r="T145" s="164"/>
      <c r="U145" s="281"/>
      <c r="V145" s="211"/>
      <c r="W145" s="168"/>
      <c r="X145" s="168"/>
      <c r="Y145" s="168"/>
      <c r="Z145" s="224" t="s">
        <v>17</v>
      </c>
      <c r="AA145" s="102"/>
      <c r="AB145" s="102"/>
      <c r="AC145" s="2"/>
      <c r="AD145" s="2"/>
      <c r="AE145" s="2"/>
      <c r="AF145" s="2"/>
      <c r="AG145" s="2"/>
      <c r="AH145" s="2"/>
      <c r="AI145" s="2"/>
      <c r="AJ145" s="2"/>
      <c r="AK145" s="2"/>
      <c r="AL145" s="2"/>
      <c r="AM145" s="2"/>
      <c r="AN145" s="2"/>
      <c r="AO145" s="2"/>
    </row>
    <row r="146" spans="1:41">
      <c r="A146" s="2"/>
      <c r="B146" s="503" t="s">
        <v>270</v>
      </c>
      <c r="C146" s="95">
        <f t="shared" si="7"/>
        <v>351746</v>
      </c>
      <c r="D146" s="95">
        <v>286000</v>
      </c>
      <c r="E146" s="97">
        <v>417492</v>
      </c>
      <c r="F146" s="212"/>
      <c r="G146" s="100"/>
      <c r="H146" s="100"/>
      <c r="I146" s="100"/>
      <c r="J146" s="100"/>
      <c r="K146" s="100"/>
      <c r="L146" s="100"/>
      <c r="M146" s="100"/>
      <c r="N146" s="100"/>
      <c r="O146" s="100"/>
      <c r="P146" s="100"/>
      <c r="Q146" s="168"/>
      <c r="R146" s="168"/>
      <c r="S146" s="164"/>
      <c r="T146" s="164"/>
      <c r="U146" s="281"/>
      <c r="V146" s="211"/>
      <c r="W146" s="168"/>
      <c r="X146" s="168"/>
      <c r="Y146" s="168"/>
      <c r="Z146" s="224" t="s">
        <v>385</v>
      </c>
      <c r="AA146" s="102"/>
      <c r="AB146" s="102"/>
      <c r="AC146" s="2"/>
      <c r="AD146" s="2"/>
      <c r="AE146" s="2"/>
      <c r="AF146" s="2"/>
      <c r="AG146" s="2"/>
      <c r="AH146" s="2"/>
      <c r="AI146" s="2"/>
      <c r="AJ146" s="2"/>
      <c r="AK146" s="2"/>
      <c r="AL146" s="2"/>
      <c r="AM146" s="2"/>
      <c r="AN146" s="2"/>
      <c r="AO146" s="2"/>
    </row>
    <row r="147" spans="1:41">
      <c r="A147" s="2"/>
      <c r="B147" s="503" t="s">
        <v>153</v>
      </c>
      <c r="C147" s="95">
        <f t="shared" si="7"/>
        <v>14520881.5</v>
      </c>
      <c r="D147" s="95">
        <v>11046926</v>
      </c>
      <c r="E147" s="97">
        <v>17994837</v>
      </c>
      <c r="F147" s="212"/>
      <c r="G147" s="100"/>
      <c r="H147" s="100"/>
      <c r="I147" s="100"/>
      <c r="J147" s="100"/>
      <c r="K147" s="100"/>
      <c r="L147" s="100"/>
      <c r="M147" s="100"/>
      <c r="N147" s="100"/>
      <c r="O147" s="100"/>
      <c r="P147" s="100"/>
      <c r="Q147" s="168"/>
      <c r="R147" s="168"/>
      <c r="S147" s="164"/>
      <c r="T147" s="164"/>
      <c r="U147" s="281"/>
      <c r="V147" s="211"/>
      <c r="W147" s="168"/>
      <c r="X147" s="168"/>
      <c r="Y147" s="168"/>
      <c r="Z147" s="224" t="s">
        <v>383</v>
      </c>
      <c r="AA147" s="102"/>
      <c r="AB147" s="102"/>
      <c r="AC147" s="2"/>
      <c r="AD147" s="2"/>
      <c r="AE147" s="2"/>
      <c r="AF147" s="2"/>
      <c r="AG147" s="2"/>
      <c r="AH147" s="2"/>
      <c r="AI147" s="2"/>
      <c r="AJ147" s="2"/>
      <c r="AK147" s="2"/>
      <c r="AL147" s="2"/>
      <c r="AM147" s="2"/>
      <c r="AN147" s="2"/>
      <c r="AO147" s="2"/>
    </row>
    <row r="148" spans="1:41">
      <c r="A148" s="2"/>
      <c r="B148" s="503" t="s">
        <v>271</v>
      </c>
      <c r="C148" s="95">
        <f t="shared" si="7"/>
        <v>409155</v>
      </c>
      <c r="D148" s="95">
        <v>381363</v>
      </c>
      <c r="E148" s="97">
        <v>436947</v>
      </c>
      <c r="F148" s="212"/>
      <c r="G148" s="100"/>
      <c r="H148" s="100"/>
      <c r="I148" s="100"/>
      <c r="J148" s="100"/>
      <c r="K148" s="100"/>
      <c r="L148" s="100"/>
      <c r="M148" s="100"/>
      <c r="N148" s="100"/>
      <c r="O148" s="100"/>
      <c r="P148" s="100"/>
      <c r="Q148" s="168"/>
      <c r="R148" s="168"/>
      <c r="S148" s="164"/>
      <c r="T148" s="164"/>
      <c r="U148" s="281"/>
      <c r="V148" s="211"/>
      <c r="W148" s="168"/>
      <c r="X148" s="168"/>
      <c r="Y148" s="168"/>
      <c r="Z148" s="224" t="s">
        <v>385</v>
      </c>
      <c r="AA148" s="102"/>
      <c r="AB148" s="102"/>
      <c r="AC148" s="2"/>
      <c r="AD148" s="2"/>
      <c r="AE148" s="2"/>
      <c r="AF148" s="2"/>
      <c r="AG148" s="2"/>
      <c r="AH148" s="2"/>
      <c r="AI148" s="2"/>
      <c r="AJ148" s="2"/>
      <c r="AK148" s="2"/>
      <c r="AL148" s="2"/>
      <c r="AM148" s="2"/>
      <c r="AN148" s="2"/>
      <c r="AO148" s="2"/>
    </row>
    <row r="149" spans="1:41">
      <c r="A149" s="2"/>
      <c r="B149" s="503" t="s">
        <v>272</v>
      </c>
      <c r="C149" s="95">
        <f t="shared" si="7"/>
        <v>192643.5</v>
      </c>
      <c r="D149" s="95">
        <v>385287</v>
      </c>
      <c r="E149" s="285"/>
      <c r="F149" s="212"/>
      <c r="G149" s="100"/>
      <c r="H149" s="100"/>
      <c r="I149" s="100"/>
      <c r="J149" s="100"/>
      <c r="K149" s="100"/>
      <c r="L149" s="100"/>
      <c r="M149" s="100"/>
      <c r="N149" s="100"/>
      <c r="O149" s="100"/>
      <c r="P149" s="100"/>
      <c r="Q149" s="168"/>
      <c r="R149" s="168"/>
      <c r="S149" s="164"/>
      <c r="T149" s="164"/>
      <c r="U149" s="281"/>
      <c r="V149" s="211"/>
      <c r="W149" s="168"/>
      <c r="X149" s="168"/>
      <c r="Y149" s="168"/>
      <c r="Z149" s="224" t="s">
        <v>385</v>
      </c>
      <c r="AA149" s="102"/>
      <c r="AB149" s="102"/>
      <c r="AC149" s="2"/>
      <c r="AD149" s="2"/>
      <c r="AE149" s="2"/>
      <c r="AF149" s="2"/>
      <c r="AG149" s="2"/>
      <c r="AH149" s="2"/>
      <c r="AI149" s="2"/>
      <c r="AJ149" s="2"/>
      <c r="AK149" s="2"/>
      <c r="AL149" s="2"/>
      <c r="AM149" s="2"/>
      <c r="AN149" s="2"/>
      <c r="AO149" s="2"/>
    </row>
    <row r="150" spans="1:41">
      <c r="A150" s="2"/>
      <c r="B150" s="503" t="s">
        <v>154</v>
      </c>
      <c r="C150" s="95">
        <f t="shared" si="7"/>
        <v>3506219.5</v>
      </c>
      <c r="D150" s="95">
        <v>2711421</v>
      </c>
      <c r="E150" s="97">
        <v>4301018</v>
      </c>
      <c r="F150" s="212"/>
      <c r="G150" s="100"/>
      <c r="H150" s="100"/>
      <c r="I150" s="100"/>
      <c r="J150" s="100"/>
      <c r="K150" s="100"/>
      <c r="L150" s="100"/>
      <c r="M150" s="100"/>
      <c r="N150" s="100"/>
      <c r="O150" s="100"/>
      <c r="P150" s="100"/>
      <c r="Q150" s="168"/>
      <c r="R150" s="168"/>
      <c r="S150" s="164"/>
      <c r="T150" s="164"/>
      <c r="U150" s="281"/>
      <c r="V150" s="211"/>
      <c r="W150" s="168"/>
      <c r="X150" s="168"/>
      <c r="Y150" s="168"/>
      <c r="Z150" s="224" t="s">
        <v>383</v>
      </c>
      <c r="AA150" s="102"/>
      <c r="AB150" s="102"/>
      <c r="AC150" s="2"/>
      <c r="AD150" s="2"/>
      <c r="AE150" s="2"/>
      <c r="AF150" s="2"/>
      <c r="AG150" s="2"/>
      <c r="AH150" s="2"/>
      <c r="AI150" s="2"/>
      <c r="AJ150" s="2"/>
      <c r="AK150" s="2"/>
      <c r="AL150" s="2"/>
      <c r="AM150" s="2"/>
      <c r="AN150" s="2"/>
      <c r="AO150" s="2"/>
    </row>
    <row r="151" spans="1:41">
      <c r="A151" s="2"/>
      <c r="B151" s="503" t="s">
        <v>79</v>
      </c>
      <c r="C151" s="95">
        <f t="shared" si="7"/>
        <v>1225173</v>
      </c>
      <c r="D151" s="95">
        <v>1186873</v>
      </c>
      <c r="E151" s="97">
        <v>1263473</v>
      </c>
      <c r="F151" s="212"/>
      <c r="G151" s="100"/>
      <c r="H151" s="100"/>
      <c r="I151" s="100"/>
      <c r="J151" s="100"/>
      <c r="K151" s="100"/>
      <c r="L151" s="100"/>
      <c r="M151" s="100"/>
      <c r="N151" s="100"/>
      <c r="O151" s="100"/>
      <c r="P151" s="100"/>
      <c r="Q151" s="168"/>
      <c r="R151" s="168"/>
      <c r="S151" s="164"/>
      <c r="T151" s="164"/>
      <c r="U151" s="281"/>
      <c r="V151" s="211"/>
      <c r="W151" s="168"/>
      <c r="X151" s="168"/>
      <c r="Y151" s="168"/>
      <c r="Z151" s="224" t="s">
        <v>17</v>
      </c>
      <c r="AA151" s="102"/>
      <c r="AB151" s="102"/>
      <c r="AC151" s="2"/>
      <c r="AD151" s="2"/>
      <c r="AE151" s="2"/>
      <c r="AF151" s="2"/>
      <c r="AG151" s="2"/>
      <c r="AH151" s="2"/>
      <c r="AI151" s="2"/>
      <c r="AJ151" s="2"/>
      <c r="AK151" s="2"/>
      <c r="AL151" s="2"/>
      <c r="AM151" s="2"/>
      <c r="AN151" s="2"/>
      <c r="AO151" s="2"/>
    </row>
    <row r="152" spans="1:41">
      <c r="A152" s="2"/>
      <c r="B152" s="503" t="s">
        <v>80</v>
      </c>
      <c r="C152" s="95">
        <f t="shared" si="7"/>
        <v>115174506.5</v>
      </c>
      <c r="D152" s="95">
        <v>102808590</v>
      </c>
      <c r="E152" s="97">
        <v>127540423</v>
      </c>
      <c r="F152" s="100">
        <v>7.8</v>
      </c>
      <c r="G152" s="100">
        <v>8.3000000000000007</v>
      </c>
      <c r="H152" s="100">
        <v>9.4</v>
      </c>
      <c r="I152" s="167">
        <v>9.4</v>
      </c>
      <c r="J152" s="167">
        <v>10.8</v>
      </c>
      <c r="K152" s="100">
        <v>10.8</v>
      </c>
      <c r="L152" s="100">
        <v>10.4</v>
      </c>
      <c r="M152" s="100">
        <v>9.9499999999999993</v>
      </c>
      <c r="N152" s="100">
        <v>9.4</v>
      </c>
      <c r="O152" s="100">
        <v>10.1</v>
      </c>
      <c r="P152" s="100">
        <v>5.6</v>
      </c>
      <c r="Q152" s="168">
        <v>9.3000000000000007</v>
      </c>
      <c r="R152" s="168">
        <v>8.4</v>
      </c>
      <c r="S152" s="164">
        <v>11.4</v>
      </c>
      <c r="T152" s="164">
        <v>9.3000000000000007</v>
      </c>
      <c r="U152" s="164">
        <v>11.2</v>
      </c>
      <c r="V152" s="211">
        <v>10.3</v>
      </c>
      <c r="W152" s="168"/>
      <c r="X152" s="168"/>
      <c r="Y152" s="168"/>
      <c r="Z152" s="224" t="s">
        <v>17</v>
      </c>
      <c r="AA152" s="102"/>
      <c r="AB152" s="102"/>
      <c r="AC152" s="2"/>
      <c r="AD152" s="2"/>
      <c r="AE152" s="2"/>
      <c r="AF152" s="2"/>
      <c r="AG152" s="2"/>
      <c r="AH152" s="2"/>
      <c r="AI152" s="2"/>
      <c r="AJ152" s="2"/>
      <c r="AK152" s="2"/>
      <c r="AL152" s="2"/>
      <c r="AM152" s="2"/>
      <c r="AN152" s="2"/>
      <c r="AO152" s="2"/>
    </row>
    <row r="153" spans="1:41">
      <c r="A153" s="2"/>
      <c r="B153" s="503" t="s">
        <v>155</v>
      </c>
      <c r="C153" s="95">
        <f t="shared" si="7"/>
        <v>3595796</v>
      </c>
      <c r="D153" s="95">
        <v>3639592</v>
      </c>
      <c r="E153" s="97">
        <v>3552000</v>
      </c>
      <c r="F153" s="212"/>
      <c r="G153" s="100"/>
      <c r="H153" s="100"/>
      <c r="I153" s="100"/>
      <c r="J153" s="100"/>
      <c r="K153" s="100"/>
      <c r="L153" s="100"/>
      <c r="M153" s="100"/>
      <c r="N153" s="100"/>
      <c r="O153" s="100"/>
      <c r="P153" s="100"/>
      <c r="Q153" s="168"/>
      <c r="R153" s="168"/>
      <c r="S153" s="164"/>
      <c r="T153" s="164"/>
      <c r="U153" s="281"/>
      <c r="V153" s="211"/>
      <c r="W153" s="168"/>
      <c r="X153" s="168"/>
      <c r="Y153" s="168"/>
      <c r="Z153" s="224" t="s">
        <v>383</v>
      </c>
      <c r="AA153" s="102"/>
      <c r="AB153" s="102"/>
      <c r="AC153" s="2"/>
      <c r="AD153" s="2"/>
      <c r="AE153" s="2"/>
      <c r="AF153" s="2"/>
      <c r="AG153" s="2"/>
      <c r="AH153" s="2"/>
      <c r="AI153" s="2"/>
      <c r="AJ153" s="2"/>
      <c r="AK153" s="2"/>
      <c r="AL153" s="2"/>
      <c r="AM153" s="2"/>
      <c r="AN153" s="2"/>
      <c r="AO153" s="2"/>
    </row>
    <row r="154" spans="1:41">
      <c r="A154" s="2"/>
      <c r="B154" s="503" t="s">
        <v>70</v>
      </c>
      <c r="C154" s="95">
        <f t="shared" si="7"/>
        <v>2712418</v>
      </c>
      <c r="D154" s="95">
        <v>2397438</v>
      </c>
      <c r="E154" s="97">
        <v>3027398</v>
      </c>
      <c r="F154" s="212"/>
      <c r="G154" s="100"/>
      <c r="H154" s="100"/>
      <c r="I154" s="100"/>
      <c r="J154" s="100"/>
      <c r="K154" s="100"/>
      <c r="L154" s="100"/>
      <c r="M154" s="100"/>
      <c r="N154" s="100"/>
      <c r="O154" s="100"/>
      <c r="P154" s="100"/>
      <c r="Q154" s="168"/>
      <c r="R154" s="168"/>
      <c r="S154" s="164"/>
      <c r="T154" s="164"/>
      <c r="U154" s="281"/>
      <c r="V154" s="211"/>
      <c r="W154" s="168"/>
      <c r="X154" s="168"/>
      <c r="Y154" s="168"/>
      <c r="Z154" s="224" t="s">
        <v>17</v>
      </c>
      <c r="AA154" s="102"/>
      <c r="AB154" s="102"/>
      <c r="AC154" s="2"/>
      <c r="AD154" s="2"/>
      <c r="AE154" s="2"/>
      <c r="AF154" s="2"/>
      <c r="AG154" s="2"/>
      <c r="AH154" s="2"/>
      <c r="AI154" s="2"/>
      <c r="AJ154" s="2"/>
      <c r="AK154" s="2"/>
      <c r="AL154" s="2"/>
      <c r="AM154" s="2"/>
      <c r="AN154" s="2"/>
      <c r="AO154" s="2"/>
    </row>
    <row r="155" spans="1:41">
      <c r="A155" s="2"/>
      <c r="B155" s="503" t="s">
        <v>90</v>
      </c>
      <c r="C155" s="95">
        <f t="shared" si="7"/>
        <v>613865.5</v>
      </c>
      <c r="D155" s="95">
        <v>604950</v>
      </c>
      <c r="E155" s="97">
        <v>622781</v>
      </c>
      <c r="F155" s="212"/>
      <c r="G155" s="100"/>
      <c r="H155" s="100"/>
      <c r="I155" s="100"/>
      <c r="J155" s="100"/>
      <c r="K155" s="100"/>
      <c r="L155" s="100"/>
      <c r="M155" s="100"/>
      <c r="N155" s="100"/>
      <c r="O155" s="100"/>
      <c r="P155" s="100"/>
      <c r="Q155" s="168"/>
      <c r="R155" s="168"/>
      <c r="S155" s="164"/>
      <c r="T155" s="164"/>
      <c r="U155" s="281"/>
      <c r="V155" s="211"/>
      <c r="W155" s="168"/>
      <c r="X155" s="168"/>
      <c r="Y155" s="168"/>
      <c r="Z155" s="224" t="s">
        <v>385</v>
      </c>
      <c r="AA155" s="102"/>
      <c r="AB155" s="102"/>
      <c r="AC155" s="2"/>
      <c r="AD155" s="2"/>
      <c r="AE155" s="2"/>
      <c r="AF155" s="2"/>
      <c r="AG155" s="2"/>
      <c r="AH155" s="2"/>
      <c r="AI155" s="2"/>
      <c r="AJ155" s="2"/>
      <c r="AK155" s="2"/>
      <c r="AL155" s="2"/>
      <c r="AM155" s="2"/>
      <c r="AN155" s="2"/>
      <c r="AO155" s="2"/>
    </row>
    <row r="156" spans="1:41">
      <c r="A156" s="2"/>
      <c r="B156" s="503" t="s">
        <v>113</v>
      </c>
      <c r="C156" s="95">
        <f t="shared" si="7"/>
        <v>32113669.5</v>
      </c>
      <c r="D156" s="95">
        <v>28950553</v>
      </c>
      <c r="E156" s="97">
        <v>35276786</v>
      </c>
      <c r="F156" s="212"/>
      <c r="G156" s="100"/>
      <c r="H156" s="100"/>
      <c r="I156" s="100"/>
      <c r="J156" s="100"/>
      <c r="K156" s="100"/>
      <c r="L156" s="100"/>
      <c r="M156" s="100"/>
      <c r="N156" s="100"/>
      <c r="O156" s="100"/>
      <c r="P156" s="100"/>
      <c r="Q156" s="168"/>
      <c r="R156" s="168"/>
      <c r="S156" s="164"/>
      <c r="T156" s="164"/>
      <c r="U156" s="281"/>
      <c r="V156" s="211"/>
      <c r="W156" s="168"/>
      <c r="X156" s="168"/>
      <c r="Y156" s="168"/>
      <c r="Z156" s="224" t="s">
        <v>383</v>
      </c>
      <c r="AA156" s="102"/>
      <c r="AB156" s="102"/>
      <c r="AC156" s="2"/>
      <c r="AD156" s="2"/>
      <c r="AE156" s="2"/>
      <c r="AF156" s="2"/>
      <c r="AG156" s="2"/>
      <c r="AH156" s="2"/>
      <c r="AI156" s="2"/>
      <c r="AJ156" s="2"/>
      <c r="AK156" s="2"/>
      <c r="AL156" s="2"/>
      <c r="AM156" s="2"/>
      <c r="AN156" s="2"/>
      <c r="AO156" s="2"/>
    </row>
    <row r="157" spans="1:41">
      <c r="A157" s="2"/>
      <c r="B157" s="503" t="s">
        <v>156</v>
      </c>
      <c r="C157" s="95">
        <f t="shared" si="7"/>
        <v>23547006</v>
      </c>
      <c r="D157" s="95">
        <v>18264536</v>
      </c>
      <c r="E157" s="97">
        <v>28829476</v>
      </c>
      <c r="F157" s="212"/>
      <c r="G157" s="100"/>
      <c r="H157" s="100"/>
      <c r="I157" s="100"/>
      <c r="J157" s="100"/>
      <c r="K157" s="100"/>
      <c r="L157" s="100"/>
      <c r="M157" s="100"/>
      <c r="N157" s="100"/>
      <c r="O157" s="100"/>
      <c r="P157" s="100"/>
      <c r="Q157" s="168"/>
      <c r="R157" s="168"/>
      <c r="S157" s="164"/>
      <c r="T157" s="164"/>
      <c r="U157" s="281"/>
      <c r="V157" s="211"/>
      <c r="W157" s="168"/>
      <c r="X157" s="168"/>
      <c r="Y157" s="168"/>
      <c r="Z157" s="224" t="s">
        <v>383</v>
      </c>
      <c r="AA157" s="102"/>
      <c r="AB157" s="102"/>
      <c r="AC157" s="2"/>
      <c r="AD157" s="2"/>
      <c r="AE157" s="2"/>
      <c r="AF157" s="2"/>
      <c r="AG157" s="2"/>
      <c r="AH157" s="2"/>
      <c r="AI157" s="2"/>
      <c r="AJ157" s="2"/>
      <c r="AK157" s="2"/>
      <c r="AL157" s="2"/>
      <c r="AM157" s="2"/>
      <c r="AN157" s="2"/>
      <c r="AO157" s="2"/>
    </row>
    <row r="158" spans="1:41">
      <c r="A158" s="2"/>
      <c r="B158" s="503" t="s">
        <v>380</v>
      </c>
      <c r="C158" s="95">
        <f t="shared" si="7"/>
        <v>50277507</v>
      </c>
      <c r="D158" s="95">
        <v>47669791</v>
      </c>
      <c r="E158" s="97">
        <v>52885223</v>
      </c>
      <c r="F158" s="212"/>
      <c r="G158" s="100"/>
      <c r="H158" s="100"/>
      <c r="I158" s="100"/>
      <c r="J158" s="100"/>
      <c r="K158" s="100"/>
      <c r="L158" s="100"/>
      <c r="M158" s="100"/>
      <c r="N158" s="100"/>
      <c r="O158" s="100"/>
      <c r="P158" s="100"/>
      <c r="Q158" s="168"/>
      <c r="R158" s="168"/>
      <c r="S158" s="164"/>
      <c r="T158" s="164"/>
      <c r="U158" s="281"/>
      <c r="V158" s="211"/>
      <c r="W158" s="168"/>
      <c r="X158" s="168"/>
      <c r="Y158" s="168"/>
      <c r="Z158" s="224" t="s">
        <v>383</v>
      </c>
      <c r="AA158" s="102"/>
      <c r="AB158" s="102"/>
      <c r="AC158" s="2"/>
      <c r="AD158" s="2"/>
      <c r="AE158" s="2"/>
      <c r="AF158" s="2"/>
      <c r="AG158" s="2"/>
      <c r="AH158" s="2"/>
      <c r="AI158" s="2"/>
      <c r="AJ158" s="2"/>
      <c r="AK158" s="2"/>
      <c r="AL158" s="2"/>
      <c r="AM158" s="2"/>
      <c r="AN158" s="2"/>
      <c r="AO158" s="2"/>
    </row>
    <row r="159" spans="1:41">
      <c r="A159" s="2"/>
      <c r="B159" s="503" t="s">
        <v>157</v>
      </c>
      <c r="C159" s="95">
        <f t="shared" si="7"/>
        <v>2188833</v>
      </c>
      <c r="D159" s="95">
        <v>1897953</v>
      </c>
      <c r="E159" s="97">
        <v>2479713</v>
      </c>
      <c r="F159" s="212"/>
      <c r="G159" s="100"/>
      <c r="H159" s="100"/>
      <c r="I159" s="100"/>
      <c r="J159" s="100"/>
      <c r="K159" s="100"/>
      <c r="L159" s="100"/>
      <c r="M159" s="100"/>
      <c r="N159" s="100"/>
      <c r="O159" s="100"/>
      <c r="P159" s="100"/>
      <c r="Q159" s="168"/>
      <c r="R159" s="168"/>
      <c r="S159" s="164"/>
      <c r="T159" s="164"/>
      <c r="U159" s="281"/>
      <c r="V159" s="211"/>
      <c r="W159" s="168"/>
      <c r="X159" s="168"/>
      <c r="Y159" s="168"/>
      <c r="Z159" s="224" t="s">
        <v>383</v>
      </c>
      <c r="AA159" s="2"/>
      <c r="AB159" s="102"/>
      <c r="AC159" s="2"/>
      <c r="AD159" s="2"/>
      <c r="AE159" s="2"/>
      <c r="AF159" s="2"/>
      <c r="AG159" s="2"/>
      <c r="AH159" s="2"/>
      <c r="AI159" s="2"/>
      <c r="AJ159" s="2"/>
      <c r="AK159" s="2"/>
      <c r="AL159" s="2"/>
      <c r="AM159" s="2"/>
      <c r="AN159" s="2"/>
      <c r="AO159" s="2"/>
    </row>
    <row r="160" spans="1:41">
      <c r="A160" s="2"/>
      <c r="B160" s="503" t="s">
        <v>158</v>
      </c>
      <c r="C160" s="95">
        <f t="shared" si="7"/>
        <v>26361458</v>
      </c>
      <c r="D160" s="95">
        <v>23740145</v>
      </c>
      <c r="E160" s="97">
        <v>28982771</v>
      </c>
      <c r="F160" s="212"/>
      <c r="G160" s="100"/>
      <c r="H160" s="100"/>
      <c r="I160" s="100"/>
      <c r="J160" s="100"/>
      <c r="K160" s="100"/>
      <c r="L160" s="100"/>
      <c r="M160" s="100"/>
      <c r="N160" s="100"/>
      <c r="O160" s="100"/>
      <c r="P160" s="100"/>
      <c r="Q160" s="168"/>
      <c r="R160" s="168"/>
      <c r="S160" s="164"/>
      <c r="T160" s="164"/>
      <c r="U160" s="281"/>
      <c r="V160" s="211"/>
      <c r="W160" s="168"/>
      <c r="X160" s="168"/>
      <c r="Y160" s="168"/>
      <c r="Z160" s="224" t="s">
        <v>383</v>
      </c>
      <c r="AA160" s="102"/>
      <c r="AB160" s="102"/>
      <c r="AC160" s="2"/>
      <c r="AD160" s="2"/>
      <c r="AE160" s="2"/>
      <c r="AF160" s="2"/>
      <c r="AG160" s="2"/>
      <c r="AH160" s="2"/>
      <c r="AI160" s="2"/>
      <c r="AJ160" s="2"/>
      <c r="AK160" s="2"/>
      <c r="AL160" s="2"/>
      <c r="AM160" s="2"/>
      <c r="AN160" s="2"/>
      <c r="AO160" s="2"/>
    </row>
    <row r="161" spans="1:41">
      <c r="A161" s="2"/>
      <c r="B161" s="503" t="s">
        <v>38</v>
      </c>
      <c r="C161" s="95">
        <f t="shared" si="7"/>
        <v>16471960.5</v>
      </c>
      <c r="D161" s="95">
        <v>15925513</v>
      </c>
      <c r="E161" s="97">
        <v>17018408</v>
      </c>
      <c r="F161" s="100">
        <v>3.7</v>
      </c>
      <c r="G161" s="100">
        <v>3.8</v>
      </c>
      <c r="H161" s="100">
        <v>3.7</v>
      </c>
      <c r="I161" s="167">
        <v>3.7</v>
      </c>
      <c r="J161" s="167">
        <v>3.8</v>
      </c>
      <c r="K161" s="100">
        <v>3.8</v>
      </c>
      <c r="L161" s="100">
        <v>3.3</v>
      </c>
      <c r="M161" s="100">
        <v>4</v>
      </c>
      <c r="N161" s="100">
        <v>3.9</v>
      </c>
      <c r="O161" s="100">
        <v>4</v>
      </c>
      <c r="P161" s="100">
        <v>3.75</v>
      </c>
      <c r="Q161" s="168">
        <v>3.9</v>
      </c>
      <c r="R161" s="168">
        <v>3.7</v>
      </c>
      <c r="S161" s="164">
        <v>2.7</v>
      </c>
      <c r="T161" s="164">
        <v>3.9</v>
      </c>
      <c r="U161" s="164">
        <v>3.9</v>
      </c>
      <c r="V161" s="211">
        <v>3.8</v>
      </c>
      <c r="W161" s="168"/>
      <c r="X161" s="168"/>
      <c r="Y161" s="168"/>
      <c r="Z161" s="224" t="s">
        <v>17</v>
      </c>
      <c r="AA161" s="102"/>
      <c r="AB161" s="102"/>
      <c r="AC161" s="2"/>
      <c r="AD161" s="2"/>
      <c r="AE161" s="2"/>
      <c r="AF161" s="2"/>
      <c r="AG161" s="2"/>
      <c r="AH161" s="2"/>
      <c r="AI161" s="2"/>
      <c r="AJ161" s="2"/>
      <c r="AK161" s="2"/>
      <c r="AL161" s="2"/>
      <c r="AM161" s="2"/>
      <c r="AN161" s="2"/>
      <c r="AO161" s="2"/>
    </row>
    <row r="162" spans="1:41">
      <c r="A162" s="2"/>
      <c r="B162" s="503" t="s">
        <v>273</v>
      </c>
      <c r="C162" s="95">
        <f t="shared" si="7"/>
        <v>0</v>
      </c>
      <c r="D162" s="95"/>
      <c r="E162" s="285"/>
      <c r="F162" s="212"/>
      <c r="G162" s="100"/>
      <c r="H162" s="100"/>
      <c r="I162" s="100"/>
      <c r="J162" s="100"/>
      <c r="K162" s="100"/>
      <c r="L162" s="100"/>
      <c r="M162" s="100"/>
      <c r="N162" s="100"/>
      <c r="O162" s="100"/>
      <c r="P162" s="100"/>
      <c r="Q162" s="168"/>
      <c r="R162" s="168"/>
      <c r="S162" s="164"/>
      <c r="T162" s="164"/>
      <c r="U162" s="281"/>
      <c r="V162" s="211"/>
      <c r="W162" s="168"/>
      <c r="X162" s="168"/>
      <c r="Y162" s="168"/>
      <c r="Z162" s="224" t="s">
        <v>385</v>
      </c>
      <c r="AA162" s="102"/>
      <c r="AB162" s="102"/>
      <c r="AC162" s="2"/>
      <c r="AD162" s="2"/>
      <c r="AE162" s="2"/>
      <c r="AF162" s="2"/>
      <c r="AG162" s="2"/>
      <c r="AH162" s="2"/>
      <c r="AI162" s="2"/>
      <c r="AJ162" s="2"/>
      <c r="AK162" s="2"/>
      <c r="AL162" s="2"/>
      <c r="AM162" s="2"/>
      <c r="AN162" s="2"/>
      <c r="AO162" s="2"/>
    </row>
    <row r="163" spans="1:41">
      <c r="A163" s="2"/>
      <c r="B163" s="503" t="s">
        <v>274</v>
      </c>
      <c r="C163" s="95">
        <f t="shared" ref="C163:C194" si="8">(D163+E163)/2</f>
        <v>245615</v>
      </c>
      <c r="D163" s="95">
        <v>213230</v>
      </c>
      <c r="E163" s="97">
        <v>278000</v>
      </c>
      <c r="F163" s="212"/>
      <c r="G163" s="100"/>
      <c r="H163" s="100"/>
      <c r="I163" s="100"/>
      <c r="J163" s="100"/>
      <c r="K163" s="100"/>
      <c r="L163" s="100"/>
      <c r="M163" s="100"/>
      <c r="N163" s="100"/>
      <c r="O163" s="100"/>
      <c r="P163" s="100"/>
      <c r="Q163" s="168"/>
      <c r="R163" s="168"/>
      <c r="S163" s="164"/>
      <c r="T163" s="164"/>
      <c r="U163" s="281"/>
      <c r="V163" s="211"/>
      <c r="W163" s="168"/>
      <c r="X163" s="168"/>
      <c r="Y163" s="168"/>
      <c r="Z163" s="224" t="s">
        <v>385</v>
      </c>
      <c r="AA163" s="102"/>
      <c r="AB163" s="102"/>
      <c r="AC163" s="2"/>
      <c r="AD163" s="2"/>
      <c r="AE163" s="2"/>
      <c r="AF163" s="2"/>
      <c r="AG163" s="2"/>
      <c r="AH163" s="2"/>
      <c r="AI163" s="2"/>
      <c r="AJ163" s="2"/>
      <c r="AK163" s="2"/>
      <c r="AL163" s="2"/>
      <c r="AM163" s="2"/>
      <c r="AN163" s="2"/>
      <c r="AO163" s="2"/>
    </row>
    <row r="164" spans="1:41">
      <c r="A164" s="2"/>
      <c r="B164" s="503" t="s">
        <v>46</v>
      </c>
      <c r="C164" s="95">
        <f t="shared" si="8"/>
        <v>4275200</v>
      </c>
      <c r="D164" s="95">
        <v>3857700</v>
      </c>
      <c r="E164" s="97">
        <v>4692700</v>
      </c>
      <c r="F164" s="212"/>
      <c r="G164" s="100"/>
      <c r="H164" s="100"/>
      <c r="I164" s="100"/>
      <c r="J164" s="100"/>
      <c r="K164" s="100"/>
      <c r="L164" s="100"/>
      <c r="M164" s="100"/>
      <c r="N164" s="100"/>
      <c r="O164" s="100"/>
      <c r="P164" s="100"/>
      <c r="Q164" s="168"/>
      <c r="R164" s="168"/>
      <c r="S164" s="164"/>
      <c r="T164" s="164"/>
      <c r="U164" s="281"/>
      <c r="V164" s="211"/>
      <c r="W164" s="168"/>
      <c r="X164" s="168"/>
      <c r="Y164" s="168"/>
      <c r="Z164" s="224" t="s">
        <v>17</v>
      </c>
      <c r="AA164" s="102"/>
      <c r="AB164" s="102"/>
      <c r="AC164" s="2"/>
      <c r="AD164" s="2"/>
      <c r="AE164" s="2"/>
      <c r="AF164" s="2"/>
      <c r="AG164" s="2"/>
      <c r="AH164" s="2"/>
      <c r="AI164" s="2"/>
      <c r="AJ164" s="2"/>
      <c r="AK164" s="2"/>
      <c r="AL164" s="2"/>
      <c r="AM164" s="2"/>
      <c r="AN164" s="2"/>
      <c r="AO164" s="2"/>
    </row>
    <row r="165" spans="1:41">
      <c r="A165" s="2"/>
      <c r="B165" s="503" t="s">
        <v>159</v>
      </c>
      <c r="C165" s="95">
        <f t="shared" si="8"/>
        <v>5588360</v>
      </c>
      <c r="D165" s="95">
        <v>5026792</v>
      </c>
      <c r="E165" s="97">
        <v>6149928</v>
      </c>
      <c r="F165" s="212"/>
      <c r="G165" s="100"/>
      <c r="H165" s="100"/>
      <c r="I165" s="100"/>
      <c r="J165" s="100"/>
      <c r="K165" s="100"/>
      <c r="L165" s="100"/>
      <c r="M165" s="100"/>
      <c r="N165" s="100"/>
      <c r="O165" s="100"/>
      <c r="P165" s="100"/>
      <c r="Q165" s="168"/>
      <c r="R165" s="168"/>
      <c r="S165" s="164"/>
      <c r="T165" s="164"/>
      <c r="U165" s="281"/>
      <c r="V165" s="211"/>
      <c r="W165" s="168"/>
      <c r="X165" s="168"/>
      <c r="Y165" s="168"/>
      <c r="Z165" s="224" t="s">
        <v>383</v>
      </c>
      <c r="AA165" s="102"/>
      <c r="AB165" s="102"/>
      <c r="AC165" s="2"/>
      <c r="AD165" s="2"/>
      <c r="AE165" s="2"/>
      <c r="AF165" s="2"/>
      <c r="AG165" s="2"/>
      <c r="AH165" s="2"/>
      <c r="AI165" s="2"/>
      <c r="AJ165" s="2"/>
      <c r="AK165" s="2"/>
      <c r="AL165" s="2"/>
      <c r="AM165" s="2"/>
      <c r="AN165" s="2"/>
      <c r="AO165" s="2"/>
    </row>
    <row r="166" spans="1:41">
      <c r="A166" s="2"/>
      <c r="B166" s="503" t="s">
        <v>160</v>
      </c>
      <c r="C166" s="95">
        <f t="shared" si="8"/>
        <v>15948755</v>
      </c>
      <c r="D166" s="95">
        <v>11224523</v>
      </c>
      <c r="E166" s="97">
        <v>20672987</v>
      </c>
      <c r="F166" s="212"/>
      <c r="G166" s="100"/>
      <c r="H166" s="100"/>
      <c r="I166" s="100"/>
      <c r="J166" s="100"/>
      <c r="K166" s="100"/>
      <c r="L166" s="100"/>
      <c r="M166" s="100"/>
      <c r="N166" s="100"/>
      <c r="O166" s="100"/>
      <c r="P166" s="100"/>
      <c r="Q166" s="168"/>
      <c r="R166" s="168"/>
      <c r="S166" s="164"/>
      <c r="T166" s="164"/>
      <c r="U166" s="281"/>
      <c r="V166" s="211"/>
      <c r="W166" s="168"/>
      <c r="X166" s="168"/>
      <c r="Y166" s="168"/>
      <c r="Z166" s="224" t="s">
        <v>383</v>
      </c>
      <c r="AA166" s="102"/>
      <c r="AB166" s="102"/>
      <c r="AC166" s="2"/>
      <c r="AD166" s="2"/>
      <c r="AE166" s="2"/>
      <c r="AF166" s="2"/>
      <c r="AG166" s="2"/>
      <c r="AH166" s="2"/>
      <c r="AI166" s="2"/>
      <c r="AJ166" s="2"/>
      <c r="AK166" s="2"/>
      <c r="AL166" s="2"/>
      <c r="AM166" s="2"/>
      <c r="AN166" s="2"/>
      <c r="AO166" s="2"/>
    </row>
    <row r="167" spans="1:41">
      <c r="A167" s="2"/>
      <c r="B167" s="503" t="s">
        <v>161</v>
      </c>
      <c r="C167" s="95">
        <f t="shared" si="8"/>
        <v>154433181.5</v>
      </c>
      <c r="D167" s="95">
        <v>122876723</v>
      </c>
      <c r="E167" s="97">
        <v>185989640</v>
      </c>
      <c r="F167" s="212"/>
      <c r="G167" s="100"/>
      <c r="H167" s="100"/>
      <c r="I167" s="100"/>
      <c r="J167" s="100"/>
      <c r="K167" s="100"/>
      <c r="L167" s="100"/>
      <c r="M167" s="100"/>
      <c r="N167" s="100"/>
      <c r="O167" s="100"/>
      <c r="P167" s="100"/>
      <c r="Q167" s="168"/>
      <c r="R167" s="168"/>
      <c r="S167" s="164"/>
      <c r="T167" s="164"/>
      <c r="U167" s="281"/>
      <c r="V167" s="211"/>
      <c r="W167" s="168"/>
      <c r="X167" s="168"/>
      <c r="Y167" s="168"/>
      <c r="Z167" s="224" t="s">
        <v>383</v>
      </c>
      <c r="AA167" s="102"/>
      <c r="AB167" s="102"/>
      <c r="AC167" s="2"/>
      <c r="AD167" s="2"/>
      <c r="AE167" s="2"/>
      <c r="AF167" s="2"/>
      <c r="AG167" s="2"/>
      <c r="AH167" s="2"/>
      <c r="AI167" s="2"/>
      <c r="AJ167" s="2"/>
      <c r="AK167" s="2"/>
      <c r="AL167" s="2"/>
      <c r="AM167" s="2"/>
      <c r="AN167" s="2"/>
      <c r="AO167" s="2"/>
    </row>
    <row r="168" spans="1:41">
      <c r="A168" s="2"/>
      <c r="B168" s="503" t="s">
        <v>275</v>
      </c>
      <c r="C168" s="95">
        <f t="shared" si="8"/>
        <v>24104419</v>
      </c>
      <c r="D168" s="95">
        <v>22840218</v>
      </c>
      <c r="E168" s="97">
        <v>25368620</v>
      </c>
      <c r="F168" s="212"/>
      <c r="G168" s="100"/>
      <c r="H168" s="100"/>
      <c r="I168" s="100"/>
      <c r="J168" s="100"/>
      <c r="K168" s="100"/>
      <c r="L168" s="100"/>
      <c r="M168" s="100"/>
      <c r="N168" s="100"/>
      <c r="O168" s="100"/>
      <c r="P168" s="100"/>
      <c r="Q168" s="168"/>
      <c r="R168" s="168"/>
      <c r="S168" s="164"/>
      <c r="T168" s="164"/>
      <c r="U168" s="281"/>
      <c r="V168" s="211"/>
      <c r="W168" s="168"/>
      <c r="X168" s="168"/>
      <c r="Y168" s="168"/>
      <c r="Z168" s="224" t="s">
        <v>385</v>
      </c>
      <c r="AA168" s="102"/>
      <c r="AB168" s="102"/>
      <c r="AC168" s="2"/>
      <c r="AD168" s="2"/>
      <c r="AE168" s="2"/>
      <c r="AF168" s="2"/>
      <c r="AG168" s="2"/>
      <c r="AH168" s="2"/>
      <c r="AI168" s="2"/>
      <c r="AJ168" s="2"/>
      <c r="AK168" s="2"/>
      <c r="AL168" s="2"/>
      <c r="AM168" s="2"/>
      <c r="AN168" s="2"/>
      <c r="AO168" s="2"/>
    </row>
    <row r="169" spans="1:41">
      <c r="A169" s="2"/>
      <c r="B169" s="503" t="s">
        <v>33</v>
      </c>
      <c r="C169" s="95">
        <f t="shared" si="8"/>
        <v>4861948</v>
      </c>
      <c r="D169" s="95">
        <v>4490967</v>
      </c>
      <c r="E169" s="97">
        <v>5232929</v>
      </c>
      <c r="F169" s="212"/>
      <c r="G169" s="100"/>
      <c r="H169" s="100"/>
      <c r="I169" s="100"/>
      <c r="J169" s="100"/>
      <c r="K169" s="100"/>
      <c r="L169" s="100"/>
      <c r="M169" s="100"/>
      <c r="N169" s="100"/>
      <c r="O169" s="100"/>
      <c r="P169" s="100"/>
      <c r="Q169" s="168"/>
      <c r="R169" s="168"/>
      <c r="S169" s="164"/>
      <c r="T169" s="164"/>
      <c r="U169" s="281"/>
      <c r="V169" s="211"/>
      <c r="W169" s="168"/>
      <c r="X169" s="168"/>
      <c r="Y169" s="168"/>
      <c r="Z169" s="224" t="s">
        <v>17</v>
      </c>
      <c r="AA169" s="102"/>
      <c r="AB169" s="102"/>
      <c r="AC169" s="2"/>
      <c r="AD169" s="2"/>
      <c r="AE169" s="2"/>
      <c r="AF169" s="2"/>
      <c r="AG169" s="2"/>
      <c r="AH169" s="2"/>
      <c r="AI169" s="2"/>
      <c r="AJ169" s="2"/>
      <c r="AK169" s="2"/>
      <c r="AL169" s="2"/>
      <c r="AM169" s="2"/>
      <c r="AN169" s="2"/>
      <c r="AO169" s="2"/>
    </row>
    <row r="170" spans="1:41">
      <c r="A170" s="2"/>
      <c r="B170" s="503" t="s">
        <v>276</v>
      </c>
      <c r="C170" s="95">
        <f t="shared" si="8"/>
        <v>3736859.5</v>
      </c>
      <c r="D170" s="95">
        <v>2922153</v>
      </c>
      <c r="E170" s="97">
        <v>4551566</v>
      </c>
      <c r="F170" s="212"/>
      <c r="G170" s="100"/>
      <c r="H170" s="100"/>
      <c r="I170" s="100"/>
      <c r="J170" s="100"/>
      <c r="K170" s="100"/>
      <c r="L170" s="100"/>
      <c r="M170" s="100"/>
      <c r="N170" s="100"/>
      <c r="O170" s="100"/>
      <c r="P170" s="100"/>
      <c r="Q170" s="168"/>
      <c r="R170" s="168"/>
      <c r="S170" s="164"/>
      <c r="T170" s="164"/>
      <c r="U170" s="281"/>
      <c r="V170" s="211"/>
      <c r="W170" s="168"/>
      <c r="X170" s="168"/>
      <c r="Y170" s="168"/>
      <c r="Z170" s="224" t="s">
        <v>385</v>
      </c>
      <c r="AA170" s="102"/>
      <c r="AB170" s="102"/>
      <c r="AC170" s="2"/>
      <c r="AD170" s="2"/>
      <c r="AE170" s="2"/>
      <c r="AF170" s="2"/>
      <c r="AG170" s="2"/>
      <c r="AH170" s="2"/>
      <c r="AI170" s="2"/>
      <c r="AJ170" s="2"/>
      <c r="AK170" s="2"/>
      <c r="AL170" s="2"/>
      <c r="AM170" s="2"/>
      <c r="AN170" s="2"/>
      <c r="AO170" s="2"/>
    </row>
    <row r="171" spans="1:41">
      <c r="A171" s="2"/>
      <c r="B171" s="503" t="s">
        <v>28</v>
      </c>
      <c r="C171" s="95">
        <f t="shared" si="8"/>
        <v>3332082.5</v>
      </c>
      <c r="D171" s="95">
        <v>2239403</v>
      </c>
      <c r="E171" s="97">
        <v>4424762</v>
      </c>
      <c r="F171" s="212"/>
      <c r="G171" s="100"/>
      <c r="H171" s="100"/>
      <c r="I171" s="100"/>
      <c r="J171" s="100"/>
      <c r="K171" s="100"/>
      <c r="L171" s="100"/>
      <c r="M171" s="100"/>
      <c r="N171" s="100"/>
      <c r="O171" s="100"/>
      <c r="P171" s="100"/>
      <c r="Q171" s="168"/>
      <c r="R171" s="168"/>
      <c r="S171" s="164"/>
      <c r="T171" s="164"/>
      <c r="U171" s="281"/>
      <c r="V171" s="211"/>
      <c r="W171" s="168"/>
      <c r="X171" s="168"/>
      <c r="Y171" s="168"/>
      <c r="Z171" s="224" t="s">
        <v>17</v>
      </c>
      <c r="AA171" s="102"/>
      <c r="AB171" s="102"/>
      <c r="AC171" s="2"/>
      <c r="AD171" s="2"/>
      <c r="AE171" s="2"/>
      <c r="AF171" s="2"/>
      <c r="AG171" s="2"/>
      <c r="AH171" s="2"/>
      <c r="AI171" s="2"/>
      <c r="AJ171" s="2"/>
      <c r="AK171" s="2"/>
      <c r="AL171" s="2"/>
      <c r="AM171" s="2"/>
      <c r="AN171" s="2"/>
      <c r="AO171" s="2"/>
    </row>
    <row r="172" spans="1:41">
      <c r="A172" s="2"/>
      <c r="B172" s="503" t="s">
        <v>162</v>
      </c>
      <c r="C172" s="95">
        <f t="shared" si="8"/>
        <v>165726981.5</v>
      </c>
      <c r="D172" s="95">
        <v>138250487</v>
      </c>
      <c r="E172" s="97">
        <v>193203476</v>
      </c>
      <c r="F172" s="100">
        <v>0.4</v>
      </c>
      <c r="G172" s="100">
        <v>2</v>
      </c>
      <c r="H172" s="100">
        <v>2</v>
      </c>
      <c r="I172" s="167">
        <v>2</v>
      </c>
      <c r="J172" s="167">
        <v>1.9</v>
      </c>
      <c r="K172" s="100">
        <v>1.9</v>
      </c>
      <c r="L172" s="100">
        <v>2.6</v>
      </c>
      <c r="M172" s="100">
        <v>2.2999999999999998</v>
      </c>
      <c r="N172" s="100">
        <v>1.7</v>
      </c>
      <c r="O172" s="100">
        <v>2.6</v>
      </c>
      <c r="P172" s="100">
        <v>2.6</v>
      </c>
      <c r="Q172" s="168">
        <v>3.8</v>
      </c>
      <c r="R172" s="168">
        <v>5.3</v>
      </c>
      <c r="S172" s="164">
        <v>4.4000000000000004</v>
      </c>
      <c r="T172" s="164">
        <v>4.5999999999999996</v>
      </c>
      <c r="U172" s="164">
        <v>4.3</v>
      </c>
      <c r="V172" s="211">
        <v>5.0999999999999996</v>
      </c>
      <c r="W172" s="168"/>
      <c r="X172" s="168"/>
      <c r="Y172" s="168"/>
      <c r="Z172" s="224" t="s">
        <v>383</v>
      </c>
      <c r="AA172" s="102"/>
      <c r="AB172" s="102"/>
      <c r="AC172" s="2"/>
      <c r="AD172" s="2"/>
      <c r="AE172" s="2"/>
      <c r="AF172" s="2"/>
      <c r="AG172" s="2"/>
      <c r="AH172" s="2"/>
      <c r="AI172" s="2"/>
      <c r="AJ172" s="2"/>
      <c r="AK172" s="2"/>
      <c r="AL172" s="2"/>
      <c r="AM172" s="2"/>
      <c r="AN172" s="2"/>
      <c r="AO172" s="2"/>
    </row>
    <row r="173" spans="1:41">
      <c r="A173" s="2"/>
      <c r="B173" s="503" t="s">
        <v>87</v>
      </c>
      <c r="C173" s="95">
        <f t="shared" si="8"/>
        <v>3531435</v>
      </c>
      <c r="D173" s="95">
        <v>3028751</v>
      </c>
      <c r="E173" s="97">
        <v>4034119</v>
      </c>
      <c r="F173" s="212"/>
      <c r="G173" s="100"/>
      <c r="H173" s="100"/>
      <c r="I173" s="100"/>
      <c r="J173" s="100"/>
      <c r="K173" s="100"/>
      <c r="L173" s="100"/>
      <c r="M173" s="100"/>
      <c r="N173" s="100"/>
      <c r="O173" s="100"/>
      <c r="P173" s="100"/>
      <c r="Q173" s="168"/>
      <c r="R173" s="168"/>
      <c r="S173" s="164"/>
      <c r="T173" s="164"/>
      <c r="U173" s="281"/>
      <c r="V173" s="211"/>
      <c r="W173" s="168"/>
      <c r="X173" s="168"/>
      <c r="Y173" s="168"/>
      <c r="Z173" s="224" t="s">
        <v>17</v>
      </c>
      <c r="AA173" s="102"/>
      <c r="AB173" s="102"/>
      <c r="AC173" s="2"/>
      <c r="AD173" s="2"/>
      <c r="AE173" s="2"/>
      <c r="AF173" s="2"/>
      <c r="AG173" s="2"/>
      <c r="AH173" s="2"/>
      <c r="AI173" s="2"/>
      <c r="AJ173" s="2"/>
      <c r="AK173" s="2"/>
      <c r="AL173" s="2"/>
      <c r="AM173" s="2"/>
      <c r="AN173" s="2"/>
      <c r="AO173" s="2"/>
    </row>
    <row r="174" spans="1:41">
      <c r="A174" s="2"/>
      <c r="B174" s="503" t="s">
        <v>117</v>
      </c>
      <c r="C174" s="95">
        <f t="shared" si="8"/>
        <v>6729521</v>
      </c>
      <c r="D174" s="95">
        <v>5374051</v>
      </c>
      <c r="E174" s="97">
        <v>8084991</v>
      </c>
      <c r="F174" s="212"/>
      <c r="G174" s="100"/>
      <c r="H174" s="100"/>
      <c r="I174" s="100"/>
      <c r="J174" s="100"/>
      <c r="K174" s="100"/>
      <c r="L174" s="100"/>
      <c r="M174" s="100"/>
      <c r="N174" s="100"/>
      <c r="O174" s="100"/>
      <c r="P174" s="100"/>
      <c r="Q174" s="168"/>
      <c r="R174" s="168"/>
      <c r="S174" s="164"/>
      <c r="T174" s="164"/>
      <c r="U174" s="281"/>
      <c r="V174" s="211"/>
      <c r="W174" s="168"/>
      <c r="X174" s="168"/>
      <c r="Y174" s="168"/>
      <c r="Z174" s="224" t="s">
        <v>17</v>
      </c>
      <c r="AA174" s="102"/>
      <c r="AB174" s="102"/>
      <c r="AC174" s="2"/>
      <c r="AD174" s="2"/>
      <c r="AE174" s="2"/>
      <c r="AF174" s="2"/>
      <c r="AG174" s="2"/>
      <c r="AH174" s="2"/>
      <c r="AI174" s="2"/>
      <c r="AJ174" s="2"/>
      <c r="AK174" s="2"/>
      <c r="AL174" s="2"/>
      <c r="AM174" s="2"/>
      <c r="AN174" s="2"/>
      <c r="AO174" s="2"/>
    </row>
    <row r="175" spans="1:41">
      <c r="A175" s="2"/>
      <c r="B175" s="503" t="s">
        <v>163</v>
      </c>
      <c r="C175" s="95">
        <f t="shared" si="8"/>
        <v>6014005.5</v>
      </c>
      <c r="D175" s="95">
        <v>5302703</v>
      </c>
      <c r="E175" s="97">
        <v>6725308</v>
      </c>
      <c r="F175" s="212"/>
      <c r="G175" s="100"/>
      <c r="H175" s="100"/>
      <c r="I175" s="100"/>
      <c r="J175" s="100"/>
      <c r="K175" s="100"/>
      <c r="L175" s="100"/>
      <c r="M175" s="100"/>
      <c r="N175" s="100"/>
      <c r="O175" s="100"/>
      <c r="P175" s="100"/>
      <c r="Q175" s="168"/>
      <c r="R175" s="168"/>
      <c r="S175" s="164"/>
      <c r="T175" s="164"/>
      <c r="U175" s="281"/>
      <c r="V175" s="211"/>
      <c r="W175" s="168"/>
      <c r="X175" s="168"/>
      <c r="Y175" s="168"/>
      <c r="Z175" s="224" t="s">
        <v>383</v>
      </c>
      <c r="AA175" s="102"/>
      <c r="AB175" s="102"/>
      <c r="AC175" s="2"/>
      <c r="AD175" s="2"/>
      <c r="AE175" s="2"/>
      <c r="AF175" s="2"/>
      <c r="AG175" s="2"/>
      <c r="AH175" s="2"/>
      <c r="AI175" s="2"/>
      <c r="AJ175" s="2"/>
      <c r="AK175" s="2"/>
      <c r="AL175" s="2"/>
      <c r="AM175" s="2"/>
      <c r="AN175" s="2"/>
      <c r="AO175" s="2"/>
    </row>
    <row r="176" spans="1:41">
      <c r="A176" s="2"/>
      <c r="B176" s="503" t="s">
        <v>106</v>
      </c>
      <c r="C176" s="95">
        <f t="shared" si="8"/>
        <v>28844357</v>
      </c>
      <c r="D176" s="95">
        <v>25914875</v>
      </c>
      <c r="E176" s="97">
        <v>31773839</v>
      </c>
      <c r="F176" s="212"/>
      <c r="G176" s="100"/>
      <c r="H176" s="100"/>
      <c r="I176" s="100"/>
      <c r="J176" s="100"/>
      <c r="K176" s="100"/>
      <c r="L176" s="100"/>
      <c r="M176" s="100"/>
      <c r="N176" s="100"/>
      <c r="O176" s="100"/>
      <c r="P176" s="100"/>
      <c r="Q176" s="168"/>
      <c r="R176" s="168"/>
      <c r="S176" s="164"/>
      <c r="T176" s="164"/>
      <c r="U176" s="281"/>
      <c r="V176" s="211"/>
      <c r="W176" s="168"/>
      <c r="X176" s="168"/>
      <c r="Y176" s="168"/>
      <c r="Z176" s="224" t="s">
        <v>383</v>
      </c>
      <c r="AA176" s="102"/>
      <c r="AB176" s="102"/>
      <c r="AC176" s="2"/>
      <c r="AD176" s="2"/>
      <c r="AE176" s="2"/>
      <c r="AF176" s="2"/>
      <c r="AG176" s="2"/>
      <c r="AH176" s="2"/>
      <c r="AI176" s="2"/>
      <c r="AJ176" s="2"/>
      <c r="AK176" s="2"/>
      <c r="AL176" s="2"/>
      <c r="AM176" s="2"/>
      <c r="AN176" s="2"/>
      <c r="AO176" s="2"/>
    </row>
    <row r="177" spans="1:41">
      <c r="A177" s="2"/>
      <c r="B177" s="503" t="s">
        <v>164</v>
      </c>
      <c r="C177" s="95">
        <f t="shared" si="8"/>
        <v>90626234.5</v>
      </c>
      <c r="D177" s="95">
        <v>77932247</v>
      </c>
      <c r="E177" s="97">
        <v>103320222</v>
      </c>
      <c r="F177" s="212"/>
      <c r="G177" s="100"/>
      <c r="H177" s="100"/>
      <c r="I177" s="100"/>
      <c r="J177" s="100"/>
      <c r="K177" s="100"/>
      <c r="L177" s="100"/>
      <c r="M177" s="100"/>
      <c r="N177" s="100"/>
      <c r="O177" s="100"/>
      <c r="P177" s="100"/>
      <c r="Q177" s="168"/>
      <c r="R177" s="168"/>
      <c r="S177" s="164"/>
      <c r="T177" s="164"/>
      <c r="U177" s="281"/>
      <c r="V177" s="211"/>
      <c r="W177" s="168"/>
      <c r="X177" s="168"/>
      <c r="Y177" s="168"/>
      <c r="Z177" s="224" t="s">
        <v>383</v>
      </c>
      <c r="AA177" s="102"/>
      <c r="AB177" s="102"/>
      <c r="AC177" s="2"/>
      <c r="AD177" s="2"/>
      <c r="AE177" s="2"/>
      <c r="AF177" s="2"/>
      <c r="AG177" s="2"/>
      <c r="AH177" s="2"/>
      <c r="AI177" s="2"/>
      <c r="AJ177" s="2"/>
      <c r="AK177" s="2"/>
      <c r="AL177" s="2"/>
      <c r="AM177" s="2"/>
      <c r="AN177" s="2"/>
      <c r="AO177" s="2"/>
    </row>
    <row r="178" spans="1:41">
      <c r="A178" s="2"/>
      <c r="B178" s="503" t="s">
        <v>69</v>
      </c>
      <c r="C178" s="95">
        <f t="shared" si="8"/>
        <v>38103322.5</v>
      </c>
      <c r="D178" s="95">
        <v>38258629</v>
      </c>
      <c r="E178" s="97">
        <v>37948016</v>
      </c>
      <c r="F178" s="212"/>
      <c r="G178" s="100"/>
      <c r="H178" s="100"/>
      <c r="I178" s="100"/>
      <c r="J178" s="100"/>
      <c r="K178" s="100"/>
      <c r="L178" s="100"/>
      <c r="M178" s="100"/>
      <c r="N178" s="100"/>
      <c r="O178" s="100"/>
      <c r="P178" s="100"/>
      <c r="Q178" s="168"/>
      <c r="R178" s="168"/>
      <c r="S178" s="164"/>
      <c r="T178" s="164"/>
      <c r="U178" s="281"/>
      <c r="V178" s="211"/>
      <c r="W178" s="168"/>
      <c r="X178" s="168"/>
      <c r="Y178" s="168"/>
      <c r="Z178" s="224" t="s">
        <v>17</v>
      </c>
      <c r="AA178" s="102"/>
      <c r="AB178" s="102"/>
      <c r="AC178" s="2"/>
      <c r="AD178" s="2"/>
      <c r="AE178" s="2"/>
      <c r="AF178" s="2"/>
      <c r="AG178" s="2"/>
      <c r="AH178" s="2"/>
      <c r="AI178" s="2"/>
      <c r="AJ178" s="2"/>
      <c r="AK178" s="2"/>
      <c r="AL178" s="2"/>
      <c r="AM178" s="2"/>
      <c r="AN178" s="2"/>
      <c r="AO178" s="2"/>
    </row>
    <row r="179" spans="1:41">
      <c r="A179" s="2"/>
      <c r="B179" s="503" t="s">
        <v>62</v>
      </c>
      <c r="C179" s="95">
        <f t="shared" si="8"/>
        <v>10307254.5</v>
      </c>
      <c r="D179" s="95">
        <v>10289898</v>
      </c>
      <c r="E179" s="97">
        <v>10324611</v>
      </c>
      <c r="F179" s="212"/>
      <c r="G179" s="100"/>
      <c r="H179" s="100"/>
      <c r="I179" s="100"/>
      <c r="J179" s="100"/>
      <c r="K179" s="100"/>
      <c r="L179" s="100"/>
      <c r="M179" s="100"/>
      <c r="N179" s="100"/>
      <c r="O179" s="100"/>
      <c r="P179" s="100"/>
      <c r="Q179" s="168"/>
      <c r="R179" s="168"/>
      <c r="S179" s="164"/>
      <c r="T179" s="164"/>
      <c r="U179" s="281"/>
      <c r="V179" s="211"/>
      <c r="W179" s="168"/>
      <c r="X179" s="168"/>
      <c r="Y179" s="168"/>
      <c r="Z179" s="224" t="s">
        <v>17</v>
      </c>
      <c r="AA179" s="102"/>
      <c r="AB179" s="102"/>
      <c r="AC179" s="2"/>
      <c r="AD179" s="2"/>
      <c r="AE179" s="2"/>
      <c r="AF179" s="2"/>
      <c r="AG179" s="2"/>
      <c r="AH179" s="2"/>
      <c r="AI179" s="2"/>
      <c r="AJ179" s="2"/>
      <c r="AK179" s="2"/>
      <c r="AL179" s="2"/>
      <c r="AM179" s="2"/>
      <c r="AN179" s="2"/>
      <c r="AO179" s="2"/>
    </row>
    <row r="180" spans="1:41">
      <c r="A180" s="2"/>
      <c r="B180" s="503" t="s">
        <v>22</v>
      </c>
      <c r="C180" s="95">
        <f t="shared" si="8"/>
        <v>1581628.5</v>
      </c>
      <c r="D180" s="95">
        <v>593453</v>
      </c>
      <c r="E180" s="97">
        <v>2569804</v>
      </c>
      <c r="F180" s="212"/>
      <c r="G180" s="100"/>
      <c r="H180" s="100"/>
      <c r="I180" s="100"/>
      <c r="J180" s="100"/>
      <c r="K180" s="100"/>
      <c r="L180" s="100"/>
      <c r="M180" s="100"/>
      <c r="N180" s="100"/>
      <c r="O180" s="100"/>
      <c r="P180" s="100"/>
      <c r="Q180" s="168"/>
      <c r="R180" s="168"/>
      <c r="S180" s="164"/>
      <c r="T180" s="164"/>
      <c r="U180" s="281"/>
      <c r="V180" s="211"/>
      <c r="W180" s="168"/>
      <c r="X180" s="168"/>
      <c r="Y180" s="168"/>
      <c r="Z180" s="224" t="s">
        <v>17</v>
      </c>
      <c r="AA180" s="102"/>
      <c r="AB180" s="102"/>
      <c r="AC180" s="2"/>
      <c r="AD180" s="2"/>
      <c r="AE180" s="2"/>
      <c r="AF180" s="2"/>
      <c r="AG180" s="2"/>
      <c r="AH180" s="2"/>
      <c r="AI180" s="2"/>
      <c r="AJ180" s="2"/>
      <c r="AK180" s="2"/>
      <c r="AL180" s="2"/>
      <c r="AM180" s="2"/>
      <c r="AN180" s="2"/>
      <c r="AO180" s="2"/>
    </row>
    <row r="181" spans="1:41">
      <c r="A181" s="2"/>
      <c r="B181" s="503" t="s">
        <v>277</v>
      </c>
      <c r="C181" s="95">
        <f t="shared" si="8"/>
        <v>365299</v>
      </c>
      <c r="D181" s="95">
        <v>730598</v>
      </c>
      <c r="E181" s="285"/>
      <c r="F181" s="212"/>
      <c r="G181" s="100"/>
      <c r="H181" s="100"/>
      <c r="I181" s="100"/>
      <c r="J181" s="100"/>
      <c r="K181" s="100"/>
      <c r="L181" s="100"/>
      <c r="M181" s="100"/>
      <c r="N181" s="100"/>
      <c r="O181" s="100"/>
      <c r="P181" s="100"/>
      <c r="Q181" s="168"/>
      <c r="R181" s="168"/>
      <c r="S181" s="164"/>
      <c r="T181" s="164"/>
      <c r="U181" s="281"/>
      <c r="V181" s="211"/>
      <c r="W181" s="168"/>
      <c r="X181" s="168"/>
      <c r="Y181" s="168"/>
      <c r="Z181" s="224" t="s">
        <v>385</v>
      </c>
      <c r="AA181" s="102"/>
      <c r="AB181" s="102"/>
      <c r="AC181" s="2"/>
      <c r="AD181" s="2"/>
      <c r="AE181" s="2"/>
      <c r="AF181" s="2"/>
      <c r="AG181" s="2"/>
      <c r="AH181" s="2"/>
      <c r="AI181" s="2"/>
      <c r="AJ181" s="2"/>
      <c r="AK181" s="2"/>
      <c r="AL181" s="2"/>
      <c r="AM181" s="2"/>
      <c r="AN181" s="2"/>
      <c r="AO181" s="2"/>
    </row>
    <row r="182" spans="1:41">
      <c r="A182" s="2"/>
      <c r="B182" s="503" t="s">
        <v>99</v>
      </c>
      <c r="C182" s="95">
        <f t="shared" si="8"/>
        <v>21074136</v>
      </c>
      <c r="D182" s="95">
        <v>22442971</v>
      </c>
      <c r="E182" s="97">
        <v>19705301</v>
      </c>
      <c r="F182" s="100">
        <v>5.2</v>
      </c>
      <c r="G182" s="100">
        <v>5</v>
      </c>
      <c r="H182" s="100">
        <v>5.0999999999999996</v>
      </c>
      <c r="I182" s="167">
        <v>5.0999999999999996</v>
      </c>
      <c r="J182" s="167">
        <v>5.0999999999999996</v>
      </c>
      <c r="K182" s="100">
        <v>5.0999999999999996</v>
      </c>
      <c r="L182" s="100">
        <v>5.2</v>
      </c>
      <c r="M182" s="100">
        <v>7.1</v>
      </c>
      <c r="N182" s="100">
        <v>7.1</v>
      </c>
      <c r="O182" s="100">
        <v>10.8</v>
      </c>
      <c r="P182" s="100">
        <v>10.7</v>
      </c>
      <c r="Q182" s="168">
        <v>10.8</v>
      </c>
      <c r="R182" s="168">
        <v>10.6</v>
      </c>
      <c r="S182" s="164">
        <v>10.7</v>
      </c>
      <c r="T182" s="164">
        <v>10.8</v>
      </c>
      <c r="U182" s="164">
        <v>10.7</v>
      </c>
      <c r="V182" s="211">
        <v>10.4</v>
      </c>
      <c r="W182" s="168"/>
      <c r="X182" s="168"/>
      <c r="Y182" s="168"/>
      <c r="Z182" s="224" t="s">
        <v>17</v>
      </c>
      <c r="AA182" s="102"/>
      <c r="AB182" s="102"/>
      <c r="AC182" s="2"/>
      <c r="AD182" s="2"/>
      <c r="AE182" s="2"/>
      <c r="AF182" s="2"/>
      <c r="AG182" s="2"/>
      <c r="AH182" s="2"/>
      <c r="AI182" s="2"/>
      <c r="AJ182" s="2"/>
      <c r="AK182" s="2"/>
      <c r="AL182" s="2"/>
      <c r="AM182" s="2"/>
      <c r="AN182" s="2"/>
      <c r="AO182" s="2"/>
    </row>
    <row r="183" spans="1:41">
      <c r="A183" s="2"/>
      <c r="B183" s="503" t="s">
        <v>52</v>
      </c>
      <c r="C183" s="95">
        <f t="shared" si="8"/>
        <v>145469476.5</v>
      </c>
      <c r="D183" s="95">
        <v>146596557</v>
      </c>
      <c r="E183" s="97">
        <v>144342396</v>
      </c>
      <c r="F183" s="100">
        <v>122.5</v>
      </c>
      <c r="G183" s="100">
        <v>125.4</v>
      </c>
      <c r="H183" s="100">
        <v>130</v>
      </c>
      <c r="I183" s="167">
        <v>130</v>
      </c>
      <c r="J183" s="167">
        <v>137.30000000000001</v>
      </c>
      <c r="K183" s="100">
        <v>137.30000000000001</v>
      </c>
      <c r="L183" s="100">
        <v>144.30000000000001</v>
      </c>
      <c r="M183" s="100">
        <v>148</v>
      </c>
      <c r="N183" s="100">
        <v>152.1</v>
      </c>
      <c r="O183" s="100">
        <v>152.80000000000001</v>
      </c>
      <c r="P183" s="100">
        <v>159.4</v>
      </c>
      <c r="Q183" s="168">
        <v>162</v>
      </c>
      <c r="R183" s="168">
        <v>166.3</v>
      </c>
      <c r="S183" s="164">
        <v>161.80000000000001</v>
      </c>
      <c r="T183" s="164">
        <v>169.1</v>
      </c>
      <c r="U183" s="164">
        <v>182.8</v>
      </c>
      <c r="V183" s="211">
        <v>179.7</v>
      </c>
      <c r="W183" s="168"/>
      <c r="X183" s="168"/>
      <c r="Y183" s="168"/>
      <c r="Z183" s="224" t="s">
        <v>17</v>
      </c>
      <c r="AA183" s="102"/>
      <c r="AB183" s="102"/>
      <c r="AC183" s="2"/>
      <c r="AD183" s="2"/>
      <c r="AE183" s="2"/>
      <c r="AF183" s="2"/>
      <c r="AG183" s="2"/>
      <c r="AH183" s="2"/>
      <c r="AI183" s="2"/>
      <c r="AJ183" s="2"/>
      <c r="AK183" s="2"/>
      <c r="AL183" s="2"/>
      <c r="AM183" s="2"/>
      <c r="AN183" s="2"/>
      <c r="AO183" s="2"/>
    </row>
    <row r="184" spans="1:41">
      <c r="A184" s="2"/>
      <c r="B184" s="503" t="s">
        <v>165</v>
      </c>
      <c r="C184" s="95">
        <f t="shared" si="8"/>
        <v>9969691.5</v>
      </c>
      <c r="D184" s="95">
        <v>8021875</v>
      </c>
      <c r="E184" s="97">
        <v>11917508</v>
      </c>
      <c r="F184" s="212"/>
      <c r="G184" s="100"/>
      <c r="H184" s="100"/>
      <c r="I184" s="100"/>
      <c r="J184" s="100"/>
      <c r="K184" s="100"/>
      <c r="L184" s="100"/>
      <c r="M184" s="100"/>
      <c r="N184" s="100"/>
      <c r="O184" s="100"/>
      <c r="P184" s="100"/>
      <c r="Q184" s="168"/>
      <c r="R184" s="168"/>
      <c r="S184" s="164"/>
      <c r="T184" s="164"/>
      <c r="U184" s="281"/>
      <c r="V184" s="211"/>
      <c r="W184" s="168"/>
      <c r="X184" s="168"/>
      <c r="Y184" s="168"/>
      <c r="Z184" s="224" t="s">
        <v>383</v>
      </c>
      <c r="AA184" s="102"/>
      <c r="AB184" s="102"/>
      <c r="AC184" s="2"/>
      <c r="AD184" s="2"/>
      <c r="AE184" s="2"/>
      <c r="AF184" s="2"/>
      <c r="AG184" s="2"/>
      <c r="AH184" s="2"/>
      <c r="AI184" s="2"/>
      <c r="AJ184" s="2"/>
      <c r="AK184" s="2"/>
      <c r="AL184" s="2"/>
      <c r="AM184" s="2"/>
      <c r="AN184" s="2"/>
      <c r="AO184" s="2"/>
    </row>
    <row r="185" spans="1:41">
      <c r="A185" s="2"/>
      <c r="B185" s="503" t="s">
        <v>278</v>
      </c>
      <c r="C185" s="95">
        <f t="shared" si="8"/>
        <v>50182.5</v>
      </c>
      <c r="D185" s="95">
        <v>45544</v>
      </c>
      <c r="E185" s="97">
        <v>54821</v>
      </c>
      <c r="F185" s="212"/>
      <c r="G185" s="100"/>
      <c r="H185" s="100"/>
      <c r="I185" s="100"/>
      <c r="J185" s="100"/>
      <c r="K185" s="100"/>
      <c r="L185" s="100"/>
      <c r="M185" s="100"/>
      <c r="N185" s="100"/>
      <c r="O185" s="100"/>
      <c r="P185" s="100"/>
      <c r="Q185" s="168"/>
      <c r="R185" s="168"/>
      <c r="S185" s="164"/>
      <c r="T185" s="164"/>
      <c r="U185" s="281"/>
      <c r="V185" s="211"/>
      <c r="W185" s="168"/>
      <c r="X185" s="168"/>
      <c r="Y185" s="168"/>
      <c r="Z185" s="224" t="s">
        <v>384</v>
      </c>
      <c r="AA185" s="102"/>
      <c r="AB185" s="102"/>
      <c r="AC185" s="2"/>
      <c r="AD185" s="2"/>
      <c r="AE185" s="2"/>
      <c r="AF185" s="2"/>
      <c r="AG185" s="2"/>
      <c r="AH185" s="2"/>
      <c r="AI185" s="2"/>
      <c r="AJ185" s="2"/>
      <c r="AK185" s="2"/>
      <c r="AL185" s="2"/>
      <c r="AM185" s="2"/>
      <c r="AN185" s="2"/>
      <c r="AO185" s="2"/>
    </row>
    <row r="186" spans="1:41">
      <c r="A186" s="2"/>
      <c r="B186" s="503" t="s">
        <v>279</v>
      </c>
      <c r="C186" s="95">
        <f t="shared" si="8"/>
        <v>167482</v>
      </c>
      <c r="D186" s="95">
        <v>156949</v>
      </c>
      <c r="E186" s="97">
        <v>178015</v>
      </c>
      <c r="F186" s="212"/>
      <c r="G186" s="100"/>
      <c r="H186" s="100"/>
      <c r="I186" s="100"/>
      <c r="J186" s="100"/>
      <c r="K186" s="100"/>
      <c r="L186" s="100"/>
      <c r="M186" s="100"/>
      <c r="N186" s="100"/>
      <c r="O186" s="100"/>
      <c r="P186" s="100"/>
      <c r="Q186" s="168"/>
      <c r="R186" s="168"/>
      <c r="S186" s="164"/>
      <c r="T186" s="164"/>
      <c r="U186" s="281"/>
      <c r="V186" s="211"/>
      <c r="W186" s="168"/>
      <c r="X186" s="168"/>
      <c r="Y186" s="168"/>
      <c r="Z186" s="556" t="s">
        <v>17</v>
      </c>
      <c r="AA186" s="102"/>
      <c r="AB186" s="102"/>
      <c r="AC186" s="2"/>
      <c r="AD186" s="2"/>
      <c r="AE186" s="2"/>
      <c r="AF186" s="2"/>
      <c r="AG186" s="2"/>
      <c r="AH186" s="2"/>
      <c r="AI186" s="2"/>
      <c r="AJ186" s="2"/>
      <c r="AK186" s="2"/>
      <c r="AL186" s="2"/>
      <c r="AM186" s="2"/>
      <c r="AN186" s="2"/>
      <c r="AO186" s="2"/>
    </row>
    <row r="187" spans="1:41">
      <c r="A187" s="2"/>
      <c r="B187" s="503" t="s">
        <v>280</v>
      </c>
      <c r="C187" s="95">
        <f t="shared" si="8"/>
        <v>108770</v>
      </c>
      <c r="D187" s="95">
        <v>107897</v>
      </c>
      <c r="E187" s="97">
        <v>109643</v>
      </c>
      <c r="F187" s="212"/>
      <c r="G187" s="100"/>
      <c r="H187" s="100"/>
      <c r="I187" s="100"/>
      <c r="J187" s="100"/>
      <c r="K187" s="100"/>
      <c r="L187" s="100"/>
      <c r="M187" s="100"/>
      <c r="N187" s="100"/>
      <c r="O187" s="100"/>
      <c r="P187" s="100"/>
      <c r="Q187" s="168"/>
      <c r="R187" s="168"/>
      <c r="S187" s="164"/>
      <c r="T187" s="164"/>
      <c r="U187" s="281"/>
      <c r="V187" s="211"/>
      <c r="W187" s="168"/>
      <c r="X187" s="168"/>
      <c r="Y187" s="168"/>
      <c r="Z187" s="224" t="s">
        <v>385</v>
      </c>
      <c r="AA187" s="102"/>
      <c r="AB187" s="102"/>
      <c r="AC187" s="2"/>
      <c r="AD187" s="2"/>
      <c r="AE187" s="2"/>
      <c r="AF187" s="2"/>
      <c r="AG187" s="2"/>
      <c r="AH187" s="2"/>
      <c r="AI187" s="2"/>
      <c r="AJ187" s="2"/>
      <c r="AK187" s="2"/>
      <c r="AL187" s="2"/>
      <c r="AM187" s="2"/>
      <c r="AN187" s="2"/>
      <c r="AO187" s="2"/>
    </row>
    <row r="188" spans="1:41">
      <c r="A188" s="2"/>
      <c r="B188" s="503" t="s">
        <v>281</v>
      </c>
      <c r="C188" s="95">
        <f t="shared" si="8"/>
        <v>184869.5</v>
      </c>
      <c r="D188" s="95">
        <v>174614</v>
      </c>
      <c r="E188" s="97">
        <v>195125</v>
      </c>
      <c r="F188" s="212"/>
      <c r="G188" s="100"/>
      <c r="H188" s="100"/>
      <c r="I188" s="100"/>
      <c r="J188" s="100"/>
      <c r="K188" s="100"/>
      <c r="L188" s="100"/>
      <c r="M188" s="100"/>
      <c r="N188" s="100"/>
      <c r="O188" s="100"/>
      <c r="P188" s="100"/>
      <c r="Q188" s="168"/>
      <c r="R188" s="168"/>
      <c r="S188" s="164"/>
      <c r="T188" s="164"/>
      <c r="U188" s="281"/>
      <c r="V188" s="211"/>
      <c r="W188" s="168"/>
      <c r="X188" s="168"/>
      <c r="Y188" s="168"/>
      <c r="Z188" s="224" t="s">
        <v>383</v>
      </c>
      <c r="AA188" s="102"/>
      <c r="AB188" s="102"/>
      <c r="AC188" s="2"/>
      <c r="AD188" s="2"/>
      <c r="AE188" s="2"/>
      <c r="AF188" s="2"/>
      <c r="AG188" s="2"/>
      <c r="AH188" s="2"/>
      <c r="AI188" s="2"/>
      <c r="AJ188" s="2"/>
      <c r="AK188" s="2"/>
      <c r="AL188" s="2"/>
      <c r="AM188" s="2"/>
      <c r="AN188" s="2"/>
      <c r="AO188" s="2"/>
    </row>
    <row r="189" spans="1:41">
      <c r="A189" s="2"/>
      <c r="B189" s="503" t="s">
        <v>282</v>
      </c>
      <c r="C189" s="95">
        <f t="shared" si="8"/>
        <v>168537</v>
      </c>
      <c r="D189" s="95">
        <v>137164</v>
      </c>
      <c r="E189" s="97">
        <v>199910</v>
      </c>
      <c r="F189" s="212"/>
      <c r="G189" s="100"/>
      <c r="H189" s="100"/>
      <c r="I189" s="100"/>
      <c r="J189" s="100"/>
      <c r="K189" s="100"/>
      <c r="L189" s="100"/>
      <c r="M189" s="100"/>
      <c r="N189" s="100"/>
      <c r="O189" s="100"/>
      <c r="P189" s="100"/>
      <c r="Q189" s="168"/>
      <c r="R189" s="168"/>
      <c r="S189" s="164"/>
      <c r="T189" s="164"/>
      <c r="U189" s="281"/>
      <c r="V189" s="211"/>
      <c r="W189" s="168"/>
      <c r="X189" s="168"/>
      <c r="Y189" s="168"/>
      <c r="Z189" s="224" t="s">
        <v>383</v>
      </c>
      <c r="AA189" s="102"/>
      <c r="AB189" s="102"/>
      <c r="AC189" s="2"/>
      <c r="AD189" s="2"/>
      <c r="AE189" s="2"/>
      <c r="AF189" s="2"/>
      <c r="AG189" s="2"/>
      <c r="AH189" s="2"/>
      <c r="AI189" s="2"/>
      <c r="AJ189" s="2"/>
      <c r="AK189" s="2"/>
      <c r="AL189" s="2"/>
      <c r="AM189" s="2"/>
      <c r="AN189" s="2"/>
      <c r="AO189" s="2"/>
    </row>
    <row r="190" spans="1:41">
      <c r="A190" s="2"/>
      <c r="B190" s="503" t="s">
        <v>29</v>
      </c>
      <c r="C190" s="95">
        <f t="shared" si="8"/>
        <v>26833980</v>
      </c>
      <c r="D190" s="95">
        <v>21392273</v>
      </c>
      <c r="E190" s="97">
        <v>32275687</v>
      </c>
      <c r="F190" s="212"/>
      <c r="G190" s="100"/>
      <c r="H190" s="100"/>
      <c r="I190" s="100"/>
      <c r="J190" s="100"/>
      <c r="K190" s="100"/>
      <c r="L190" s="100"/>
      <c r="M190" s="100"/>
      <c r="N190" s="100"/>
      <c r="O190" s="100"/>
      <c r="P190" s="100"/>
      <c r="Q190" s="168"/>
      <c r="R190" s="168"/>
      <c r="S190" s="164"/>
      <c r="T190" s="164"/>
      <c r="U190" s="281"/>
      <c r="V190" s="211"/>
      <c r="W190" s="168"/>
      <c r="X190" s="168"/>
      <c r="Y190" s="168"/>
      <c r="Z190" s="224" t="s">
        <v>17</v>
      </c>
      <c r="AA190" s="102"/>
      <c r="AB190" s="102"/>
      <c r="AC190" s="2"/>
      <c r="AD190" s="2"/>
      <c r="AE190" s="2"/>
      <c r="AF190" s="2"/>
      <c r="AG190" s="2"/>
      <c r="AH190" s="2"/>
      <c r="AI190" s="2"/>
      <c r="AJ190" s="2"/>
      <c r="AK190" s="2"/>
      <c r="AL190" s="2"/>
      <c r="AM190" s="2"/>
      <c r="AN190" s="2"/>
      <c r="AO190" s="2"/>
    </row>
    <row r="191" spans="1:41">
      <c r="A191" s="2"/>
      <c r="B191" s="503" t="s">
        <v>166</v>
      </c>
      <c r="C191" s="95">
        <f t="shared" si="8"/>
        <v>12636096</v>
      </c>
      <c r="D191" s="95">
        <v>9860578</v>
      </c>
      <c r="E191" s="97">
        <v>15411614</v>
      </c>
      <c r="F191" s="212"/>
      <c r="G191" s="100"/>
      <c r="H191" s="100"/>
      <c r="I191" s="100"/>
      <c r="J191" s="100"/>
      <c r="K191" s="100"/>
      <c r="L191" s="100"/>
      <c r="M191" s="100"/>
      <c r="N191" s="100"/>
      <c r="O191" s="100"/>
      <c r="P191" s="100"/>
      <c r="Q191" s="168"/>
      <c r="R191" s="168"/>
      <c r="S191" s="164"/>
      <c r="T191" s="164"/>
      <c r="U191" s="281"/>
      <c r="V191" s="211"/>
      <c r="W191" s="168"/>
      <c r="X191" s="168"/>
      <c r="Y191" s="168"/>
      <c r="Z191" s="224" t="s">
        <v>383</v>
      </c>
      <c r="AA191" s="102"/>
      <c r="AB191" s="102"/>
      <c r="AC191" s="2"/>
      <c r="AD191" s="2"/>
      <c r="AE191" s="2"/>
      <c r="AF191" s="2"/>
      <c r="AG191" s="2"/>
      <c r="AH191" s="2"/>
      <c r="AI191" s="2"/>
      <c r="AJ191" s="2"/>
      <c r="AK191" s="2"/>
      <c r="AL191" s="2"/>
      <c r="AM191" s="2"/>
      <c r="AN191" s="2"/>
      <c r="AO191" s="2"/>
    </row>
    <row r="192" spans="1:41">
      <c r="A192" s="2"/>
      <c r="B192" s="503" t="s">
        <v>76</v>
      </c>
      <c r="C192" s="95">
        <f t="shared" si="8"/>
        <v>7286879</v>
      </c>
      <c r="D192" s="95">
        <v>7516346</v>
      </c>
      <c r="E192" s="97">
        <v>7057412</v>
      </c>
      <c r="F192" s="212"/>
      <c r="G192" s="100"/>
      <c r="H192" s="100"/>
      <c r="I192" s="100"/>
      <c r="J192" s="100"/>
      <c r="K192" s="100"/>
      <c r="L192" s="100"/>
      <c r="M192" s="100"/>
      <c r="N192" s="100"/>
      <c r="O192" s="100"/>
      <c r="P192" s="100"/>
      <c r="Q192" s="168"/>
      <c r="R192" s="168"/>
      <c r="S192" s="164"/>
      <c r="T192" s="164"/>
      <c r="U192" s="281"/>
      <c r="V192" s="211"/>
      <c r="W192" s="168"/>
      <c r="X192" s="168"/>
      <c r="Y192" s="168"/>
      <c r="Z192" s="224" t="s">
        <v>17</v>
      </c>
      <c r="AA192" s="102"/>
      <c r="AB192" s="102"/>
      <c r="AC192" s="2"/>
      <c r="AD192" s="2"/>
      <c r="AE192" s="2"/>
      <c r="AF192" s="2"/>
      <c r="AG192" s="2"/>
      <c r="AH192" s="2"/>
      <c r="AI192" s="2"/>
      <c r="AJ192" s="2"/>
      <c r="AK192" s="2"/>
      <c r="AL192" s="2"/>
      <c r="AM192" s="2"/>
      <c r="AN192" s="2"/>
      <c r="AO192" s="2"/>
    </row>
    <row r="193" spans="1:41">
      <c r="A193" s="2"/>
      <c r="B193" s="503" t="s">
        <v>283</v>
      </c>
      <c r="C193" s="95">
        <f t="shared" si="8"/>
        <v>87904</v>
      </c>
      <c r="D193" s="95">
        <v>81131</v>
      </c>
      <c r="E193" s="97">
        <v>94677</v>
      </c>
      <c r="F193" s="212"/>
      <c r="G193" s="100"/>
      <c r="H193" s="100"/>
      <c r="I193" s="100"/>
      <c r="J193" s="100"/>
      <c r="K193" s="100"/>
      <c r="L193" s="100"/>
      <c r="M193" s="100"/>
      <c r="N193" s="100"/>
      <c r="O193" s="100"/>
      <c r="P193" s="100"/>
      <c r="Q193" s="168"/>
      <c r="R193" s="168"/>
      <c r="S193" s="164"/>
      <c r="T193" s="164"/>
      <c r="U193" s="281"/>
      <c r="V193" s="211"/>
      <c r="W193" s="168"/>
      <c r="X193" s="168"/>
      <c r="Y193" s="168"/>
      <c r="Z193" s="224" t="s">
        <v>384</v>
      </c>
      <c r="AA193" s="102"/>
      <c r="AB193" s="102"/>
      <c r="AC193" s="2"/>
      <c r="AD193" s="2"/>
      <c r="AE193" s="2"/>
      <c r="AF193" s="2"/>
      <c r="AG193" s="2"/>
      <c r="AH193" s="2"/>
      <c r="AI193" s="2"/>
      <c r="AJ193" s="2"/>
      <c r="AK193" s="2"/>
      <c r="AL193" s="2"/>
      <c r="AM193" s="2"/>
      <c r="AN193" s="2"/>
      <c r="AO193" s="2"/>
    </row>
    <row r="194" spans="1:41">
      <c r="A194" s="2"/>
      <c r="B194" s="503" t="s">
        <v>167</v>
      </c>
      <c r="C194" s="95">
        <f t="shared" si="8"/>
        <v>5728449.5</v>
      </c>
      <c r="D194" s="95">
        <v>4060709</v>
      </c>
      <c r="E194" s="97">
        <v>7396190</v>
      </c>
      <c r="F194" s="212"/>
      <c r="G194" s="100"/>
      <c r="H194" s="100"/>
      <c r="I194" s="100"/>
      <c r="J194" s="100"/>
      <c r="K194" s="100"/>
      <c r="L194" s="100"/>
      <c r="M194" s="100"/>
      <c r="N194" s="100"/>
      <c r="O194" s="100"/>
      <c r="P194" s="100"/>
      <c r="Q194" s="168"/>
      <c r="R194" s="168"/>
      <c r="S194" s="164"/>
      <c r="T194" s="164"/>
      <c r="U194" s="281"/>
      <c r="V194" s="211"/>
      <c r="W194" s="168"/>
      <c r="X194" s="168"/>
      <c r="Y194" s="168"/>
      <c r="Z194" s="224" t="s">
        <v>383</v>
      </c>
      <c r="AA194" s="102"/>
      <c r="AB194" s="102"/>
      <c r="AC194" s="2"/>
      <c r="AD194" s="2"/>
      <c r="AE194" s="2"/>
      <c r="AF194" s="2"/>
      <c r="AG194" s="2"/>
      <c r="AH194" s="2"/>
      <c r="AI194" s="2"/>
      <c r="AJ194" s="2"/>
      <c r="AK194" s="2"/>
      <c r="AL194" s="2"/>
      <c r="AM194" s="2"/>
      <c r="AN194" s="2"/>
      <c r="AO194" s="2"/>
    </row>
    <row r="195" spans="1:41">
      <c r="A195" s="2"/>
      <c r="B195" s="503" t="s">
        <v>168</v>
      </c>
      <c r="C195" s="95">
        <f t="shared" ref="C195:C226" si="9">(D195+E195)/2</f>
        <v>4817585</v>
      </c>
      <c r="D195" s="95">
        <v>4027887</v>
      </c>
      <c r="E195" s="97">
        <v>5607283</v>
      </c>
      <c r="F195" s="212"/>
      <c r="G195" s="100"/>
      <c r="H195" s="100"/>
      <c r="I195" s="100"/>
      <c r="J195" s="100"/>
      <c r="K195" s="100"/>
      <c r="L195" s="100"/>
      <c r="M195" s="100"/>
      <c r="N195" s="100"/>
      <c r="O195" s="100"/>
      <c r="P195" s="100"/>
      <c r="Q195" s="168"/>
      <c r="R195" s="168"/>
      <c r="S195" s="164"/>
      <c r="T195" s="164"/>
      <c r="U195" s="281"/>
      <c r="V195" s="211"/>
      <c r="W195" s="168"/>
      <c r="X195" s="168"/>
      <c r="Y195" s="168"/>
      <c r="Z195" s="224" t="s">
        <v>17</v>
      </c>
      <c r="AA195" s="102"/>
      <c r="AB195" s="102"/>
      <c r="AC195" s="2"/>
      <c r="AD195" s="2"/>
      <c r="AE195" s="2"/>
      <c r="AF195" s="2"/>
      <c r="AG195" s="2"/>
      <c r="AH195" s="2"/>
      <c r="AI195" s="2"/>
      <c r="AJ195" s="2"/>
      <c r="AK195" s="2"/>
      <c r="AL195" s="2"/>
      <c r="AM195" s="2"/>
      <c r="AN195" s="2"/>
      <c r="AO195" s="2"/>
    </row>
    <row r="196" spans="1:41">
      <c r="A196" s="2"/>
      <c r="B196" s="503" t="s">
        <v>72</v>
      </c>
      <c r="C196" s="95">
        <f t="shared" si="9"/>
        <v>5408712</v>
      </c>
      <c r="D196" s="95">
        <v>5388720</v>
      </c>
      <c r="E196" s="97">
        <v>5428704</v>
      </c>
      <c r="F196" s="100">
        <v>13.1</v>
      </c>
      <c r="G196" s="100">
        <v>16.2</v>
      </c>
      <c r="H196" s="100">
        <v>18</v>
      </c>
      <c r="I196" s="167">
        <v>18</v>
      </c>
      <c r="J196" s="167">
        <v>16.3</v>
      </c>
      <c r="K196" s="100">
        <v>16.3</v>
      </c>
      <c r="L196" s="100">
        <v>16.600000000000001</v>
      </c>
      <c r="M196" s="100">
        <v>14.2</v>
      </c>
      <c r="N196" s="100">
        <v>15.5</v>
      </c>
      <c r="O196" s="100">
        <v>13.1</v>
      </c>
      <c r="P196" s="100">
        <v>13.5</v>
      </c>
      <c r="Q196" s="168">
        <v>14.3</v>
      </c>
      <c r="R196" s="168">
        <v>14.4</v>
      </c>
      <c r="S196" s="164">
        <v>14.6</v>
      </c>
      <c r="T196" s="164">
        <v>14.4</v>
      </c>
      <c r="U196" s="164">
        <v>14.1</v>
      </c>
      <c r="V196" s="211">
        <v>13.7</v>
      </c>
      <c r="W196" s="168"/>
      <c r="X196" s="168"/>
      <c r="Y196" s="168"/>
      <c r="Z196" s="224" t="s">
        <v>17</v>
      </c>
      <c r="AA196" s="102"/>
      <c r="AB196" s="102"/>
      <c r="AC196" s="2"/>
      <c r="AD196" s="2"/>
      <c r="AE196" s="2"/>
      <c r="AF196" s="2"/>
      <c r="AG196" s="2"/>
      <c r="AH196" s="2"/>
      <c r="AI196" s="2"/>
      <c r="AJ196" s="2"/>
      <c r="AK196" s="2"/>
      <c r="AL196" s="2"/>
      <c r="AM196" s="2"/>
      <c r="AN196" s="2"/>
      <c r="AO196" s="2"/>
    </row>
    <row r="197" spans="1:41">
      <c r="A197" s="2"/>
      <c r="B197" s="503" t="s">
        <v>49</v>
      </c>
      <c r="C197" s="95">
        <f t="shared" si="9"/>
        <v>2026885</v>
      </c>
      <c r="D197" s="95">
        <v>1988925</v>
      </c>
      <c r="E197" s="97">
        <v>2064845</v>
      </c>
      <c r="F197" s="100">
        <v>4.5</v>
      </c>
      <c r="G197" s="100">
        <v>5</v>
      </c>
      <c r="H197" s="100">
        <v>5.3</v>
      </c>
      <c r="I197" s="167">
        <v>5.3</v>
      </c>
      <c r="J197" s="167">
        <v>5.6</v>
      </c>
      <c r="K197" s="100">
        <v>5.6</v>
      </c>
      <c r="L197" s="100">
        <v>5.3</v>
      </c>
      <c r="M197" s="100">
        <v>5.4</v>
      </c>
      <c r="N197" s="100">
        <v>6</v>
      </c>
      <c r="O197" s="100">
        <v>5.5</v>
      </c>
      <c r="P197" s="100">
        <v>5.4</v>
      </c>
      <c r="Q197" s="168">
        <v>5.9</v>
      </c>
      <c r="R197" s="168">
        <v>5.2</v>
      </c>
      <c r="S197" s="164">
        <v>5</v>
      </c>
      <c r="T197" s="164">
        <v>6.1</v>
      </c>
      <c r="U197" s="164">
        <v>5.4</v>
      </c>
      <c r="V197" s="211">
        <v>5.4</v>
      </c>
      <c r="W197" s="168"/>
      <c r="X197" s="168"/>
      <c r="Y197" s="168"/>
      <c r="Z197" s="224" t="s">
        <v>17</v>
      </c>
      <c r="AA197" s="102"/>
      <c r="AB197" s="102"/>
      <c r="AC197" s="2"/>
      <c r="AD197" s="2"/>
      <c r="AE197" s="2"/>
      <c r="AF197" s="2"/>
      <c r="AG197" s="2"/>
      <c r="AH197" s="2"/>
      <c r="AI197" s="2"/>
      <c r="AJ197" s="2"/>
      <c r="AK197" s="2"/>
      <c r="AL197" s="2"/>
      <c r="AM197" s="2"/>
      <c r="AN197" s="2"/>
      <c r="AO197" s="2"/>
    </row>
    <row r="198" spans="1:41">
      <c r="A198" s="2"/>
      <c r="B198" s="503" t="s">
        <v>169</v>
      </c>
      <c r="C198" s="95">
        <f t="shared" si="9"/>
        <v>505877.5</v>
      </c>
      <c r="D198" s="95">
        <v>412336</v>
      </c>
      <c r="E198" s="97">
        <v>599419</v>
      </c>
      <c r="F198" s="212"/>
      <c r="G198" s="100"/>
      <c r="H198" s="100"/>
      <c r="I198" s="100"/>
      <c r="J198" s="100"/>
      <c r="K198" s="100"/>
      <c r="L198" s="100"/>
      <c r="M198" s="100"/>
      <c r="N198" s="100"/>
      <c r="O198" s="100"/>
      <c r="P198" s="100"/>
      <c r="Q198" s="168"/>
      <c r="R198" s="168"/>
      <c r="S198" s="164"/>
      <c r="T198" s="164"/>
      <c r="U198" s="281"/>
      <c r="V198" s="211"/>
      <c r="W198" s="168"/>
      <c r="X198" s="168"/>
      <c r="Y198" s="168"/>
      <c r="Z198" s="224" t="s">
        <v>383</v>
      </c>
      <c r="AA198" s="102"/>
      <c r="AB198" s="102"/>
      <c r="AC198" s="2"/>
      <c r="AD198" s="2"/>
      <c r="AE198" s="2"/>
      <c r="AF198" s="2"/>
      <c r="AG198" s="2"/>
      <c r="AH198" s="2"/>
      <c r="AI198" s="2"/>
      <c r="AJ198" s="2"/>
      <c r="AK198" s="2"/>
      <c r="AL198" s="2"/>
      <c r="AM198" s="2"/>
      <c r="AN198" s="2"/>
      <c r="AO198" s="2"/>
    </row>
    <row r="199" spans="1:41">
      <c r="A199" s="2"/>
      <c r="B199" s="503" t="s">
        <v>284</v>
      </c>
      <c r="C199" s="95">
        <f t="shared" si="9"/>
        <v>10851706</v>
      </c>
      <c r="D199" s="95">
        <v>7385416</v>
      </c>
      <c r="E199" s="97">
        <v>14317996</v>
      </c>
      <c r="F199" s="212"/>
      <c r="G199" s="100"/>
      <c r="H199" s="100"/>
      <c r="I199" s="100"/>
      <c r="J199" s="100"/>
      <c r="K199" s="100"/>
      <c r="L199" s="100"/>
      <c r="M199" s="100"/>
      <c r="N199" s="100"/>
      <c r="O199" s="100"/>
      <c r="P199" s="100"/>
      <c r="Q199" s="168"/>
      <c r="R199" s="168"/>
      <c r="S199" s="164"/>
      <c r="T199" s="164"/>
      <c r="U199" s="281"/>
      <c r="V199" s="211"/>
      <c r="W199" s="168"/>
      <c r="X199" s="168"/>
      <c r="Y199" s="168"/>
      <c r="Z199" s="224" t="s">
        <v>385</v>
      </c>
      <c r="AA199" s="102"/>
      <c r="AB199" s="102"/>
      <c r="AC199" s="2"/>
      <c r="AD199" s="2"/>
      <c r="AE199" s="2"/>
      <c r="AF199" s="2"/>
      <c r="AG199" s="2"/>
      <c r="AH199" s="2"/>
      <c r="AI199" s="2"/>
      <c r="AJ199" s="2"/>
      <c r="AK199" s="2"/>
      <c r="AL199" s="2"/>
      <c r="AM199" s="2"/>
      <c r="AN199" s="2"/>
      <c r="AO199" s="2"/>
    </row>
    <row r="200" spans="1:41">
      <c r="A200" s="2"/>
      <c r="B200" s="503" t="s">
        <v>64</v>
      </c>
      <c r="C200" s="95">
        <f t="shared" si="9"/>
        <v>49954432.5</v>
      </c>
      <c r="D200" s="95">
        <v>44000000</v>
      </c>
      <c r="E200" s="97">
        <v>55908865</v>
      </c>
      <c r="F200" s="100">
        <v>13</v>
      </c>
      <c r="G200" s="100">
        <v>10.7</v>
      </c>
      <c r="H200" s="100">
        <v>12</v>
      </c>
      <c r="I200" s="167">
        <v>12</v>
      </c>
      <c r="J200" s="167">
        <v>12.2</v>
      </c>
      <c r="K200" s="100">
        <v>12.2</v>
      </c>
      <c r="L200" s="100">
        <v>10.1</v>
      </c>
      <c r="M200" s="100">
        <v>12.6</v>
      </c>
      <c r="N200" s="100">
        <v>12.7</v>
      </c>
      <c r="O200" s="100">
        <v>11.6</v>
      </c>
      <c r="P200" s="100">
        <v>12.9</v>
      </c>
      <c r="Q200" s="168">
        <v>12.9</v>
      </c>
      <c r="R200" s="168">
        <v>12.4</v>
      </c>
      <c r="S200" s="164">
        <v>13.6</v>
      </c>
      <c r="T200" s="164">
        <v>14.8</v>
      </c>
      <c r="U200" s="164">
        <v>11</v>
      </c>
      <c r="V200" s="211">
        <v>15.2</v>
      </c>
      <c r="W200" s="168"/>
      <c r="X200" s="168"/>
      <c r="Y200" s="168"/>
      <c r="Z200" s="224" t="s">
        <v>17</v>
      </c>
      <c r="AA200" s="102"/>
      <c r="AB200" s="102"/>
      <c r="AC200" s="2"/>
      <c r="AD200" s="2"/>
      <c r="AE200" s="2"/>
      <c r="AF200" s="2"/>
      <c r="AG200" s="2"/>
      <c r="AH200" s="2"/>
      <c r="AI200" s="2"/>
      <c r="AJ200" s="2"/>
      <c r="AK200" s="2"/>
      <c r="AL200" s="2"/>
      <c r="AM200" s="2"/>
      <c r="AN200" s="2"/>
      <c r="AO200" s="2"/>
    </row>
    <row r="201" spans="1:41">
      <c r="A201" s="2"/>
      <c r="B201" s="503" t="s">
        <v>36</v>
      </c>
      <c r="C201" s="95">
        <f t="shared" si="9"/>
        <v>49126909</v>
      </c>
      <c r="D201" s="95">
        <v>47008111</v>
      </c>
      <c r="E201" s="97">
        <v>51245707</v>
      </c>
      <c r="F201" s="100">
        <v>103.5</v>
      </c>
      <c r="G201" s="100">
        <v>106.5</v>
      </c>
      <c r="H201" s="100">
        <v>113.1</v>
      </c>
      <c r="I201" s="167">
        <v>113.1</v>
      </c>
      <c r="J201" s="167">
        <v>139.30000000000001</v>
      </c>
      <c r="K201" s="100">
        <v>139.30000000000001</v>
      </c>
      <c r="L201" s="100">
        <v>141.19999999999999</v>
      </c>
      <c r="M201" s="100">
        <v>136.6</v>
      </c>
      <c r="N201" s="100">
        <v>144.30000000000001</v>
      </c>
      <c r="O201" s="100">
        <v>141.1</v>
      </c>
      <c r="P201" s="100">
        <v>141.9</v>
      </c>
      <c r="Q201" s="168">
        <v>147.80000000000001</v>
      </c>
      <c r="R201" s="168">
        <v>143.5</v>
      </c>
      <c r="S201" s="164">
        <v>132.5</v>
      </c>
      <c r="T201" s="164">
        <v>149.19999999999999</v>
      </c>
      <c r="U201" s="164">
        <v>157.19999999999999</v>
      </c>
      <c r="V201" s="211">
        <v>154.19999999999999</v>
      </c>
      <c r="W201" s="168"/>
      <c r="X201" s="168"/>
      <c r="Y201" s="168"/>
      <c r="Z201" s="224" t="s">
        <v>17</v>
      </c>
      <c r="AA201" s="102"/>
      <c r="AB201" s="102"/>
      <c r="AC201" s="2"/>
      <c r="AD201" s="2"/>
      <c r="AE201" s="2"/>
      <c r="AF201" s="2"/>
      <c r="AG201" s="2"/>
      <c r="AH201" s="2"/>
      <c r="AI201" s="2"/>
      <c r="AJ201" s="2"/>
      <c r="AK201" s="2"/>
      <c r="AL201" s="2"/>
      <c r="AM201" s="2"/>
      <c r="AN201" s="2"/>
      <c r="AO201" s="2"/>
    </row>
    <row r="202" spans="1:41">
      <c r="A202" s="2"/>
      <c r="B202" s="503" t="s">
        <v>285</v>
      </c>
      <c r="C202" s="95">
        <f t="shared" si="9"/>
        <v>9461864.5</v>
      </c>
      <c r="D202" s="95">
        <v>6692999</v>
      </c>
      <c r="E202" s="97">
        <v>12230730</v>
      </c>
      <c r="F202" s="100"/>
      <c r="G202" s="100"/>
      <c r="H202" s="100"/>
      <c r="I202" s="167"/>
      <c r="J202" s="167"/>
      <c r="K202" s="100"/>
      <c r="L202" s="167"/>
      <c r="M202" s="100"/>
      <c r="N202" s="100"/>
      <c r="O202" s="100"/>
      <c r="P202" s="100"/>
      <c r="Q202" s="168"/>
      <c r="R202" s="168"/>
      <c r="S202" s="164"/>
      <c r="T202" s="164"/>
      <c r="U202" s="164"/>
      <c r="V202" s="211"/>
      <c r="W202" s="168"/>
      <c r="X202" s="168"/>
      <c r="Y202" s="168"/>
      <c r="Z202" s="224" t="s">
        <v>385</v>
      </c>
      <c r="AA202" s="102"/>
      <c r="AB202" s="102"/>
      <c r="AC202" s="2"/>
      <c r="AD202" s="2"/>
      <c r="AE202" s="2"/>
      <c r="AF202" s="2"/>
      <c r="AG202" s="2"/>
      <c r="AH202" s="2"/>
      <c r="AI202" s="2"/>
      <c r="AJ202" s="2"/>
      <c r="AK202" s="2"/>
      <c r="AL202" s="2"/>
      <c r="AM202" s="2"/>
      <c r="AN202" s="2"/>
      <c r="AO202" s="2"/>
    </row>
    <row r="203" spans="1:41">
      <c r="A203" s="2"/>
      <c r="B203" s="503" t="s">
        <v>55</v>
      </c>
      <c r="C203" s="95">
        <f t="shared" si="9"/>
        <v>43353587.5</v>
      </c>
      <c r="D203" s="95">
        <v>40263216</v>
      </c>
      <c r="E203" s="97">
        <v>46443959</v>
      </c>
      <c r="F203" s="100">
        <v>58.9</v>
      </c>
      <c r="G203" s="100">
        <v>60.5</v>
      </c>
      <c r="H203" s="100">
        <v>60.3</v>
      </c>
      <c r="I203" s="167">
        <v>60.3</v>
      </c>
      <c r="J203" s="167">
        <v>54.7</v>
      </c>
      <c r="K203" s="100">
        <v>54.7</v>
      </c>
      <c r="L203" s="167">
        <v>53.7</v>
      </c>
      <c r="M203" s="100">
        <v>52.7</v>
      </c>
      <c r="N203" s="100">
        <v>56.4</v>
      </c>
      <c r="O203" s="100">
        <v>50.6</v>
      </c>
      <c r="P203" s="100">
        <v>59.3</v>
      </c>
      <c r="Q203" s="168">
        <v>55.1</v>
      </c>
      <c r="R203" s="168">
        <v>58.7</v>
      </c>
      <c r="S203" s="164">
        <v>54.3</v>
      </c>
      <c r="T203" s="164">
        <v>54.9</v>
      </c>
      <c r="U203" s="164">
        <v>54.8</v>
      </c>
      <c r="V203" s="211">
        <v>56.1</v>
      </c>
      <c r="W203" s="168"/>
      <c r="X203" s="168"/>
      <c r="Y203" s="168"/>
      <c r="Z203" s="224" t="s">
        <v>17</v>
      </c>
      <c r="AA203" s="102"/>
      <c r="AB203" s="102"/>
      <c r="AC203" s="2"/>
      <c r="AD203" s="2"/>
      <c r="AE203" s="2"/>
      <c r="AF203" s="2"/>
      <c r="AG203" s="2"/>
      <c r="AH203" s="2"/>
      <c r="AI203" s="2"/>
      <c r="AJ203" s="2"/>
      <c r="AK203" s="2"/>
      <c r="AL203" s="2"/>
      <c r="AM203" s="2"/>
      <c r="AN203" s="2"/>
      <c r="AO203" s="2"/>
    </row>
    <row r="204" spans="1:41">
      <c r="A204" s="2"/>
      <c r="B204" s="503" t="s">
        <v>170</v>
      </c>
      <c r="C204" s="95">
        <f t="shared" si="9"/>
        <v>19929000</v>
      </c>
      <c r="D204" s="95">
        <v>18655000</v>
      </c>
      <c r="E204" s="97">
        <v>21203000</v>
      </c>
      <c r="F204" s="212"/>
      <c r="G204" s="100"/>
      <c r="H204" s="100"/>
      <c r="I204" s="100"/>
      <c r="J204" s="100"/>
      <c r="K204" s="100"/>
      <c r="L204" s="100"/>
      <c r="M204" s="100"/>
      <c r="N204" s="100"/>
      <c r="O204" s="100"/>
      <c r="P204" s="100"/>
      <c r="Q204" s="168"/>
      <c r="R204" s="168"/>
      <c r="S204" s="164"/>
      <c r="T204" s="164"/>
      <c r="U204" s="281"/>
      <c r="V204" s="211"/>
      <c r="W204" s="168"/>
      <c r="X204" s="168"/>
      <c r="Y204" s="168"/>
      <c r="Z204" s="224" t="s">
        <v>383</v>
      </c>
      <c r="AA204" s="102"/>
      <c r="AB204" s="102"/>
      <c r="AC204" s="2"/>
      <c r="AD204" s="2"/>
      <c r="AE204" s="2"/>
      <c r="AF204" s="2"/>
      <c r="AG204" s="2"/>
      <c r="AH204" s="2"/>
      <c r="AI204" s="2"/>
      <c r="AJ204" s="2"/>
      <c r="AK204" s="2"/>
      <c r="AL204" s="2"/>
      <c r="AM204" s="2"/>
      <c r="AN204" s="2"/>
      <c r="AO204" s="2"/>
    </row>
    <row r="205" spans="1:41">
      <c r="A205" s="2"/>
      <c r="B205" s="503" t="s">
        <v>171</v>
      </c>
      <c r="C205" s="95">
        <f t="shared" si="9"/>
        <v>33829246</v>
      </c>
      <c r="D205" s="95">
        <v>28079664</v>
      </c>
      <c r="E205" s="97">
        <v>39578828</v>
      </c>
      <c r="F205" s="212"/>
      <c r="G205" s="100"/>
      <c r="H205" s="100"/>
      <c r="I205" s="100"/>
      <c r="J205" s="100"/>
      <c r="K205" s="100"/>
      <c r="L205" s="100"/>
      <c r="M205" s="100"/>
      <c r="N205" s="100"/>
      <c r="O205" s="100"/>
      <c r="P205" s="100"/>
      <c r="Q205" s="168"/>
      <c r="R205" s="168"/>
      <c r="S205" s="164"/>
      <c r="T205" s="164"/>
      <c r="U205" s="281"/>
      <c r="V205" s="211"/>
      <c r="W205" s="168"/>
      <c r="X205" s="168"/>
      <c r="Y205" s="168"/>
      <c r="Z205" s="224" t="s">
        <v>383</v>
      </c>
      <c r="AA205" s="102"/>
      <c r="AB205" s="102"/>
      <c r="AC205" s="2"/>
      <c r="AD205" s="2"/>
      <c r="AE205" s="2"/>
      <c r="AF205" s="2"/>
      <c r="AG205" s="2"/>
      <c r="AH205" s="2"/>
      <c r="AI205" s="2"/>
      <c r="AJ205" s="2"/>
      <c r="AK205" s="2"/>
      <c r="AL205" s="2"/>
      <c r="AM205" s="2"/>
      <c r="AN205" s="2"/>
      <c r="AO205" s="2"/>
    </row>
    <row r="206" spans="1:41">
      <c r="A206" s="2"/>
      <c r="B206" s="503" t="s">
        <v>89</v>
      </c>
      <c r="C206" s="95">
        <f t="shared" si="9"/>
        <v>519559.5</v>
      </c>
      <c r="D206" s="95">
        <v>480751</v>
      </c>
      <c r="E206" s="97">
        <v>558368</v>
      </c>
      <c r="F206" s="212"/>
      <c r="G206" s="100"/>
      <c r="H206" s="100"/>
      <c r="I206" s="100"/>
      <c r="J206" s="100"/>
      <c r="K206" s="100"/>
      <c r="L206" s="100"/>
      <c r="M206" s="100"/>
      <c r="N206" s="100"/>
      <c r="O206" s="100"/>
      <c r="P206" s="100"/>
      <c r="Q206" s="168"/>
      <c r="R206" s="168"/>
      <c r="S206" s="164"/>
      <c r="T206" s="164"/>
      <c r="U206" s="281"/>
      <c r="V206" s="211"/>
      <c r="W206" s="168"/>
      <c r="X206" s="168"/>
      <c r="Y206" s="168"/>
      <c r="Z206" s="224" t="s">
        <v>17</v>
      </c>
      <c r="AA206" s="102"/>
      <c r="AB206" s="102"/>
      <c r="AC206" s="2"/>
      <c r="AD206" s="2"/>
      <c r="AE206" s="2"/>
      <c r="AF206" s="2"/>
      <c r="AG206" s="2"/>
      <c r="AH206" s="2"/>
      <c r="AI206" s="2"/>
      <c r="AJ206" s="2"/>
      <c r="AK206" s="2"/>
      <c r="AL206" s="2"/>
      <c r="AM206" s="2"/>
      <c r="AN206" s="2"/>
      <c r="AO206" s="2"/>
    </row>
    <row r="207" spans="1:41">
      <c r="A207" s="2"/>
      <c r="B207" s="503" t="s">
        <v>172</v>
      </c>
      <c r="C207" s="95">
        <f t="shared" si="9"/>
        <v>1203406.5</v>
      </c>
      <c r="D207" s="95">
        <v>1063715</v>
      </c>
      <c r="E207" s="97">
        <v>1343098</v>
      </c>
      <c r="F207" s="212"/>
      <c r="G207" s="100"/>
      <c r="H207" s="100"/>
      <c r="I207" s="100"/>
      <c r="J207" s="100"/>
      <c r="K207" s="100"/>
      <c r="L207" s="100"/>
      <c r="M207" s="100"/>
      <c r="N207" s="100"/>
      <c r="O207" s="100"/>
      <c r="P207" s="100"/>
      <c r="Q207" s="168"/>
      <c r="R207" s="168"/>
      <c r="S207" s="164"/>
      <c r="T207" s="164"/>
      <c r="U207" s="281"/>
      <c r="V207" s="211"/>
      <c r="W207" s="168"/>
      <c r="X207" s="168"/>
      <c r="Y207" s="168"/>
      <c r="Z207" s="224" t="s">
        <v>383</v>
      </c>
      <c r="AA207" s="102"/>
      <c r="AB207" s="102"/>
      <c r="AC207" s="2"/>
      <c r="AD207" s="2"/>
      <c r="AE207" s="2"/>
      <c r="AF207" s="2"/>
      <c r="AG207" s="2"/>
      <c r="AH207" s="2"/>
      <c r="AI207" s="2"/>
      <c r="AJ207" s="2"/>
      <c r="AK207" s="2"/>
      <c r="AL207" s="2"/>
      <c r="AM207" s="2"/>
      <c r="AN207" s="2"/>
      <c r="AO207" s="2"/>
    </row>
    <row r="208" spans="1:41">
      <c r="A208" s="2"/>
      <c r="B208" s="503" t="s">
        <v>59</v>
      </c>
      <c r="C208" s="95">
        <f t="shared" si="9"/>
        <v>9387615.5</v>
      </c>
      <c r="D208" s="95">
        <v>8872109</v>
      </c>
      <c r="E208" s="97">
        <v>9903122</v>
      </c>
      <c r="F208" s="100">
        <v>54.1</v>
      </c>
      <c r="G208" s="100">
        <v>65.8</v>
      </c>
      <c r="H208" s="100">
        <v>65.599999999999994</v>
      </c>
      <c r="I208" s="167">
        <v>65.599999999999994</v>
      </c>
      <c r="J208" s="167">
        <v>69.5</v>
      </c>
      <c r="K208" s="100">
        <v>69.5</v>
      </c>
      <c r="L208" s="100">
        <v>65.099999999999994</v>
      </c>
      <c r="M208" s="100">
        <v>64.3</v>
      </c>
      <c r="N208" s="100">
        <v>61.3</v>
      </c>
      <c r="O208" s="100">
        <v>50</v>
      </c>
      <c r="P208" s="100">
        <v>55.7</v>
      </c>
      <c r="Q208" s="168">
        <v>58.1</v>
      </c>
      <c r="R208" s="168">
        <v>61.5</v>
      </c>
      <c r="S208" s="164">
        <v>63.7</v>
      </c>
      <c r="T208" s="164">
        <v>62.3</v>
      </c>
      <c r="U208" s="164">
        <v>54.5</v>
      </c>
      <c r="V208" s="211">
        <v>60.6</v>
      </c>
      <c r="W208" s="168"/>
      <c r="X208" s="168"/>
      <c r="Y208" s="168"/>
      <c r="Z208" s="224" t="s">
        <v>17</v>
      </c>
      <c r="AA208" s="102"/>
      <c r="AB208" s="102"/>
      <c r="AC208" s="2"/>
      <c r="AD208" s="2"/>
      <c r="AE208" s="2"/>
      <c r="AF208" s="2"/>
      <c r="AG208" s="2"/>
      <c r="AH208" s="2"/>
      <c r="AI208" s="2"/>
      <c r="AJ208" s="2"/>
      <c r="AK208" s="2"/>
      <c r="AL208" s="2"/>
      <c r="AM208" s="2"/>
      <c r="AN208" s="2"/>
      <c r="AO208" s="2"/>
    </row>
    <row r="209" spans="1:41">
      <c r="A209" s="2"/>
      <c r="B209" s="503" t="s">
        <v>68</v>
      </c>
      <c r="C209" s="95">
        <f t="shared" si="9"/>
        <v>7778174</v>
      </c>
      <c r="D209" s="95">
        <v>7184250</v>
      </c>
      <c r="E209" s="97">
        <v>8372098</v>
      </c>
      <c r="F209" s="100">
        <v>23.7</v>
      </c>
      <c r="G209" s="100">
        <v>25.5</v>
      </c>
      <c r="H209" s="100">
        <v>25.7</v>
      </c>
      <c r="I209" s="167">
        <v>25.7</v>
      </c>
      <c r="J209" s="167">
        <v>22.1</v>
      </c>
      <c r="K209" s="100">
        <v>22.1</v>
      </c>
      <c r="L209" s="100">
        <v>26.4</v>
      </c>
      <c r="M209" s="100">
        <v>26.5</v>
      </c>
      <c r="N209" s="100">
        <v>26.3</v>
      </c>
      <c r="O209" s="100">
        <v>26.3</v>
      </c>
      <c r="P209" s="100">
        <v>25.3</v>
      </c>
      <c r="Q209" s="168">
        <v>25.7</v>
      </c>
      <c r="R209" s="168">
        <v>24.4</v>
      </c>
      <c r="S209" s="164">
        <v>25</v>
      </c>
      <c r="T209" s="164">
        <v>26.5</v>
      </c>
      <c r="U209" s="164">
        <v>22.2</v>
      </c>
      <c r="V209" s="211">
        <v>20.3</v>
      </c>
      <c r="W209" s="168"/>
      <c r="X209" s="168"/>
      <c r="Y209" s="168"/>
      <c r="Z209" s="224" t="s">
        <v>17</v>
      </c>
      <c r="AA209" s="102"/>
      <c r="AB209" s="102"/>
      <c r="AC209" s="2"/>
      <c r="AD209" s="2"/>
      <c r="AE209" s="2"/>
      <c r="AF209" s="2"/>
      <c r="AG209" s="2"/>
      <c r="AH209" s="2"/>
      <c r="AI209" s="2"/>
      <c r="AJ209" s="2"/>
      <c r="AK209" s="2"/>
      <c r="AL209" s="2"/>
      <c r="AM209" s="2"/>
      <c r="AN209" s="2"/>
      <c r="AO209" s="2"/>
    </row>
    <row r="210" spans="1:41">
      <c r="A210" s="2"/>
      <c r="B210" s="503" t="s">
        <v>286</v>
      </c>
      <c r="C210" s="95">
        <f t="shared" si="9"/>
        <v>17392251.5</v>
      </c>
      <c r="D210" s="95">
        <v>16354050</v>
      </c>
      <c r="E210" s="97">
        <v>18430453</v>
      </c>
      <c r="F210" s="212"/>
      <c r="G210" s="100"/>
      <c r="H210" s="100"/>
      <c r="I210" s="100"/>
      <c r="J210" s="100"/>
      <c r="K210" s="100"/>
      <c r="L210" s="100"/>
      <c r="M210" s="100"/>
      <c r="N210" s="100"/>
      <c r="O210" s="100"/>
      <c r="P210" s="100"/>
      <c r="Q210" s="168"/>
      <c r="R210" s="168"/>
      <c r="S210" s="164"/>
      <c r="T210" s="164"/>
      <c r="U210" s="281"/>
      <c r="V210" s="211"/>
      <c r="W210" s="168"/>
      <c r="X210" s="168"/>
      <c r="Y210" s="168"/>
      <c r="Z210" s="224" t="s">
        <v>385</v>
      </c>
      <c r="AA210" s="102"/>
      <c r="AB210" s="102"/>
      <c r="AC210" s="2"/>
      <c r="AD210" s="2"/>
      <c r="AE210" s="2"/>
      <c r="AF210" s="2"/>
      <c r="AG210" s="2"/>
      <c r="AH210" s="2"/>
      <c r="AI210" s="2"/>
      <c r="AJ210" s="2"/>
      <c r="AK210" s="2"/>
      <c r="AL210" s="2"/>
      <c r="AM210" s="2"/>
      <c r="AN210" s="2"/>
      <c r="AO210" s="2"/>
    </row>
    <row r="211" spans="1:41">
      <c r="A211" s="2"/>
      <c r="B211" s="503" t="s">
        <v>287</v>
      </c>
      <c r="C211" s="95">
        <f t="shared" si="9"/>
        <v>22742760.5</v>
      </c>
      <c r="D211" s="95">
        <v>21935444</v>
      </c>
      <c r="E211" s="97">
        <v>23550077</v>
      </c>
      <c r="F211" s="100">
        <v>37</v>
      </c>
      <c r="G211" s="100">
        <v>34.1</v>
      </c>
      <c r="H211" s="100">
        <v>38.299999999999997</v>
      </c>
      <c r="I211" s="167">
        <v>38.299999999999997</v>
      </c>
      <c r="J211" s="167">
        <v>38.299999999999997</v>
      </c>
      <c r="K211" s="100">
        <v>38.299999999999997</v>
      </c>
      <c r="L211" s="100">
        <v>38.299999999999997</v>
      </c>
      <c r="M211" s="167">
        <v>38.299999999999997</v>
      </c>
      <c r="N211" s="167">
        <v>38.299999999999997</v>
      </c>
      <c r="O211" s="167">
        <v>40.4</v>
      </c>
      <c r="P211" s="167">
        <v>40.4</v>
      </c>
      <c r="Q211" s="168">
        <v>40.4</v>
      </c>
      <c r="R211" s="168">
        <v>38.700000000000003</v>
      </c>
      <c r="S211" s="164">
        <v>39.799999999999997</v>
      </c>
      <c r="T211" s="164">
        <v>40.799999999999997</v>
      </c>
      <c r="U211" s="164">
        <v>35.1</v>
      </c>
      <c r="V211" s="211">
        <v>30.5</v>
      </c>
      <c r="W211" s="168"/>
      <c r="X211" s="168"/>
      <c r="Y211" s="168"/>
      <c r="Z211" s="224" t="s">
        <v>385</v>
      </c>
      <c r="AA211" s="102"/>
      <c r="AB211" s="102"/>
      <c r="AC211" s="2"/>
      <c r="AD211" s="2"/>
      <c r="AE211" s="2"/>
      <c r="AF211" s="2"/>
      <c r="AG211" s="2"/>
      <c r="AH211" s="2"/>
      <c r="AI211" s="2"/>
      <c r="AJ211" s="2"/>
      <c r="AK211" s="2"/>
      <c r="AL211" s="2"/>
      <c r="AM211" s="2"/>
      <c r="AN211" s="2"/>
      <c r="AO211" s="2"/>
    </row>
    <row r="212" spans="1:41">
      <c r="A212" s="2"/>
      <c r="B212" s="503" t="s">
        <v>173</v>
      </c>
      <c r="C212" s="95">
        <f t="shared" si="9"/>
        <v>7460551.5</v>
      </c>
      <c r="D212" s="95">
        <v>6186152</v>
      </c>
      <c r="E212" s="97">
        <v>8734951</v>
      </c>
      <c r="F212" s="212"/>
      <c r="G212" s="100"/>
      <c r="H212" s="100"/>
      <c r="I212" s="100"/>
      <c r="J212" s="100"/>
      <c r="K212" s="100"/>
      <c r="L212" s="100"/>
      <c r="M212" s="100"/>
      <c r="N212" s="100"/>
      <c r="O212" s="100"/>
      <c r="P212" s="100"/>
      <c r="Q212" s="168"/>
      <c r="R212" s="168"/>
      <c r="S212" s="164"/>
      <c r="T212" s="164"/>
      <c r="U212" s="281"/>
      <c r="V212" s="211"/>
      <c r="W212" s="168"/>
      <c r="X212" s="168"/>
      <c r="Y212" s="168"/>
      <c r="Z212" s="224" t="s">
        <v>383</v>
      </c>
      <c r="AA212" s="102"/>
      <c r="AB212" s="102"/>
      <c r="AC212" s="2"/>
      <c r="AD212" s="2"/>
      <c r="AE212" s="2"/>
      <c r="AF212" s="2"/>
      <c r="AG212" s="2"/>
      <c r="AH212" s="2"/>
      <c r="AI212" s="2"/>
      <c r="AJ212" s="2"/>
      <c r="AK212" s="2"/>
      <c r="AL212" s="2"/>
      <c r="AM212" s="2"/>
      <c r="AN212" s="2"/>
      <c r="AO212" s="2"/>
    </row>
    <row r="213" spans="1:41">
      <c r="A213" s="2"/>
      <c r="B213" s="503" t="s">
        <v>174</v>
      </c>
      <c r="C213" s="95">
        <f t="shared" si="9"/>
        <v>44781895.5</v>
      </c>
      <c r="D213" s="95">
        <v>33991590</v>
      </c>
      <c r="E213" s="97">
        <v>55572201</v>
      </c>
      <c r="F213" s="212"/>
      <c r="G213" s="100"/>
      <c r="H213" s="100"/>
      <c r="I213" s="100"/>
      <c r="J213" s="100"/>
      <c r="K213" s="100"/>
      <c r="L213" s="100"/>
      <c r="M213" s="100"/>
      <c r="N213" s="100"/>
      <c r="O213" s="100"/>
      <c r="P213" s="100"/>
      <c r="Q213" s="168"/>
      <c r="R213" s="168"/>
      <c r="S213" s="164"/>
      <c r="T213" s="164"/>
      <c r="U213" s="281"/>
      <c r="V213" s="211"/>
      <c r="W213" s="168"/>
      <c r="X213" s="168"/>
      <c r="Y213" s="168"/>
      <c r="Z213" s="224" t="s">
        <v>383</v>
      </c>
      <c r="AA213" s="102"/>
      <c r="AB213" s="102"/>
      <c r="AC213" s="2"/>
      <c r="AD213" s="2"/>
      <c r="AE213" s="2"/>
      <c r="AF213" s="2"/>
      <c r="AG213" s="2"/>
      <c r="AH213" s="2"/>
      <c r="AI213" s="2"/>
      <c r="AJ213" s="2"/>
      <c r="AK213" s="2"/>
      <c r="AL213" s="2"/>
      <c r="AM213" s="2"/>
      <c r="AN213" s="2"/>
      <c r="AO213" s="2"/>
    </row>
    <row r="214" spans="1:41">
      <c r="A214" s="2"/>
      <c r="B214" s="503" t="s">
        <v>77</v>
      </c>
      <c r="C214" s="95">
        <f t="shared" si="9"/>
        <v>65778418</v>
      </c>
      <c r="D214" s="95">
        <v>62693322</v>
      </c>
      <c r="E214" s="97">
        <v>68863514</v>
      </c>
      <c r="F214" s="212"/>
      <c r="G214" s="100"/>
      <c r="H214" s="100"/>
      <c r="I214" s="100"/>
      <c r="J214" s="100"/>
      <c r="K214" s="100"/>
      <c r="L214" s="100"/>
      <c r="M214" s="100"/>
      <c r="N214" s="100"/>
      <c r="O214" s="100"/>
      <c r="P214" s="100"/>
      <c r="Q214" s="168"/>
      <c r="R214" s="168"/>
      <c r="S214" s="164"/>
      <c r="T214" s="164"/>
      <c r="U214" s="281"/>
      <c r="V214" s="211"/>
      <c r="W214" s="168"/>
      <c r="X214" s="168"/>
      <c r="Y214" s="168"/>
      <c r="Z214" s="224" t="s">
        <v>17</v>
      </c>
      <c r="AA214" s="102"/>
      <c r="AB214" s="102"/>
      <c r="AC214" s="2"/>
      <c r="AD214" s="2"/>
      <c r="AE214" s="2"/>
      <c r="AF214" s="2"/>
      <c r="AG214" s="2"/>
      <c r="AH214" s="2"/>
      <c r="AI214" s="2"/>
      <c r="AJ214" s="2"/>
      <c r="AK214" s="2"/>
      <c r="AL214" s="2"/>
      <c r="AM214" s="2"/>
      <c r="AN214" s="2"/>
      <c r="AO214" s="2"/>
    </row>
    <row r="215" spans="1:41">
      <c r="A215" s="2"/>
      <c r="B215" s="503" t="s">
        <v>175</v>
      </c>
      <c r="C215" s="95">
        <f t="shared" si="9"/>
        <v>1057928</v>
      </c>
      <c r="D215" s="95">
        <v>847185</v>
      </c>
      <c r="E215" s="97">
        <v>1268671</v>
      </c>
      <c r="F215" s="212"/>
      <c r="G215" s="100"/>
      <c r="H215" s="100"/>
      <c r="I215" s="100"/>
      <c r="J215" s="100"/>
      <c r="K215" s="100"/>
      <c r="L215" s="100"/>
      <c r="M215" s="100"/>
      <c r="N215" s="100"/>
      <c r="O215" s="100"/>
      <c r="P215" s="100"/>
      <c r="Q215" s="168"/>
      <c r="R215" s="168"/>
      <c r="S215" s="164"/>
      <c r="T215" s="164"/>
      <c r="U215" s="281"/>
      <c r="V215" s="211"/>
      <c r="W215" s="168"/>
      <c r="X215" s="168"/>
      <c r="Y215" s="168"/>
      <c r="Z215" s="224" t="s">
        <v>383</v>
      </c>
      <c r="AA215" s="102"/>
      <c r="AB215" s="102"/>
      <c r="AC215" s="2"/>
      <c r="AD215" s="2"/>
      <c r="AE215" s="2"/>
      <c r="AF215" s="2"/>
      <c r="AG215" s="2"/>
      <c r="AH215" s="2"/>
      <c r="AI215" s="2"/>
      <c r="AJ215" s="2"/>
      <c r="AK215" s="2"/>
      <c r="AL215" s="2"/>
      <c r="AM215" s="2"/>
      <c r="AN215" s="2"/>
      <c r="AO215" s="2"/>
    </row>
    <row r="216" spans="1:41">
      <c r="A216" s="2"/>
      <c r="B216" s="503" t="s">
        <v>176</v>
      </c>
      <c r="C216" s="95">
        <f t="shared" si="9"/>
        <v>6240554.5</v>
      </c>
      <c r="D216" s="95">
        <v>4874735</v>
      </c>
      <c r="E216" s="97">
        <v>7606374</v>
      </c>
      <c r="F216" s="212"/>
      <c r="G216" s="100"/>
      <c r="H216" s="100"/>
      <c r="I216" s="100"/>
      <c r="J216" s="100"/>
      <c r="K216" s="100"/>
      <c r="L216" s="100"/>
      <c r="M216" s="100"/>
      <c r="N216" s="100"/>
      <c r="O216" s="100"/>
      <c r="P216" s="100"/>
      <c r="Q216" s="168"/>
      <c r="R216" s="168"/>
      <c r="S216" s="164"/>
      <c r="T216" s="164"/>
      <c r="U216" s="281"/>
      <c r="V216" s="211"/>
      <c r="W216" s="168"/>
      <c r="X216" s="168"/>
      <c r="Y216" s="168"/>
      <c r="Z216" s="224" t="s">
        <v>383</v>
      </c>
      <c r="AA216" s="102"/>
      <c r="AB216" s="102"/>
      <c r="AC216" s="2"/>
      <c r="AD216" s="2"/>
      <c r="AE216" s="2"/>
      <c r="AF216" s="2"/>
      <c r="AG216" s="2"/>
      <c r="AH216" s="2"/>
      <c r="AI216" s="2"/>
      <c r="AJ216" s="2"/>
      <c r="AK216" s="2"/>
      <c r="AL216" s="2"/>
      <c r="AM216" s="2"/>
      <c r="AN216" s="2"/>
      <c r="AO216" s="2"/>
    </row>
    <row r="217" spans="1:41">
      <c r="A217" s="2"/>
      <c r="B217" s="503" t="s">
        <v>288</v>
      </c>
      <c r="C217" s="95">
        <f t="shared" si="9"/>
        <v>102510</v>
      </c>
      <c r="D217" s="95">
        <v>97898</v>
      </c>
      <c r="E217" s="97">
        <v>107122</v>
      </c>
      <c r="F217" s="212"/>
      <c r="G217" s="100"/>
      <c r="H217" s="100"/>
      <c r="I217" s="100"/>
      <c r="J217" s="100"/>
      <c r="K217" s="100"/>
      <c r="L217" s="100"/>
      <c r="M217" s="100"/>
      <c r="N217" s="100"/>
      <c r="O217" s="100"/>
      <c r="P217" s="100"/>
      <c r="Q217" s="168"/>
      <c r="R217" s="168"/>
      <c r="S217" s="164"/>
      <c r="T217" s="164"/>
      <c r="U217" s="281"/>
      <c r="V217" s="211"/>
      <c r="W217" s="168"/>
      <c r="X217" s="168"/>
      <c r="Y217" s="168"/>
      <c r="Z217" s="224" t="s">
        <v>17</v>
      </c>
      <c r="AA217" s="102"/>
      <c r="AB217" s="102"/>
      <c r="AC217" s="2"/>
      <c r="AD217" s="2"/>
      <c r="AE217" s="2"/>
      <c r="AF217" s="2"/>
      <c r="AG217" s="2"/>
      <c r="AH217" s="2"/>
      <c r="AI217" s="2"/>
      <c r="AJ217" s="2"/>
      <c r="AK217" s="2"/>
      <c r="AL217" s="2"/>
      <c r="AM217" s="2"/>
      <c r="AN217" s="2"/>
      <c r="AO217" s="2"/>
    </row>
    <row r="218" spans="1:41">
      <c r="A218" s="2"/>
      <c r="B218" s="503" t="s">
        <v>289</v>
      </c>
      <c r="C218" s="95">
        <f t="shared" si="9"/>
        <v>1316471</v>
      </c>
      <c r="D218" s="95">
        <v>1267980</v>
      </c>
      <c r="E218" s="97">
        <v>1364962</v>
      </c>
      <c r="F218" s="212"/>
      <c r="G218" s="100"/>
      <c r="H218" s="100"/>
      <c r="I218" s="100"/>
      <c r="J218" s="100"/>
      <c r="K218" s="100"/>
      <c r="L218" s="100"/>
      <c r="M218" s="100"/>
      <c r="N218" s="100"/>
      <c r="O218" s="100"/>
      <c r="P218" s="100"/>
      <c r="Q218" s="168"/>
      <c r="R218" s="168"/>
      <c r="S218" s="164"/>
      <c r="T218" s="164"/>
      <c r="U218" s="281"/>
      <c r="V218" s="211"/>
      <c r="W218" s="168"/>
      <c r="X218" s="168"/>
      <c r="Y218" s="168"/>
      <c r="Z218" s="224" t="s">
        <v>17</v>
      </c>
      <c r="AA218" s="102"/>
      <c r="AB218" s="102"/>
      <c r="AC218" s="2"/>
      <c r="AD218" s="2"/>
      <c r="AE218" s="2"/>
      <c r="AF218" s="2"/>
      <c r="AG218" s="2"/>
      <c r="AH218" s="2"/>
      <c r="AI218" s="2"/>
      <c r="AJ218" s="2"/>
      <c r="AK218" s="2"/>
      <c r="AL218" s="2"/>
      <c r="AM218" s="2"/>
      <c r="AN218" s="2"/>
      <c r="AO218" s="2"/>
    </row>
    <row r="219" spans="1:41">
      <c r="A219" s="2"/>
      <c r="B219" s="503" t="s">
        <v>100</v>
      </c>
      <c r="C219" s="95">
        <f t="shared" si="9"/>
        <v>10477874</v>
      </c>
      <c r="D219" s="95">
        <v>9552500</v>
      </c>
      <c r="E219" s="97">
        <v>11403248</v>
      </c>
      <c r="F219" s="212"/>
      <c r="G219" s="100"/>
      <c r="H219" s="100"/>
      <c r="I219" s="100"/>
      <c r="J219" s="100"/>
      <c r="K219" s="100"/>
      <c r="L219" s="100"/>
      <c r="M219" s="100"/>
      <c r="N219" s="100"/>
      <c r="O219" s="100"/>
      <c r="P219" s="100"/>
      <c r="Q219" s="168"/>
      <c r="R219" s="168"/>
      <c r="S219" s="164"/>
      <c r="T219" s="164"/>
      <c r="U219" s="281"/>
      <c r="V219" s="211"/>
      <c r="W219" s="168"/>
      <c r="X219" s="168"/>
      <c r="Y219" s="168"/>
      <c r="Z219" s="224" t="s">
        <v>17</v>
      </c>
      <c r="AA219" s="102"/>
      <c r="AB219" s="102"/>
      <c r="AC219" s="2"/>
      <c r="AD219" s="2"/>
      <c r="AE219" s="2"/>
      <c r="AF219" s="2"/>
      <c r="AG219" s="2"/>
      <c r="AH219" s="2"/>
      <c r="AI219" s="2"/>
      <c r="AJ219" s="2"/>
      <c r="AK219" s="2"/>
      <c r="AL219" s="2"/>
      <c r="AM219" s="2"/>
      <c r="AN219" s="2"/>
      <c r="AO219" s="2"/>
    </row>
    <row r="220" spans="1:41">
      <c r="A220" s="2"/>
      <c r="B220" s="503" t="s">
        <v>78</v>
      </c>
      <c r="C220" s="95">
        <f t="shared" si="9"/>
        <v>71376291.5</v>
      </c>
      <c r="D220" s="95">
        <v>63240157</v>
      </c>
      <c r="E220" s="97">
        <v>79512426</v>
      </c>
      <c r="F220" s="212"/>
      <c r="G220" s="100"/>
      <c r="H220" s="100"/>
      <c r="I220" s="100"/>
      <c r="J220" s="100"/>
      <c r="K220" s="100"/>
      <c r="L220" s="100"/>
      <c r="M220" s="100"/>
      <c r="N220" s="100"/>
      <c r="O220" s="100"/>
      <c r="P220" s="100"/>
      <c r="Q220" s="168"/>
      <c r="R220" s="168"/>
      <c r="S220" s="164"/>
      <c r="T220" s="164"/>
      <c r="U220" s="281"/>
      <c r="V220" s="211"/>
      <c r="W220" s="168"/>
      <c r="X220" s="168"/>
      <c r="Y220" s="168"/>
      <c r="Z220" s="224" t="s">
        <v>17</v>
      </c>
      <c r="AA220" s="102"/>
      <c r="AB220" s="102"/>
      <c r="AC220" s="2"/>
      <c r="AD220" s="2"/>
      <c r="AE220" s="2"/>
      <c r="AF220" s="2"/>
      <c r="AG220" s="2"/>
      <c r="AH220" s="2"/>
      <c r="AI220" s="2"/>
      <c r="AJ220" s="2"/>
      <c r="AK220" s="2"/>
      <c r="AL220" s="2"/>
      <c r="AM220" s="2"/>
      <c r="AN220" s="2"/>
      <c r="AO220" s="2"/>
    </row>
    <row r="221" spans="1:41">
      <c r="A221" s="2"/>
      <c r="B221" s="503" t="s">
        <v>56</v>
      </c>
      <c r="C221" s="95">
        <f t="shared" si="9"/>
        <v>5081981.5</v>
      </c>
      <c r="D221" s="95">
        <v>4501419</v>
      </c>
      <c r="E221" s="97">
        <v>5662544</v>
      </c>
      <c r="F221" s="212"/>
      <c r="G221" s="100"/>
      <c r="H221" s="100"/>
      <c r="I221" s="100"/>
      <c r="J221" s="100"/>
      <c r="K221" s="100"/>
      <c r="L221" s="100"/>
      <c r="M221" s="100"/>
      <c r="N221" s="100"/>
      <c r="O221" s="100"/>
      <c r="P221" s="100"/>
      <c r="Q221" s="168"/>
      <c r="R221" s="168"/>
      <c r="S221" s="164"/>
      <c r="T221" s="164"/>
      <c r="U221" s="281"/>
      <c r="V221" s="211"/>
      <c r="W221" s="168"/>
      <c r="X221" s="168"/>
      <c r="Y221" s="168"/>
      <c r="Z221" s="224" t="s">
        <v>17</v>
      </c>
      <c r="AA221" s="102"/>
      <c r="AB221" s="102"/>
      <c r="AC221" s="2"/>
      <c r="AD221" s="2"/>
      <c r="AE221" s="2"/>
      <c r="AF221" s="2"/>
      <c r="AG221" s="2"/>
      <c r="AH221" s="2"/>
      <c r="AI221" s="2"/>
      <c r="AJ221" s="2"/>
      <c r="AK221" s="2"/>
      <c r="AL221" s="2"/>
      <c r="AM221" s="2"/>
      <c r="AN221" s="2"/>
      <c r="AO221" s="2"/>
    </row>
    <row r="222" spans="1:41">
      <c r="A222" s="2"/>
      <c r="B222" s="503" t="s">
        <v>177</v>
      </c>
      <c r="C222" s="95">
        <f t="shared" si="9"/>
        <v>32622800.5</v>
      </c>
      <c r="D222" s="95">
        <v>23757636</v>
      </c>
      <c r="E222" s="97">
        <v>41487965</v>
      </c>
      <c r="F222" s="212"/>
      <c r="G222" s="100"/>
      <c r="H222" s="100"/>
      <c r="I222" s="100"/>
      <c r="J222" s="100"/>
      <c r="K222" s="100"/>
      <c r="L222" s="100"/>
      <c r="M222" s="100"/>
      <c r="N222" s="100"/>
      <c r="O222" s="100"/>
      <c r="P222" s="100"/>
      <c r="Q222" s="168"/>
      <c r="R222" s="168"/>
      <c r="S222" s="164"/>
      <c r="T222" s="164"/>
      <c r="U222" s="281"/>
      <c r="V222" s="211"/>
      <c r="W222" s="168"/>
      <c r="X222" s="168"/>
      <c r="Y222" s="168"/>
      <c r="Z222" s="224" t="s">
        <v>383</v>
      </c>
      <c r="AA222" s="102"/>
      <c r="AB222" s="102"/>
      <c r="AC222" s="2"/>
      <c r="AD222" s="2"/>
      <c r="AE222" s="2"/>
      <c r="AF222" s="2"/>
      <c r="AG222" s="2"/>
      <c r="AH222" s="2"/>
      <c r="AI222" s="2"/>
      <c r="AJ222" s="2"/>
      <c r="AK222" s="2"/>
      <c r="AL222" s="2"/>
      <c r="AM222" s="2"/>
      <c r="AN222" s="2"/>
      <c r="AO222" s="2"/>
    </row>
    <row r="223" spans="1:41">
      <c r="A223" s="2"/>
      <c r="B223" s="503" t="s">
        <v>112</v>
      </c>
      <c r="C223" s="95">
        <f t="shared" si="9"/>
        <v>47090246.5</v>
      </c>
      <c r="D223" s="95">
        <v>49175848</v>
      </c>
      <c r="E223" s="97">
        <v>45004645</v>
      </c>
      <c r="F223" s="100">
        <v>71.099999999999994</v>
      </c>
      <c r="G223" s="100">
        <v>71.3</v>
      </c>
      <c r="H223" s="100">
        <v>73.400000000000006</v>
      </c>
      <c r="I223" s="167">
        <v>73.400000000000006</v>
      </c>
      <c r="J223" s="167">
        <v>83.3</v>
      </c>
      <c r="K223" s="100">
        <v>83.3</v>
      </c>
      <c r="L223" s="100">
        <v>84.8</v>
      </c>
      <c r="M223" s="100">
        <v>87.2</v>
      </c>
      <c r="N223" s="100">
        <v>84.3</v>
      </c>
      <c r="O223" s="100">
        <v>77.900000000000006</v>
      </c>
      <c r="P223" s="100">
        <v>84</v>
      </c>
      <c r="Q223" s="168">
        <v>84.9</v>
      </c>
      <c r="R223" s="168">
        <v>84.9</v>
      </c>
      <c r="S223" s="164">
        <v>78.2</v>
      </c>
      <c r="T223" s="164">
        <v>83.1</v>
      </c>
      <c r="U223" s="164">
        <v>82.4</v>
      </c>
      <c r="V223" s="269">
        <v>81</v>
      </c>
      <c r="W223" s="168"/>
      <c r="X223" s="168"/>
      <c r="Y223" s="168"/>
      <c r="Z223" s="224" t="s">
        <v>17</v>
      </c>
      <c r="AA223" s="102"/>
      <c r="AB223" s="102"/>
      <c r="AC223" s="2"/>
      <c r="AD223" s="2"/>
      <c r="AE223" s="2"/>
      <c r="AF223" s="2"/>
      <c r="AG223" s="2"/>
      <c r="AH223" s="2"/>
      <c r="AI223" s="2"/>
      <c r="AJ223" s="2"/>
      <c r="AK223" s="2"/>
      <c r="AL223" s="2"/>
      <c r="AM223" s="2"/>
      <c r="AN223" s="2"/>
      <c r="AO223" s="2"/>
    </row>
    <row r="224" spans="1:41">
      <c r="A224" s="2"/>
      <c r="B224" s="503" t="s">
        <v>27</v>
      </c>
      <c r="C224" s="95">
        <f t="shared" si="9"/>
        <v>6159870</v>
      </c>
      <c r="D224" s="95">
        <v>3050128</v>
      </c>
      <c r="E224" s="97">
        <v>9269612</v>
      </c>
      <c r="F224" s="212"/>
      <c r="G224" s="100"/>
      <c r="H224" s="100"/>
      <c r="I224" s="100"/>
      <c r="J224" s="100"/>
      <c r="K224" s="100"/>
      <c r="L224" s="100"/>
      <c r="M224" s="100"/>
      <c r="N224" s="100"/>
      <c r="O224" s="100"/>
      <c r="P224" s="100"/>
      <c r="Q224" s="168"/>
      <c r="R224" s="168"/>
      <c r="S224" s="164"/>
      <c r="T224" s="164"/>
      <c r="U224" s="281"/>
      <c r="V224" s="211"/>
      <c r="W224" s="168"/>
      <c r="X224" s="168"/>
      <c r="Y224" s="168"/>
      <c r="Z224" s="224" t="s">
        <v>17</v>
      </c>
      <c r="AA224" s="102"/>
      <c r="AB224" s="102"/>
      <c r="AC224" s="2"/>
      <c r="AD224" s="2"/>
      <c r="AE224" s="2"/>
      <c r="AF224" s="2"/>
      <c r="AG224" s="2"/>
      <c r="AH224" s="2"/>
      <c r="AI224" s="2"/>
      <c r="AJ224" s="2"/>
      <c r="AK224" s="2"/>
      <c r="AL224" s="2"/>
      <c r="AM224" s="2"/>
      <c r="AN224" s="2"/>
      <c r="AO224" s="2"/>
    </row>
    <row r="225" spans="1:41">
      <c r="A225" s="2"/>
      <c r="B225" s="503" t="s">
        <v>60</v>
      </c>
      <c r="C225" s="95">
        <f t="shared" si="9"/>
        <v>62264876.5</v>
      </c>
      <c r="D225" s="95">
        <v>58892514</v>
      </c>
      <c r="E225" s="97">
        <v>65637239</v>
      </c>
      <c r="F225" s="100">
        <v>81.7</v>
      </c>
      <c r="G225" s="100">
        <v>85.6</v>
      </c>
      <c r="H225" s="100">
        <v>81.099999999999994</v>
      </c>
      <c r="I225" s="167">
        <v>81.099999999999994</v>
      </c>
      <c r="J225" s="167">
        <v>75.2</v>
      </c>
      <c r="K225" s="100">
        <v>75.2</v>
      </c>
      <c r="L225" s="100">
        <v>69.2</v>
      </c>
      <c r="M225" s="100">
        <v>57.5</v>
      </c>
      <c r="N225" s="100">
        <v>52.5</v>
      </c>
      <c r="O225" s="100">
        <v>62.9</v>
      </c>
      <c r="P225" s="100">
        <v>56.9</v>
      </c>
      <c r="Q225" s="168">
        <v>62.7</v>
      </c>
      <c r="R225" s="100">
        <v>64</v>
      </c>
      <c r="S225" s="164">
        <v>64.099999999999994</v>
      </c>
      <c r="T225" s="164">
        <v>57.9</v>
      </c>
      <c r="U225" s="164">
        <v>63.9</v>
      </c>
      <c r="V225" s="211">
        <v>65.099999999999994</v>
      </c>
      <c r="W225" s="168"/>
      <c r="X225" s="168"/>
      <c r="Y225" s="168"/>
      <c r="Z225" s="224" t="s">
        <v>17</v>
      </c>
      <c r="AA225" s="102"/>
      <c r="AB225" s="102"/>
      <c r="AC225" s="2"/>
      <c r="AD225" s="2"/>
      <c r="AE225" s="2"/>
      <c r="AF225" s="2"/>
      <c r="AG225" s="2"/>
      <c r="AH225" s="2"/>
      <c r="AI225" s="2"/>
      <c r="AJ225" s="2"/>
      <c r="AK225" s="2"/>
      <c r="AL225" s="2"/>
      <c r="AM225" s="2"/>
      <c r="AN225" s="2"/>
      <c r="AO225" s="2"/>
    </row>
    <row r="226" spans="1:41">
      <c r="A226" s="2"/>
      <c r="B226" s="503" t="s">
        <v>30</v>
      </c>
      <c r="C226" s="95">
        <f t="shared" si="9"/>
        <v>302644962</v>
      </c>
      <c r="D226" s="95">
        <v>282162411</v>
      </c>
      <c r="E226" s="97">
        <v>323127513</v>
      </c>
      <c r="F226" s="100">
        <v>753.9</v>
      </c>
      <c r="G226" s="100">
        <v>768.8</v>
      </c>
      <c r="H226" s="100">
        <v>780.1</v>
      </c>
      <c r="I226" s="167">
        <v>780.1</v>
      </c>
      <c r="J226" s="167">
        <v>780.5</v>
      </c>
      <c r="K226" s="100">
        <v>780.5</v>
      </c>
      <c r="L226" s="100">
        <v>787.2</v>
      </c>
      <c r="M226" s="100">
        <v>806.6</v>
      </c>
      <c r="N226" s="100">
        <v>809</v>
      </c>
      <c r="O226" s="100">
        <v>796.9</v>
      </c>
      <c r="P226" s="100">
        <v>807.1</v>
      </c>
      <c r="Q226" s="168">
        <v>790.4</v>
      </c>
      <c r="R226" s="168">
        <v>770.7</v>
      </c>
      <c r="S226" s="164">
        <v>790.2</v>
      </c>
      <c r="T226" s="164">
        <v>798.6</v>
      </c>
      <c r="U226" s="164">
        <v>798</v>
      </c>
      <c r="V226" s="211">
        <v>805.3</v>
      </c>
      <c r="W226" s="168"/>
      <c r="X226" s="168"/>
      <c r="Y226" s="168"/>
      <c r="Z226" s="224" t="s">
        <v>17</v>
      </c>
      <c r="AA226" s="102"/>
      <c r="AB226" s="102"/>
      <c r="AC226" s="2"/>
      <c r="AD226" s="2"/>
      <c r="AE226" s="2"/>
      <c r="AF226" s="2"/>
      <c r="AG226" s="2"/>
      <c r="AH226" s="2"/>
      <c r="AI226" s="2"/>
      <c r="AJ226" s="2"/>
      <c r="AK226" s="2"/>
      <c r="AL226" s="2"/>
      <c r="AM226" s="2"/>
      <c r="AN226" s="2"/>
      <c r="AO226" s="2"/>
    </row>
    <row r="227" spans="1:41">
      <c r="A227" s="2"/>
      <c r="B227" s="503" t="s">
        <v>102</v>
      </c>
      <c r="C227" s="95">
        <f t="shared" ref="C227:C234" si="10">(D227+E227)/2</f>
        <v>3382624</v>
      </c>
      <c r="D227" s="95">
        <v>3321242</v>
      </c>
      <c r="E227" s="97">
        <v>3444006</v>
      </c>
      <c r="F227" s="212"/>
      <c r="G227" s="100"/>
      <c r="H227" s="100"/>
      <c r="I227" s="100"/>
      <c r="J227" s="100"/>
      <c r="K227" s="100"/>
      <c r="L227" s="100"/>
      <c r="M227" s="100"/>
      <c r="N227" s="100"/>
      <c r="O227" s="100"/>
      <c r="P227" s="100"/>
      <c r="Q227" s="168"/>
      <c r="R227" s="168"/>
      <c r="S227" s="164"/>
      <c r="T227" s="164"/>
      <c r="U227" s="281"/>
      <c r="V227" s="211"/>
      <c r="W227" s="168"/>
      <c r="X227" s="168"/>
      <c r="Y227" s="168"/>
      <c r="Z227" s="224" t="s">
        <v>383</v>
      </c>
      <c r="AA227" s="102"/>
      <c r="AB227" s="102"/>
      <c r="AC227" s="2"/>
      <c r="AD227" s="2"/>
      <c r="AE227" s="2"/>
      <c r="AF227" s="2"/>
      <c r="AG227" s="2"/>
      <c r="AH227" s="2"/>
      <c r="AI227" s="2"/>
      <c r="AJ227" s="2"/>
      <c r="AK227" s="2"/>
      <c r="AL227" s="2"/>
      <c r="AM227" s="2"/>
      <c r="AN227" s="2"/>
      <c r="AO227" s="2"/>
    </row>
    <row r="228" spans="1:41">
      <c r="A228" s="2"/>
      <c r="B228" s="503" t="s">
        <v>103</v>
      </c>
      <c r="C228" s="95">
        <f t="shared" si="10"/>
        <v>28249300</v>
      </c>
      <c r="D228" s="95">
        <v>24650400</v>
      </c>
      <c r="E228" s="97">
        <v>31848200</v>
      </c>
      <c r="F228" s="212"/>
      <c r="G228" s="100"/>
      <c r="H228" s="100"/>
      <c r="I228" s="100"/>
      <c r="J228" s="100"/>
      <c r="K228" s="100"/>
      <c r="L228" s="100"/>
      <c r="M228" s="100"/>
      <c r="N228" s="100"/>
      <c r="O228" s="100"/>
      <c r="P228" s="100"/>
      <c r="Q228" s="168"/>
      <c r="R228" s="168"/>
      <c r="S228" s="164"/>
      <c r="T228" s="164"/>
      <c r="U228" s="281"/>
      <c r="V228" s="211"/>
      <c r="W228" s="168"/>
      <c r="X228" s="168"/>
      <c r="Y228" s="168"/>
      <c r="Z228" s="224" t="s">
        <v>17</v>
      </c>
      <c r="AA228" s="102"/>
      <c r="AB228" s="102"/>
      <c r="AC228" s="2"/>
      <c r="AD228" s="2"/>
      <c r="AE228" s="2"/>
      <c r="AF228" s="2"/>
      <c r="AG228" s="2"/>
      <c r="AH228" s="2"/>
      <c r="AI228" s="2"/>
      <c r="AJ228" s="2"/>
      <c r="AK228" s="2"/>
      <c r="AL228" s="2"/>
      <c r="AM228" s="2"/>
      <c r="AN228" s="2"/>
      <c r="AO228" s="2"/>
    </row>
    <row r="229" spans="1:41">
      <c r="A229" s="2"/>
      <c r="B229" s="503" t="s">
        <v>290</v>
      </c>
      <c r="C229" s="95">
        <f t="shared" si="10"/>
        <v>227730</v>
      </c>
      <c r="D229" s="95">
        <v>185058</v>
      </c>
      <c r="E229" s="97">
        <v>270402</v>
      </c>
      <c r="F229" s="212"/>
      <c r="G229" s="100"/>
      <c r="H229" s="100"/>
      <c r="I229" s="100"/>
      <c r="J229" s="100"/>
      <c r="K229" s="100"/>
      <c r="L229" s="100"/>
      <c r="M229" s="100"/>
      <c r="N229" s="100"/>
      <c r="O229" s="100"/>
      <c r="P229" s="100"/>
      <c r="Q229" s="168"/>
      <c r="R229" s="168"/>
      <c r="S229" s="164"/>
      <c r="T229" s="164"/>
      <c r="U229" s="281"/>
      <c r="V229" s="211"/>
      <c r="W229" s="168"/>
      <c r="X229" s="168"/>
      <c r="Y229" s="168"/>
      <c r="Z229" s="224" t="s">
        <v>385</v>
      </c>
      <c r="AA229" s="102"/>
      <c r="AB229" s="102"/>
      <c r="AC229" s="2"/>
      <c r="AD229" s="2"/>
      <c r="AE229" s="2"/>
      <c r="AF229" s="2"/>
      <c r="AG229" s="2"/>
      <c r="AH229" s="2"/>
      <c r="AI229" s="2"/>
      <c r="AJ229" s="2"/>
      <c r="AK229" s="2"/>
      <c r="AL229" s="2"/>
      <c r="AM229" s="2"/>
      <c r="AN229" s="2"/>
      <c r="AO229" s="2"/>
    </row>
    <row r="230" spans="1:41">
      <c r="A230" s="2"/>
      <c r="B230" s="503" t="s">
        <v>63</v>
      </c>
      <c r="C230" s="95">
        <f t="shared" si="10"/>
        <v>28024828</v>
      </c>
      <c r="D230" s="95">
        <v>24481477</v>
      </c>
      <c r="E230" s="97">
        <v>31568179</v>
      </c>
      <c r="F230" s="212"/>
      <c r="G230" s="100"/>
      <c r="H230" s="100"/>
      <c r="I230" s="100"/>
      <c r="J230" s="100"/>
      <c r="K230" s="100"/>
      <c r="L230" s="100"/>
      <c r="M230" s="100"/>
      <c r="N230" s="100"/>
      <c r="O230" s="100"/>
      <c r="P230" s="100"/>
      <c r="Q230" s="168"/>
      <c r="R230" s="168"/>
      <c r="S230" s="164"/>
      <c r="T230" s="164"/>
      <c r="U230" s="281"/>
      <c r="V230" s="211"/>
      <c r="W230" s="168"/>
      <c r="X230" s="168"/>
      <c r="Y230" s="168"/>
      <c r="Z230" s="224" t="s">
        <v>17</v>
      </c>
      <c r="AA230" s="102"/>
      <c r="AB230" s="102"/>
      <c r="AC230" s="2"/>
      <c r="AD230" s="2"/>
      <c r="AE230" s="2"/>
      <c r="AF230" s="2"/>
      <c r="AG230" s="2"/>
      <c r="AH230" s="2"/>
      <c r="AI230" s="2"/>
      <c r="AJ230" s="2"/>
      <c r="AK230" s="2"/>
      <c r="AL230" s="2"/>
      <c r="AM230" s="2"/>
      <c r="AN230" s="2"/>
      <c r="AO230" s="2"/>
    </row>
    <row r="231" spans="1:41">
      <c r="A231" s="2"/>
      <c r="B231" s="503" t="s">
        <v>115</v>
      </c>
      <c r="C231" s="95">
        <f t="shared" si="10"/>
        <v>85166000</v>
      </c>
      <c r="D231" s="95">
        <v>77630900</v>
      </c>
      <c r="E231" s="97">
        <v>92701100</v>
      </c>
      <c r="F231" s="212"/>
      <c r="G231" s="100"/>
      <c r="H231" s="100"/>
      <c r="I231" s="100"/>
      <c r="J231" s="100"/>
      <c r="K231" s="100"/>
      <c r="L231" s="100"/>
      <c r="M231" s="100"/>
      <c r="N231" s="100"/>
      <c r="O231" s="100"/>
      <c r="P231" s="100"/>
      <c r="Q231" s="168"/>
      <c r="R231" s="168"/>
      <c r="S231" s="164"/>
      <c r="T231" s="164"/>
      <c r="U231" s="281"/>
      <c r="V231" s="211"/>
      <c r="W231" s="168"/>
      <c r="X231" s="168"/>
      <c r="Y231" s="168"/>
      <c r="Z231" s="224" t="s">
        <v>17</v>
      </c>
      <c r="AA231" s="102"/>
      <c r="AB231" s="102"/>
      <c r="AC231" s="2"/>
      <c r="AD231" s="2"/>
      <c r="AE231" s="2"/>
      <c r="AF231" s="2"/>
      <c r="AG231" s="2"/>
      <c r="AH231" s="2"/>
      <c r="AI231" s="2"/>
      <c r="AJ231" s="2"/>
      <c r="AK231" s="2"/>
      <c r="AL231" s="2"/>
      <c r="AM231" s="2"/>
      <c r="AN231" s="2"/>
      <c r="AO231" s="2"/>
    </row>
    <row r="232" spans="1:41">
      <c r="A232" s="2"/>
      <c r="B232" s="503" t="s">
        <v>178</v>
      </c>
      <c r="C232" s="95">
        <f t="shared" si="10"/>
        <v>22689716</v>
      </c>
      <c r="D232" s="95">
        <v>17795219</v>
      </c>
      <c r="E232" s="97">
        <v>27584213</v>
      </c>
      <c r="F232" s="212"/>
      <c r="G232" s="100"/>
      <c r="H232" s="100"/>
      <c r="I232" s="100"/>
      <c r="J232" s="100"/>
      <c r="K232" s="100"/>
      <c r="L232" s="100"/>
      <c r="M232" s="100"/>
      <c r="N232" s="100"/>
      <c r="O232" s="100"/>
      <c r="P232" s="100"/>
      <c r="Q232" s="168"/>
      <c r="R232" s="168"/>
      <c r="S232" s="164"/>
      <c r="T232" s="164"/>
      <c r="U232" s="281"/>
      <c r="V232" s="211"/>
      <c r="W232" s="168"/>
      <c r="X232" s="168"/>
      <c r="Y232" s="168"/>
      <c r="Z232" s="224" t="s">
        <v>383</v>
      </c>
      <c r="AA232" s="2"/>
      <c r="AB232" s="2"/>
      <c r="AC232" s="2"/>
      <c r="AD232" s="2"/>
      <c r="AE232" s="2"/>
      <c r="AF232" s="2"/>
      <c r="AG232" s="2"/>
      <c r="AH232" s="2"/>
      <c r="AI232" s="2"/>
      <c r="AJ232" s="2"/>
      <c r="AK232" s="2"/>
      <c r="AL232" s="2"/>
      <c r="AM232" s="2"/>
      <c r="AN232" s="2"/>
      <c r="AO232" s="2"/>
    </row>
    <row r="233" spans="1:41">
      <c r="A233" s="2"/>
      <c r="B233" s="503" t="s">
        <v>179</v>
      </c>
      <c r="C233" s="95">
        <f t="shared" si="10"/>
        <v>13588305</v>
      </c>
      <c r="D233" s="95">
        <v>10585220</v>
      </c>
      <c r="E233" s="97">
        <v>16591390</v>
      </c>
      <c r="F233" s="212"/>
      <c r="G233" s="100"/>
      <c r="H233" s="100"/>
      <c r="I233" s="100"/>
      <c r="J233" s="100"/>
      <c r="K233" s="213"/>
      <c r="L233" s="213"/>
      <c r="M233" s="100"/>
      <c r="N233" s="100"/>
      <c r="O233" s="100"/>
      <c r="P233" s="100"/>
      <c r="Q233" s="168"/>
      <c r="R233" s="168"/>
      <c r="S233" s="164"/>
      <c r="T233" s="164"/>
      <c r="U233" s="281"/>
      <c r="V233" s="211"/>
      <c r="W233" s="168"/>
      <c r="X233" s="168"/>
      <c r="Y233" s="168"/>
      <c r="Z233" s="224" t="s">
        <v>383</v>
      </c>
      <c r="AA233" s="2"/>
      <c r="AB233" s="2"/>
      <c r="AC233" s="2"/>
      <c r="AD233" s="2"/>
      <c r="AE233" s="2"/>
      <c r="AF233" s="2"/>
      <c r="AG233" s="2"/>
      <c r="AH233" s="2"/>
      <c r="AI233" s="2"/>
      <c r="AJ233" s="2"/>
      <c r="AK233" s="2"/>
      <c r="AL233" s="2"/>
      <c r="AM233" s="2"/>
      <c r="AN233" s="2"/>
      <c r="AO233" s="2"/>
    </row>
    <row r="234" spans="1:41">
      <c r="A234" s="173"/>
      <c r="B234" s="503" t="s">
        <v>180</v>
      </c>
      <c r="C234" s="95">
        <f t="shared" si="10"/>
        <v>14325171.5</v>
      </c>
      <c r="D234" s="95">
        <v>12499981</v>
      </c>
      <c r="E234" s="97">
        <v>16150362</v>
      </c>
      <c r="F234" s="212"/>
      <c r="G234" s="100"/>
      <c r="H234" s="100"/>
      <c r="I234" s="100"/>
      <c r="J234" s="100"/>
      <c r="K234" s="213"/>
      <c r="L234" s="213"/>
      <c r="M234" s="100"/>
      <c r="N234" s="100"/>
      <c r="O234" s="100"/>
      <c r="P234" s="100"/>
      <c r="Q234" s="168"/>
      <c r="R234" s="168"/>
      <c r="S234" s="164"/>
      <c r="T234" s="164"/>
      <c r="U234" s="282"/>
      <c r="V234" s="283"/>
      <c r="W234" s="168"/>
      <c r="X234" s="168"/>
      <c r="Y234" s="168"/>
      <c r="Z234" s="224" t="s">
        <v>383</v>
      </c>
      <c r="AA234" s="2"/>
      <c r="AB234" s="2"/>
      <c r="AC234" s="2"/>
      <c r="AD234" s="2"/>
      <c r="AE234" s="2"/>
      <c r="AF234" s="2"/>
      <c r="AG234" s="2"/>
      <c r="AH234" s="2"/>
      <c r="AI234" s="2"/>
      <c r="AJ234" s="2"/>
      <c r="AK234" s="2"/>
      <c r="AL234" s="2"/>
      <c r="AM234" s="2"/>
      <c r="AN234" s="2"/>
      <c r="AO234" s="2"/>
    </row>
    <row r="235" spans="1:41">
      <c r="A235" s="173"/>
      <c r="B235" s="176"/>
      <c r="C235" s="2"/>
      <c r="D235" s="174"/>
      <c r="E235" s="174"/>
      <c r="F235" s="174"/>
      <c r="G235" s="174"/>
      <c r="H235" s="174"/>
      <c r="I235" s="174"/>
      <c r="J235" s="174"/>
      <c r="K235" s="174"/>
      <c r="L235" s="174"/>
      <c r="M235" s="174"/>
      <c r="N235" s="174"/>
      <c r="O235" s="174"/>
      <c r="P235" s="174"/>
      <c r="Q235" s="177"/>
      <c r="R235" s="177"/>
      <c r="S235" s="174"/>
      <c r="T235" s="174"/>
      <c r="U235" s="174"/>
      <c r="V235" s="174"/>
      <c r="W235" s="174"/>
      <c r="X235" s="174"/>
      <c r="Y235" s="174"/>
      <c r="Z235" s="2"/>
      <c r="AA235" s="2"/>
      <c r="AB235" s="2"/>
      <c r="AC235" s="2"/>
      <c r="AD235" s="2"/>
      <c r="AE235" s="2"/>
      <c r="AF235" s="2"/>
      <c r="AG235" s="2"/>
      <c r="AH235" s="2"/>
      <c r="AI235" s="2"/>
      <c r="AJ235" s="2"/>
      <c r="AK235" s="2"/>
      <c r="AL235" s="2"/>
      <c r="AM235" s="2"/>
      <c r="AN235" s="2"/>
      <c r="AO235" s="2"/>
    </row>
    <row r="236" spans="1:41">
      <c r="A236" s="173"/>
      <c r="B236" s="175"/>
      <c r="C236" s="2"/>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2"/>
      <c r="AA236" s="2"/>
      <c r="AB236" s="2"/>
      <c r="AC236" s="2"/>
      <c r="AD236" s="2"/>
      <c r="AE236" s="2"/>
      <c r="AF236" s="2"/>
      <c r="AG236" s="2"/>
      <c r="AH236" s="2"/>
      <c r="AI236" s="2"/>
      <c r="AJ236" s="2"/>
      <c r="AK236" s="2"/>
      <c r="AL236" s="2"/>
      <c r="AM236" s="2"/>
      <c r="AN236" s="2"/>
      <c r="AO236" s="2"/>
    </row>
    <row r="237" spans="1:41">
      <c r="A237" s="104"/>
      <c r="B237" s="178"/>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c r="A238" s="104"/>
      <c r="B238" s="178"/>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c r="A239" s="104"/>
      <c r="B239" s="179"/>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sheetData>
  <autoFilter ref="B34:Z234"/>
  <pageMargins left="0.7" right="0.7" top="0.75" bottom="0.75" header="0.3" footer="0.3"/>
  <pageSetup paperSize="9" orientation="portrait" r:id="rId1"/>
  <ignoredErrors>
    <ignoredError sqref="Z25:Z28" formulaRange="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4"/>
  <sheetViews>
    <sheetView workbookViewId="0">
      <selection activeCell="A2" sqref="A2:C2"/>
    </sheetView>
  </sheetViews>
  <sheetFormatPr defaultRowHeight="15"/>
  <cols>
    <col min="1" max="1" width="7.140625" customWidth="1"/>
    <col min="2" max="2" width="20.28515625" customWidth="1"/>
    <col min="3" max="8" width="13.7109375" customWidth="1"/>
    <col min="9" max="9" width="17" customWidth="1"/>
    <col min="11" max="11" width="9.28515625" bestFit="1" customWidth="1"/>
    <col min="13" max="13" width="10.85546875" bestFit="1" customWidth="1"/>
  </cols>
  <sheetData>
    <row r="1" spans="1:24">
      <c r="A1" s="17" t="s">
        <v>0</v>
      </c>
      <c r="B1" s="2"/>
      <c r="C1" s="2"/>
      <c r="D1" s="2"/>
      <c r="E1" s="2"/>
      <c r="F1" s="2"/>
      <c r="G1" s="2"/>
      <c r="H1" s="2"/>
      <c r="I1" s="2"/>
      <c r="J1" s="2"/>
      <c r="K1" s="2"/>
      <c r="L1" s="2"/>
      <c r="M1" s="2"/>
      <c r="N1" s="2"/>
      <c r="O1" s="2"/>
      <c r="P1" s="2"/>
    </row>
    <row r="2" spans="1:24" ht="15.75">
      <c r="A2" s="20" t="s">
        <v>314</v>
      </c>
      <c r="B2" s="42"/>
      <c r="C2" s="2"/>
      <c r="D2" s="2"/>
      <c r="E2" s="2"/>
      <c r="F2" s="43"/>
      <c r="G2" s="2"/>
      <c r="H2" s="2"/>
      <c r="I2" s="2"/>
      <c r="J2" s="2"/>
      <c r="K2" s="2"/>
      <c r="L2" s="2"/>
      <c r="M2" s="2"/>
      <c r="N2" s="2"/>
      <c r="O2" s="2"/>
      <c r="P2" s="2"/>
    </row>
    <row r="3" spans="1:24">
      <c r="A3" s="77"/>
      <c r="B3" s="77"/>
      <c r="C3" s="77"/>
      <c r="D3" s="77"/>
      <c r="E3" s="77"/>
      <c r="F3" s="77"/>
      <c r="G3" s="77"/>
      <c r="H3" s="77"/>
      <c r="I3" s="77"/>
      <c r="J3" s="77"/>
      <c r="K3" s="77"/>
      <c r="L3" s="77"/>
      <c r="M3" s="77"/>
      <c r="N3" s="77"/>
      <c r="O3" s="77"/>
      <c r="P3" s="77"/>
      <c r="Q3" s="77"/>
      <c r="R3" s="77"/>
      <c r="S3" s="77"/>
      <c r="T3" s="77"/>
      <c r="U3" s="77"/>
      <c r="V3" s="77"/>
      <c r="W3" s="77"/>
      <c r="X3" s="77"/>
    </row>
    <row r="4" spans="1:24">
      <c r="A4" s="77"/>
      <c r="B4" s="77"/>
      <c r="C4" s="77"/>
      <c r="D4" s="77"/>
      <c r="E4" s="77"/>
      <c r="F4" s="50"/>
      <c r="G4" s="50"/>
      <c r="H4" s="50"/>
      <c r="I4" s="77"/>
      <c r="J4" s="77"/>
      <c r="K4" s="77"/>
      <c r="L4" s="77"/>
      <c r="M4" s="77"/>
      <c r="N4" s="77"/>
      <c r="O4" s="77"/>
      <c r="P4" s="77"/>
      <c r="Q4" s="77"/>
      <c r="R4" s="77"/>
      <c r="S4" s="77"/>
      <c r="T4" s="77"/>
      <c r="U4" s="77"/>
      <c r="V4" s="77"/>
      <c r="W4" s="77"/>
      <c r="X4" s="77"/>
    </row>
    <row r="5" spans="1:24">
      <c r="A5" s="77"/>
      <c r="B5" s="50"/>
      <c r="C5" s="50"/>
      <c r="D5" s="50"/>
      <c r="E5" s="50"/>
      <c r="F5" s="77"/>
      <c r="G5" s="77"/>
      <c r="H5" s="77"/>
      <c r="I5" s="77"/>
      <c r="J5" s="77"/>
      <c r="K5" s="77"/>
      <c r="L5" s="77"/>
      <c r="M5" s="77"/>
      <c r="N5" s="77"/>
      <c r="O5" s="77"/>
      <c r="P5" s="77"/>
      <c r="Q5" s="77"/>
      <c r="R5" s="77"/>
      <c r="S5" s="77"/>
      <c r="T5" s="77"/>
      <c r="U5" s="77"/>
      <c r="V5" s="77"/>
      <c r="W5" s="77"/>
      <c r="X5" s="77"/>
    </row>
    <row r="6" spans="1:24">
      <c r="A6" s="77"/>
      <c r="B6" s="50"/>
      <c r="C6" s="50"/>
      <c r="D6" s="50"/>
      <c r="E6" s="50"/>
      <c r="F6" s="50"/>
      <c r="G6" s="77"/>
      <c r="H6" s="77"/>
      <c r="I6" s="77"/>
      <c r="J6" s="77"/>
      <c r="K6" s="77"/>
      <c r="L6" s="77"/>
      <c r="M6" s="77"/>
      <c r="N6" s="77"/>
      <c r="O6" s="77"/>
      <c r="P6" s="77"/>
      <c r="Q6" s="77"/>
      <c r="R6" s="77"/>
      <c r="S6" s="77"/>
      <c r="T6" s="77"/>
      <c r="U6" s="77"/>
      <c r="V6" s="77"/>
      <c r="W6" s="77"/>
      <c r="X6" s="77"/>
    </row>
    <row r="7" spans="1:24">
      <c r="A7" s="77"/>
      <c r="B7" s="50"/>
      <c r="C7" s="50"/>
      <c r="D7" s="70"/>
      <c r="E7" s="50"/>
      <c r="F7" s="50"/>
      <c r="G7" s="77"/>
      <c r="H7" s="125" t="str">
        <f>B19</f>
        <v>Algeria</v>
      </c>
      <c r="I7" s="501">
        <f>H19</f>
        <v>17.048894905029556</v>
      </c>
      <c r="J7" s="77"/>
      <c r="K7" s="77"/>
      <c r="L7" s="77"/>
      <c r="M7" s="77"/>
      <c r="N7" s="77"/>
      <c r="O7" s="77"/>
      <c r="P7" s="77"/>
      <c r="Q7" s="77"/>
      <c r="R7" s="77"/>
      <c r="S7" s="77"/>
      <c r="T7" s="77"/>
      <c r="U7" s="77"/>
      <c r="V7" s="77"/>
      <c r="W7" s="77"/>
      <c r="X7" s="77"/>
    </row>
    <row r="8" spans="1:24">
      <c r="A8" s="77"/>
      <c r="B8" s="177"/>
      <c r="C8" s="50"/>
      <c r="D8" s="70"/>
      <c r="E8" s="50"/>
      <c r="F8" s="50"/>
      <c r="G8" s="77"/>
      <c r="H8" s="125" t="str">
        <f>B18</f>
        <v>Albania</v>
      </c>
      <c r="I8" s="501">
        <f>H18</f>
        <v>100.04525532210937</v>
      </c>
      <c r="J8" s="77"/>
      <c r="K8" s="77"/>
      <c r="L8" s="77"/>
      <c r="M8" s="77"/>
      <c r="N8" s="77"/>
      <c r="O8" s="77"/>
      <c r="P8" s="77"/>
      <c r="Q8" s="77"/>
      <c r="R8" s="77"/>
      <c r="S8" s="77"/>
      <c r="T8" s="77"/>
      <c r="U8" s="77"/>
      <c r="V8" s="77"/>
      <c r="W8" s="77"/>
      <c r="X8" s="77"/>
    </row>
    <row r="9" spans="1:24">
      <c r="A9" s="77"/>
      <c r="B9" s="499" t="str">
        <f>B19</f>
        <v>Algeria</v>
      </c>
      <c r="C9" s="500">
        <f>G19</f>
        <v>1.8884879541713803E-2</v>
      </c>
      <c r="D9" s="70"/>
      <c r="E9" s="50"/>
      <c r="F9" s="50"/>
      <c r="G9" s="77"/>
      <c r="H9" s="125" t="str">
        <f>B17</f>
        <v>Afghanistan</v>
      </c>
      <c r="I9" s="501">
        <f>H17</f>
        <v>53.146087196552621</v>
      </c>
      <c r="J9" s="77"/>
      <c r="K9" s="77"/>
      <c r="L9" s="77"/>
      <c r="M9" s="77"/>
      <c r="N9" s="77"/>
      <c r="O9" s="77"/>
      <c r="P9" s="77"/>
      <c r="Q9" s="77"/>
      <c r="R9" s="77"/>
      <c r="S9" s="77"/>
      <c r="T9" s="77"/>
      <c r="U9" s="77"/>
      <c r="V9" s="77"/>
      <c r="W9" s="77"/>
      <c r="X9" s="77"/>
    </row>
    <row r="10" spans="1:24">
      <c r="A10" s="77"/>
      <c r="B10" s="499" t="str">
        <f>B18</f>
        <v>Albania</v>
      </c>
      <c r="C10" s="500">
        <f>G18</f>
        <v>-4.3081122308092487E-3</v>
      </c>
      <c r="D10" s="50"/>
      <c r="E10" s="50"/>
      <c r="F10" s="50"/>
      <c r="G10" s="77"/>
      <c r="H10" s="125" t="str">
        <f>B16</f>
        <v>(World)</v>
      </c>
      <c r="I10" s="501">
        <f>H16</f>
        <v>54.767088206509641</v>
      </c>
      <c r="J10" s="77"/>
      <c r="K10" s="77"/>
      <c r="L10" s="77"/>
      <c r="M10" s="77"/>
      <c r="N10" s="77"/>
      <c r="O10" s="77"/>
      <c r="P10" s="77"/>
      <c r="Q10" s="77"/>
      <c r="R10" s="77"/>
      <c r="S10" s="77"/>
      <c r="T10" s="77"/>
      <c r="U10" s="77"/>
      <c r="V10" s="77"/>
      <c r="W10" s="77"/>
      <c r="X10" s="77"/>
    </row>
    <row r="11" spans="1:24">
      <c r="A11" s="77"/>
      <c r="B11" s="499" t="str">
        <f>B17</f>
        <v>Afghanistan</v>
      </c>
      <c r="C11" s="500">
        <f>G17</f>
        <v>4.7438513669212271E-2</v>
      </c>
      <c r="D11" s="50"/>
      <c r="E11" s="50"/>
      <c r="F11" s="50"/>
      <c r="G11" s="77"/>
      <c r="H11" s="77"/>
      <c r="I11" s="77"/>
      <c r="J11" s="77"/>
      <c r="K11" s="77"/>
      <c r="L11" s="77"/>
      <c r="M11" s="77"/>
      <c r="N11" s="77"/>
      <c r="O11" s="77"/>
      <c r="P11" s="77"/>
      <c r="Q11" s="77"/>
      <c r="R11" s="77"/>
      <c r="S11" s="77"/>
      <c r="T11" s="77"/>
      <c r="U11" s="77"/>
      <c r="V11" s="77"/>
      <c r="W11" s="77"/>
      <c r="X11" s="77"/>
    </row>
    <row r="12" spans="1:24">
      <c r="A12" s="77"/>
      <c r="B12" s="499" t="str">
        <f>B16</f>
        <v>(World)</v>
      </c>
      <c r="C12" s="500">
        <f>G16</f>
        <v>1.3558819273090753E-2</v>
      </c>
      <c r="D12" s="50"/>
      <c r="E12" s="50"/>
      <c r="F12" s="50"/>
      <c r="G12" s="77"/>
      <c r="H12" s="77"/>
      <c r="I12" s="77"/>
      <c r="J12" s="77"/>
      <c r="K12" s="77"/>
      <c r="L12" s="77"/>
      <c r="M12" s="77"/>
      <c r="N12" s="77"/>
      <c r="O12" s="77"/>
      <c r="P12" s="77"/>
      <c r="Q12" s="77"/>
      <c r="R12" s="77"/>
      <c r="S12" s="77"/>
      <c r="T12" s="77"/>
      <c r="U12" s="77"/>
      <c r="V12" s="77"/>
      <c r="W12" s="77"/>
      <c r="X12" s="77"/>
    </row>
    <row r="13" spans="1:24">
      <c r="A13" s="77"/>
      <c r="B13" s="177"/>
      <c r="C13" s="497"/>
      <c r="D13" s="498"/>
      <c r="E13" s="50"/>
      <c r="F13" s="50"/>
      <c r="G13" s="77"/>
      <c r="H13" s="77"/>
      <c r="I13" s="77"/>
      <c r="J13" s="77"/>
      <c r="K13" s="77"/>
      <c r="L13" s="77"/>
      <c r="M13" s="77"/>
      <c r="N13" s="77"/>
      <c r="O13" s="77"/>
      <c r="P13" s="77"/>
      <c r="Q13" s="77"/>
      <c r="R13" s="77"/>
      <c r="S13" s="77"/>
      <c r="T13" s="77"/>
      <c r="U13" s="77"/>
      <c r="V13" s="77"/>
      <c r="W13" s="77"/>
      <c r="X13" s="77"/>
    </row>
    <row r="14" spans="1:24">
      <c r="N14" s="221"/>
      <c r="O14" s="221"/>
      <c r="P14" s="221"/>
      <c r="Q14" s="221"/>
      <c r="R14" s="221"/>
      <c r="S14" s="221"/>
    </row>
    <row r="15" spans="1:24">
      <c r="A15" s="2"/>
      <c r="B15" s="602"/>
      <c r="C15" s="170" t="s">
        <v>315</v>
      </c>
      <c r="D15" s="170" t="s">
        <v>18</v>
      </c>
      <c r="E15" s="170" t="s">
        <v>18</v>
      </c>
      <c r="F15" s="162" t="s">
        <v>309</v>
      </c>
      <c r="G15" s="162" t="s">
        <v>310</v>
      </c>
      <c r="H15" s="170" t="s">
        <v>316</v>
      </c>
      <c r="I15" s="93"/>
      <c r="J15" s="221"/>
      <c r="K15" s="221"/>
      <c r="L15" s="221"/>
      <c r="M15" s="221"/>
      <c r="N15" s="221"/>
      <c r="O15" s="221"/>
      <c r="P15" s="221"/>
      <c r="Q15" s="221"/>
      <c r="R15" s="221"/>
      <c r="S15" s="221"/>
    </row>
    <row r="16" spans="1:24">
      <c r="A16" s="502" t="s">
        <v>181</v>
      </c>
      <c r="B16" s="240" t="s">
        <v>363</v>
      </c>
      <c r="C16" s="242">
        <v>135887004.80000001</v>
      </c>
      <c r="D16" s="242">
        <v>6115444311</v>
      </c>
      <c r="E16" s="242">
        <v>7442135578</v>
      </c>
      <c r="F16" s="242">
        <f>E16-D16</f>
        <v>1326691267</v>
      </c>
      <c r="G16" s="183">
        <f>F16/D16/16</f>
        <v>1.3558819273090753E-2</v>
      </c>
      <c r="H16" s="253">
        <f>E16/C16</f>
        <v>54.767088206509641</v>
      </c>
      <c r="I16" s="184"/>
      <c r="J16" s="221"/>
      <c r="K16" s="221"/>
      <c r="L16" s="221"/>
      <c r="M16" s="221"/>
      <c r="N16" s="221"/>
      <c r="O16" s="221"/>
      <c r="P16" s="221"/>
      <c r="Q16" s="221"/>
      <c r="R16" s="221"/>
      <c r="S16" s="221"/>
    </row>
    <row r="17" spans="1:19">
      <c r="A17" s="244" t="s">
        <v>181</v>
      </c>
      <c r="B17" s="503" t="s">
        <v>119</v>
      </c>
      <c r="C17" s="95">
        <v>652090</v>
      </c>
      <c r="D17" s="95">
        <v>19701940</v>
      </c>
      <c r="E17" s="97">
        <v>34656032</v>
      </c>
      <c r="F17" s="95">
        <f>E17-D17</f>
        <v>14954092</v>
      </c>
      <c r="G17" s="183">
        <f>F17/D17/16</f>
        <v>4.7438513669212271E-2</v>
      </c>
      <c r="H17" s="232">
        <f>E17/C17</f>
        <v>53.146087196552621</v>
      </c>
      <c r="I17" s="185"/>
      <c r="J17" s="221"/>
      <c r="K17" s="221"/>
      <c r="L17" s="221"/>
      <c r="M17" s="221"/>
      <c r="N17" s="221"/>
      <c r="O17" s="221"/>
      <c r="P17" s="221"/>
      <c r="Q17" s="221"/>
      <c r="R17" s="221"/>
      <c r="S17" s="221"/>
    </row>
    <row r="18" spans="1:19">
      <c r="A18" s="106" t="s">
        <v>181</v>
      </c>
      <c r="B18" s="504" t="s">
        <v>108</v>
      </c>
      <c r="C18" s="95">
        <v>28748</v>
      </c>
      <c r="D18" s="95">
        <v>3089027</v>
      </c>
      <c r="E18" s="95">
        <v>2876101</v>
      </c>
      <c r="F18" s="95">
        <f>E18-D18</f>
        <v>-212926</v>
      </c>
      <c r="G18" s="183">
        <f>F18/D18/16</f>
        <v>-4.3081122308092487E-3</v>
      </c>
      <c r="H18" s="232">
        <f>E18/C18</f>
        <v>100.04525532210937</v>
      </c>
      <c r="I18" s="185"/>
      <c r="J18" s="221"/>
      <c r="K18" s="221"/>
      <c r="L18" s="221"/>
      <c r="M18" s="221"/>
      <c r="N18" s="221"/>
      <c r="O18" s="221"/>
      <c r="P18" s="221"/>
      <c r="Q18" s="221"/>
      <c r="R18" s="221"/>
      <c r="S18" s="221"/>
    </row>
    <row r="19" spans="1:19">
      <c r="A19" s="245" t="s">
        <v>181</v>
      </c>
      <c r="B19" s="504" t="s">
        <v>96</v>
      </c>
      <c r="C19" s="95">
        <v>2381741</v>
      </c>
      <c r="D19" s="95">
        <v>31183658</v>
      </c>
      <c r="E19" s="95">
        <v>40606052</v>
      </c>
      <c r="F19" s="95">
        <f>E19-D19</f>
        <v>9422394</v>
      </c>
      <c r="G19" s="183">
        <f>F19/D19/16</f>
        <v>1.8884879541713803E-2</v>
      </c>
      <c r="H19" s="232">
        <f>E19/C19</f>
        <v>17.048894905029556</v>
      </c>
      <c r="I19" s="186"/>
      <c r="J19" s="221"/>
      <c r="K19" s="221"/>
      <c r="L19" s="221"/>
      <c r="M19" s="221"/>
      <c r="N19" s="221"/>
      <c r="O19" s="221"/>
      <c r="P19" s="221"/>
      <c r="Q19" s="221"/>
      <c r="R19" s="221"/>
      <c r="S19" s="221"/>
    </row>
    <row r="20" spans="1:19">
      <c r="K20" s="221"/>
      <c r="L20" s="221"/>
      <c r="M20" s="221"/>
      <c r="N20" s="221"/>
      <c r="O20" s="221"/>
      <c r="P20" s="221"/>
      <c r="Q20" s="221"/>
      <c r="R20" s="221"/>
      <c r="S20" s="221"/>
    </row>
    <row r="21" spans="1:19">
      <c r="K21" s="221"/>
      <c r="L21" s="221"/>
      <c r="M21" s="221"/>
      <c r="N21" s="221"/>
      <c r="O21" s="221"/>
      <c r="P21" s="221"/>
      <c r="Q21" s="221"/>
      <c r="R21" s="221"/>
      <c r="S21" s="221"/>
    </row>
    <row r="22" spans="1:19">
      <c r="A22" s="2"/>
      <c r="B22" s="263" t="s">
        <v>411</v>
      </c>
      <c r="C22" s="162" t="s">
        <v>311</v>
      </c>
      <c r="D22" s="170" t="s">
        <v>18</v>
      </c>
      <c r="E22" s="170" t="s">
        <v>18</v>
      </c>
      <c r="F22" s="162" t="s">
        <v>309</v>
      </c>
      <c r="G22" s="162" t="s">
        <v>310</v>
      </c>
      <c r="H22" s="162" t="s">
        <v>312</v>
      </c>
      <c r="I22" s="170" t="s">
        <v>244</v>
      </c>
      <c r="J22" s="221"/>
      <c r="K22" s="221"/>
      <c r="L22" s="221"/>
      <c r="M22" s="221"/>
      <c r="N22" s="221"/>
      <c r="O22" s="221"/>
      <c r="P22" s="221"/>
      <c r="Q22" s="221"/>
      <c r="R22" s="221"/>
      <c r="S22" s="221"/>
    </row>
    <row r="23" spans="1:19">
      <c r="A23" s="2"/>
      <c r="B23" s="171" t="s">
        <v>182</v>
      </c>
      <c r="C23" s="170" t="s">
        <v>317</v>
      </c>
      <c r="D23" s="170">
        <v>2000</v>
      </c>
      <c r="E23" s="170">
        <v>2016</v>
      </c>
      <c r="F23" s="170" t="s">
        <v>209</v>
      </c>
      <c r="G23" s="170" t="s">
        <v>313</v>
      </c>
      <c r="H23" s="170" t="s">
        <v>318</v>
      </c>
      <c r="I23" s="170"/>
      <c r="J23" s="221"/>
      <c r="L23" s="187"/>
      <c r="M23" s="221"/>
      <c r="N23" s="89"/>
      <c r="O23" s="88"/>
      <c r="P23" s="221"/>
      <c r="Q23" s="221"/>
      <c r="R23" s="221"/>
      <c r="S23" s="221"/>
    </row>
    <row r="24" spans="1:19">
      <c r="A24" s="2"/>
      <c r="B24" s="193"/>
      <c r="C24" s="193"/>
      <c r="D24" s="193"/>
      <c r="E24" s="193"/>
      <c r="F24" s="193"/>
      <c r="G24" s="193"/>
      <c r="H24" s="193"/>
      <c r="I24" s="170"/>
      <c r="J24" s="221"/>
      <c r="L24" s="181"/>
      <c r="M24" s="88"/>
      <c r="N24" s="182"/>
      <c r="O24" s="103"/>
      <c r="P24" s="2"/>
    </row>
    <row r="25" spans="1:19">
      <c r="A25" s="2"/>
      <c r="B25" s="240" t="s">
        <v>363</v>
      </c>
      <c r="C25" s="242">
        <v>135887004.80000001</v>
      </c>
      <c r="D25" s="242">
        <v>6115444311</v>
      </c>
      <c r="E25" s="242">
        <v>7442135578</v>
      </c>
      <c r="F25" s="242">
        <f t="shared" ref="F25:F56" si="0">E25-D25</f>
        <v>1326691267</v>
      </c>
      <c r="G25" s="183">
        <f t="shared" ref="G25:G56" si="1">F25/D25/16</f>
        <v>1.3558819273090753E-2</v>
      </c>
      <c r="H25" s="253">
        <f t="shared" ref="H25:H56" si="2">E25/C25</f>
        <v>54.767088206509641</v>
      </c>
      <c r="I25" s="671"/>
      <c r="J25" s="2"/>
      <c r="L25" s="181"/>
      <c r="M25" s="103"/>
      <c r="N25" s="182"/>
      <c r="O25" s="103"/>
      <c r="P25" s="2"/>
    </row>
    <row r="26" spans="1:19">
      <c r="A26" s="2"/>
      <c r="B26" s="503" t="s">
        <v>119</v>
      </c>
      <c r="C26" s="95">
        <v>652090</v>
      </c>
      <c r="D26" s="95">
        <v>19701940</v>
      </c>
      <c r="E26" s="97">
        <v>34656032</v>
      </c>
      <c r="F26" s="95">
        <f t="shared" si="0"/>
        <v>14954092</v>
      </c>
      <c r="G26" s="183">
        <f t="shared" si="1"/>
        <v>4.7438513669212271E-2</v>
      </c>
      <c r="H26" s="232">
        <f t="shared" si="2"/>
        <v>53.146087196552621</v>
      </c>
      <c r="I26" s="671" t="s">
        <v>383</v>
      </c>
      <c r="L26" s="181"/>
      <c r="M26" s="103"/>
      <c r="N26" s="182"/>
      <c r="O26" s="103"/>
      <c r="P26" s="2"/>
    </row>
    <row r="27" spans="1:19">
      <c r="A27" s="2"/>
      <c r="B27" s="504" t="s">
        <v>108</v>
      </c>
      <c r="C27" s="95">
        <v>28748</v>
      </c>
      <c r="D27" s="95">
        <v>3089027</v>
      </c>
      <c r="E27" s="95">
        <v>2876101</v>
      </c>
      <c r="F27" s="95">
        <f t="shared" si="0"/>
        <v>-212926</v>
      </c>
      <c r="G27" s="183">
        <f t="shared" si="1"/>
        <v>-4.3081122308092487E-3</v>
      </c>
      <c r="H27" s="232">
        <f t="shared" si="2"/>
        <v>100.04525532210937</v>
      </c>
      <c r="I27" s="671" t="s">
        <v>383</v>
      </c>
      <c r="L27" s="181"/>
      <c r="M27" s="103"/>
      <c r="N27" s="182"/>
      <c r="O27" s="103"/>
      <c r="P27" s="2"/>
    </row>
    <row r="28" spans="1:19">
      <c r="A28" s="2"/>
      <c r="B28" s="504" t="s">
        <v>96</v>
      </c>
      <c r="C28" s="95">
        <v>2381741</v>
      </c>
      <c r="D28" s="95">
        <v>31183658</v>
      </c>
      <c r="E28" s="95">
        <v>40606052</v>
      </c>
      <c r="F28" s="95">
        <f t="shared" si="0"/>
        <v>9422394</v>
      </c>
      <c r="G28" s="183">
        <f t="shared" si="1"/>
        <v>1.8884879541713803E-2</v>
      </c>
      <c r="H28" s="232">
        <f t="shared" si="2"/>
        <v>17.048894905029556</v>
      </c>
      <c r="I28" s="671" t="s">
        <v>17</v>
      </c>
      <c r="L28" s="181"/>
      <c r="M28" s="103"/>
      <c r="N28" s="182"/>
      <c r="O28" s="103"/>
      <c r="P28" s="2"/>
    </row>
    <row r="29" spans="1:19">
      <c r="A29" s="2"/>
      <c r="B29" s="504" t="s">
        <v>110</v>
      </c>
      <c r="C29" s="95">
        <v>1246700</v>
      </c>
      <c r="D29" s="95">
        <v>15058638</v>
      </c>
      <c r="E29" s="95">
        <v>28813463</v>
      </c>
      <c r="F29" s="95">
        <f t="shared" si="0"/>
        <v>13754825</v>
      </c>
      <c r="G29" s="183">
        <f t="shared" si="1"/>
        <v>5.7088600077908773E-2</v>
      </c>
      <c r="H29" s="232">
        <f t="shared" si="2"/>
        <v>23.111785513756317</v>
      </c>
      <c r="I29" s="671" t="s">
        <v>383</v>
      </c>
      <c r="L29" s="181"/>
      <c r="M29" s="103"/>
      <c r="N29" s="182"/>
      <c r="O29" s="103"/>
      <c r="P29" s="2"/>
    </row>
    <row r="30" spans="1:19">
      <c r="A30" s="2"/>
      <c r="B30" s="504" t="s">
        <v>249</v>
      </c>
      <c r="C30" s="95">
        <v>442</v>
      </c>
      <c r="D30" s="95">
        <v>77648</v>
      </c>
      <c r="E30" s="95">
        <v>100963</v>
      </c>
      <c r="F30" s="95">
        <f t="shared" si="0"/>
        <v>23315</v>
      </c>
      <c r="G30" s="183">
        <f t="shared" si="1"/>
        <v>1.8766581238409231E-2</v>
      </c>
      <c r="H30" s="232">
        <f t="shared" si="2"/>
        <v>228.42307692307693</v>
      </c>
      <c r="I30" s="671" t="s">
        <v>384</v>
      </c>
      <c r="L30" s="181"/>
      <c r="M30" s="103"/>
      <c r="N30" s="182"/>
      <c r="O30" s="103"/>
      <c r="P30" s="2"/>
    </row>
    <row r="31" spans="1:19">
      <c r="A31" s="2"/>
      <c r="B31" s="504" t="s">
        <v>250</v>
      </c>
      <c r="C31" s="95">
        <v>2780400</v>
      </c>
      <c r="D31" s="95">
        <v>37057453</v>
      </c>
      <c r="E31" s="95">
        <v>43847430</v>
      </c>
      <c r="F31" s="95">
        <f t="shared" si="0"/>
        <v>6789977</v>
      </c>
      <c r="G31" s="183">
        <f t="shared" si="1"/>
        <v>1.1451773614878497E-2</v>
      </c>
      <c r="H31" s="232">
        <f t="shared" si="2"/>
        <v>15.770187742770824</v>
      </c>
      <c r="I31" s="671" t="s">
        <v>17</v>
      </c>
      <c r="L31" s="181"/>
      <c r="M31" s="103"/>
      <c r="N31" s="182"/>
      <c r="O31" s="103"/>
      <c r="P31" s="2"/>
    </row>
    <row r="32" spans="1:19">
      <c r="A32" s="2"/>
      <c r="B32" s="504" t="s">
        <v>111</v>
      </c>
      <c r="C32" s="95">
        <v>29743</v>
      </c>
      <c r="D32" s="95">
        <v>3076098</v>
      </c>
      <c r="E32" s="95">
        <v>2924816</v>
      </c>
      <c r="F32" s="95">
        <f t="shared" si="0"/>
        <v>-151282</v>
      </c>
      <c r="G32" s="183">
        <f t="shared" si="1"/>
        <v>-3.0737398483403323E-3</v>
      </c>
      <c r="H32" s="232">
        <f t="shared" si="2"/>
        <v>98.336280805567696</v>
      </c>
      <c r="I32" s="671" t="s">
        <v>383</v>
      </c>
      <c r="L32" s="181"/>
      <c r="M32" s="103"/>
      <c r="N32" s="182"/>
      <c r="O32" s="103"/>
      <c r="P32" s="2"/>
    </row>
    <row r="33" spans="1:16">
      <c r="A33" s="2"/>
      <c r="B33" s="503" t="s">
        <v>251</v>
      </c>
      <c r="C33" s="95">
        <v>140</v>
      </c>
      <c r="D33" s="95">
        <v>90858</v>
      </c>
      <c r="E33" s="95">
        <v>104822</v>
      </c>
      <c r="F33" s="95">
        <f t="shared" si="0"/>
        <v>13964</v>
      </c>
      <c r="G33" s="183">
        <f t="shared" si="1"/>
        <v>9.6056483743864052E-3</v>
      </c>
      <c r="H33" s="232">
        <f t="shared" si="2"/>
        <v>748.7285714285714</v>
      </c>
      <c r="I33" s="671" t="s">
        <v>385</v>
      </c>
      <c r="L33" s="181"/>
      <c r="M33" s="182"/>
      <c r="N33" s="182"/>
      <c r="O33" s="103"/>
      <c r="P33" s="2"/>
    </row>
    <row r="34" spans="1:16">
      <c r="A34" s="2"/>
      <c r="B34" s="504" t="s">
        <v>32</v>
      </c>
      <c r="C34" s="95">
        <v>7692024</v>
      </c>
      <c r="D34" s="95">
        <v>19153000</v>
      </c>
      <c r="E34" s="95">
        <v>24127159</v>
      </c>
      <c r="F34" s="95">
        <f t="shared" si="0"/>
        <v>4974159</v>
      </c>
      <c r="G34" s="183">
        <f t="shared" si="1"/>
        <v>1.6231657573226126E-2</v>
      </c>
      <c r="H34" s="232">
        <f t="shared" si="2"/>
        <v>3.13664634951737</v>
      </c>
      <c r="I34" s="671" t="s">
        <v>17</v>
      </c>
      <c r="L34" s="181"/>
      <c r="M34" s="103"/>
      <c r="N34" s="182"/>
      <c r="O34" s="103"/>
      <c r="P34" s="2"/>
    </row>
    <row r="35" spans="1:16">
      <c r="A35" s="2"/>
      <c r="B35" s="504" t="s">
        <v>41</v>
      </c>
      <c r="C35" s="95">
        <v>83871</v>
      </c>
      <c r="D35" s="95">
        <v>8011566</v>
      </c>
      <c r="E35" s="95">
        <v>8747358</v>
      </c>
      <c r="F35" s="95">
        <f t="shared" si="0"/>
        <v>735792</v>
      </c>
      <c r="G35" s="183">
        <f t="shared" si="1"/>
        <v>5.7400762847113788E-3</v>
      </c>
      <c r="H35" s="232">
        <f t="shared" si="2"/>
        <v>104.29538219408377</v>
      </c>
      <c r="I35" s="671" t="s">
        <v>17</v>
      </c>
      <c r="L35" s="181"/>
      <c r="M35" s="103"/>
      <c r="N35" s="182"/>
      <c r="O35" s="103"/>
      <c r="P35" s="2"/>
    </row>
    <row r="36" spans="1:16">
      <c r="A36" s="2"/>
      <c r="B36" s="504" t="s">
        <v>120</v>
      </c>
      <c r="C36" s="95">
        <v>86600</v>
      </c>
      <c r="D36" s="95">
        <v>8048600</v>
      </c>
      <c r="E36" s="95">
        <v>9762274</v>
      </c>
      <c r="F36" s="95">
        <f t="shared" si="0"/>
        <v>1713674</v>
      </c>
      <c r="G36" s="183">
        <f t="shared" si="1"/>
        <v>1.3307236662276669E-2</v>
      </c>
      <c r="H36" s="232">
        <f t="shared" si="2"/>
        <v>112.72833718244804</v>
      </c>
      <c r="I36" s="671" t="s">
        <v>383</v>
      </c>
      <c r="L36" s="181"/>
      <c r="M36" s="103"/>
      <c r="N36" s="182"/>
      <c r="O36" s="103"/>
      <c r="P36" s="2"/>
    </row>
    <row r="37" spans="1:16">
      <c r="A37" s="2"/>
      <c r="B37" s="503" t="s">
        <v>74</v>
      </c>
      <c r="C37" s="95">
        <v>13943</v>
      </c>
      <c r="D37" s="95">
        <v>297891</v>
      </c>
      <c r="E37" s="95">
        <v>391232</v>
      </c>
      <c r="F37" s="95">
        <f t="shared" si="0"/>
        <v>93341</v>
      </c>
      <c r="G37" s="183">
        <f t="shared" si="1"/>
        <v>1.9583715184413091E-2</v>
      </c>
      <c r="H37" s="232">
        <f t="shared" si="2"/>
        <v>28.059384637452485</v>
      </c>
      <c r="I37" s="671" t="s">
        <v>17</v>
      </c>
      <c r="L37" s="181"/>
      <c r="M37" s="103"/>
      <c r="N37" s="182"/>
      <c r="O37" s="103"/>
      <c r="P37" s="2"/>
    </row>
    <row r="38" spans="1:16">
      <c r="A38" s="2"/>
      <c r="B38" s="504" t="s">
        <v>31</v>
      </c>
      <c r="C38" s="95">
        <v>741</v>
      </c>
      <c r="D38" s="95">
        <v>666855</v>
      </c>
      <c r="E38" s="95">
        <v>1425171</v>
      </c>
      <c r="F38" s="95">
        <f t="shared" si="0"/>
        <v>758316</v>
      </c>
      <c r="G38" s="183">
        <f t="shared" si="1"/>
        <v>7.1072047146681069E-2</v>
      </c>
      <c r="H38" s="232">
        <f t="shared" si="2"/>
        <v>1923.3076923076924</v>
      </c>
      <c r="I38" s="671" t="s">
        <v>17</v>
      </c>
      <c r="L38" s="181"/>
      <c r="M38" s="103"/>
      <c r="N38" s="182"/>
      <c r="O38" s="103"/>
      <c r="P38" s="2"/>
    </row>
    <row r="39" spans="1:16">
      <c r="A39" s="2"/>
      <c r="B39" s="504" t="s">
        <v>121</v>
      </c>
      <c r="C39" s="95">
        <v>143998</v>
      </c>
      <c r="D39" s="95">
        <v>131280739</v>
      </c>
      <c r="E39" s="95">
        <v>162951560</v>
      </c>
      <c r="F39" s="95">
        <f t="shared" si="0"/>
        <v>31670821</v>
      </c>
      <c r="G39" s="183">
        <f t="shared" si="1"/>
        <v>1.5077812081024315E-2</v>
      </c>
      <c r="H39" s="232">
        <f t="shared" si="2"/>
        <v>1131.6237725523965</v>
      </c>
      <c r="I39" s="671" t="s">
        <v>383</v>
      </c>
      <c r="L39" s="181"/>
      <c r="M39" s="103"/>
      <c r="N39" s="182"/>
      <c r="O39" s="103"/>
      <c r="P39" s="2"/>
    </row>
    <row r="40" spans="1:16">
      <c r="A40" s="2"/>
      <c r="B40" s="503" t="s">
        <v>66</v>
      </c>
      <c r="C40" s="95">
        <v>430</v>
      </c>
      <c r="D40" s="95">
        <v>269838</v>
      </c>
      <c r="E40" s="95">
        <v>284996</v>
      </c>
      <c r="F40" s="95">
        <f t="shared" si="0"/>
        <v>15158</v>
      </c>
      <c r="G40" s="183">
        <f t="shared" si="1"/>
        <v>3.5109028379990957E-3</v>
      </c>
      <c r="H40" s="232">
        <f t="shared" si="2"/>
        <v>662.78139534883724</v>
      </c>
      <c r="I40" s="671" t="s">
        <v>17</v>
      </c>
      <c r="L40" s="181"/>
      <c r="M40" s="103"/>
      <c r="N40" s="182"/>
      <c r="O40" s="103"/>
      <c r="P40" s="2"/>
    </row>
    <row r="41" spans="1:16">
      <c r="A41" s="2"/>
      <c r="B41" s="504" t="s">
        <v>86</v>
      </c>
      <c r="C41" s="95">
        <v>208000</v>
      </c>
      <c r="D41" s="95">
        <v>10005000</v>
      </c>
      <c r="E41" s="97">
        <v>9507120</v>
      </c>
      <c r="F41" s="95">
        <f t="shared" si="0"/>
        <v>-497880</v>
      </c>
      <c r="G41" s="183">
        <f t="shared" si="1"/>
        <v>-3.1101949025487256E-3</v>
      </c>
      <c r="H41" s="232">
        <f t="shared" si="2"/>
        <v>45.707307692307694</v>
      </c>
      <c r="I41" s="671" t="s">
        <v>17</v>
      </c>
      <c r="L41" s="181"/>
      <c r="M41" s="103"/>
      <c r="N41" s="182"/>
      <c r="O41" s="103"/>
      <c r="P41" s="2"/>
    </row>
    <row r="42" spans="1:16">
      <c r="A42" s="2"/>
      <c r="B42" s="504" t="s">
        <v>40</v>
      </c>
      <c r="C42" s="95">
        <v>30528</v>
      </c>
      <c r="D42" s="95">
        <v>10251250</v>
      </c>
      <c r="E42" s="97">
        <v>11348159</v>
      </c>
      <c r="F42" s="95">
        <f t="shared" si="0"/>
        <v>1096909</v>
      </c>
      <c r="G42" s="183">
        <f t="shared" si="1"/>
        <v>6.6876539446408976E-3</v>
      </c>
      <c r="H42" s="232">
        <f t="shared" si="2"/>
        <v>371.72952699161425</v>
      </c>
      <c r="I42" s="671" t="s">
        <v>17</v>
      </c>
      <c r="L42" s="181"/>
      <c r="M42" s="103"/>
      <c r="N42" s="182"/>
      <c r="O42" s="103"/>
      <c r="P42" s="2"/>
    </row>
    <row r="43" spans="1:16">
      <c r="A43" s="2"/>
      <c r="B43" s="504" t="s">
        <v>252</v>
      </c>
      <c r="C43" s="95">
        <v>22966</v>
      </c>
      <c r="D43" s="95">
        <v>247312</v>
      </c>
      <c r="E43" s="97">
        <v>366954</v>
      </c>
      <c r="F43" s="95">
        <f t="shared" si="0"/>
        <v>119642</v>
      </c>
      <c r="G43" s="183">
        <f t="shared" si="1"/>
        <v>3.0235593096978715E-2</v>
      </c>
      <c r="H43" s="232">
        <f t="shared" si="2"/>
        <v>15.978141600627014</v>
      </c>
      <c r="I43" s="671" t="s">
        <v>385</v>
      </c>
      <c r="L43" s="181"/>
      <c r="M43" s="103"/>
      <c r="N43" s="182"/>
      <c r="O43" s="103"/>
      <c r="P43" s="2"/>
    </row>
    <row r="44" spans="1:16">
      <c r="A44" s="2"/>
      <c r="B44" s="504" t="s">
        <v>122</v>
      </c>
      <c r="C44" s="95">
        <v>112622</v>
      </c>
      <c r="D44" s="95">
        <v>6949366</v>
      </c>
      <c r="E44" s="97">
        <v>10872298</v>
      </c>
      <c r="F44" s="95">
        <f t="shared" si="0"/>
        <v>3922932</v>
      </c>
      <c r="G44" s="183">
        <f t="shared" si="1"/>
        <v>3.5281383942074716E-2</v>
      </c>
      <c r="H44" s="232">
        <f t="shared" si="2"/>
        <v>96.537958835751454</v>
      </c>
      <c r="I44" s="671" t="s">
        <v>383</v>
      </c>
      <c r="L44" s="181"/>
      <c r="M44" s="103"/>
      <c r="N44" s="182"/>
      <c r="O44" s="103"/>
      <c r="P44" s="2"/>
    </row>
    <row r="45" spans="1:16">
      <c r="A45" s="2"/>
      <c r="B45" s="503" t="s">
        <v>253</v>
      </c>
      <c r="C45" s="95">
        <v>53</v>
      </c>
      <c r="D45" s="95">
        <v>61833</v>
      </c>
      <c r="E45" s="97">
        <v>65331</v>
      </c>
      <c r="F45" s="95">
        <f t="shared" si="0"/>
        <v>3498</v>
      </c>
      <c r="G45" s="183">
        <f t="shared" si="1"/>
        <v>3.5357333462714084E-3</v>
      </c>
      <c r="H45" s="232">
        <f t="shared" si="2"/>
        <v>1232.6603773584907</v>
      </c>
      <c r="I45" s="671" t="s">
        <v>384</v>
      </c>
      <c r="L45" s="181"/>
      <c r="M45" s="103"/>
      <c r="N45" s="182"/>
      <c r="O45" s="103"/>
      <c r="P45" s="2"/>
    </row>
    <row r="46" spans="1:16">
      <c r="A46" s="2"/>
      <c r="B46" s="504" t="s">
        <v>123</v>
      </c>
      <c r="C46" s="95">
        <v>38394</v>
      </c>
      <c r="D46" s="95">
        <v>564187</v>
      </c>
      <c r="E46" s="97">
        <v>797765</v>
      </c>
      <c r="F46" s="95">
        <f t="shared" si="0"/>
        <v>233578</v>
      </c>
      <c r="G46" s="183">
        <f t="shared" si="1"/>
        <v>2.5875507588795914E-2</v>
      </c>
      <c r="H46" s="232">
        <f t="shared" si="2"/>
        <v>20.778376829712975</v>
      </c>
      <c r="I46" s="671" t="s">
        <v>383</v>
      </c>
      <c r="L46" s="181"/>
      <c r="M46" s="103"/>
      <c r="N46" s="182"/>
      <c r="O46" s="103"/>
      <c r="P46" s="2"/>
    </row>
    <row r="47" spans="1:16">
      <c r="A47" s="2"/>
      <c r="B47" s="504" t="s">
        <v>107</v>
      </c>
      <c r="C47" s="95">
        <v>1098581</v>
      </c>
      <c r="D47" s="95">
        <v>8339512</v>
      </c>
      <c r="E47" s="97">
        <v>10887882</v>
      </c>
      <c r="F47" s="95">
        <f t="shared" si="0"/>
        <v>2548370</v>
      </c>
      <c r="G47" s="183">
        <f t="shared" si="1"/>
        <v>1.9098614523247882E-2</v>
      </c>
      <c r="H47" s="232">
        <f t="shared" si="2"/>
        <v>9.9108595542795666</v>
      </c>
      <c r="I47" s="671" t="s">
        <v>17</v>
      </c>
      <c r="L47" s="181"/>
      <c r="M47" s="103"/>
      <c r="N47" s="182"/>
      <c r="O47" s="103"/>
      <c r="P47" s="2"/>
    </row>
    <row r="48" spans="1:16">
      <c r="A48" s="2"/>
      <c r="B48" s="504" t="s">
        <v>254</v>
      </c>
      <c r="C48" s="95">
        <v>51197</v>
      </c>
      <c r="D48" s="95">
        <v>3792878</v>
      </c>
      <c r="E48" s="97">
        <v>3516816</v>
      </c>
      <c r="F48" s="95">
        <f t="shared" si="0"/>
        <v>-276062</v>
      </c>
      <c r="G48" s="183">
        <f t="shared" si="1"/>
        <v>-4.5490192407981484E-3</v>
      </c>
      <c r="H48" s="232">
        <f t="shared" si="2"/>
        <v>68.691837412348377</v>
      </c>
      <c r="I48" s="671" t="s">
        <v>17</v>
      </c>
      <c r="L48" s="181"/>
      <c r="M48" s="103"/>
      <c r="N48" s="182"/>
      <c r="O48" s="103"/>
      <c r="P48" s="2"/>
    </row>
    <row r="49" spans="1:16">
      <c r="A49" s="2"/>
      <c r="B49" s="504" t="s">
        <v>91</v>
      </c>
      <c r="C49" s="95">
        <v>582000</v>
      </c>
      <c r="D49" s="95">
        <v>1736579</v>
      </c>
      <c r="E49" s="97">
        <v>2250260</v>
      </c>
      <c r="F49" s="95">
        <f t="shared" si="0"/>
        <v>513681</v>
      </c>
      <c r="G49" s="183">
        <f t="shared" si="1"/>
        <v>1.8487533535761977E-2</v>
      </c>
      <c r="H49" s="232">
        <f t="shared" si="2"/>
        <v>3.8664261168384879</v>
      </c>
      <c r="I49" s="671" t="s">
        <v>17</v>
      </c>
      <c r="L49" s="181"/>
      <c r="M49" s="103"/>
      <c r="N49" s="182"/>
      <c r="O49" s="103"/>
      <c r="P49" s="2"/>
    </row>
    <row r="50" spans="1:16">
      <c r="A50" s="2"/>
      <c r="B50" s="504" t="s">
        <v>92</v>
      </c>
      <c r="C50" s="95">
        <v>8514877</v>
      </c>
      <c r="D50" s="95">
        <v>175786441</v>
      </c>
      <c r="E50" s="97">
        <v>207652865</v>
      </c>
      <c r="F50" s="95">
        <f t="shared" si="0"/>
        <v>31866424</v>
      </c>
      <c r="G50" s="183">
        <f t="shared" si="1"/>
        <v>1.1329949503898313E-2</v>
      </c>
      <c r="H50" s="232">
        <f t="shared" si="2"/>
        <v>24.387065720385625</v>
      </c>
      <c r="I50" s="671" t="s">
        <v>17</v>
      </c>
      <c r="L50" s="181"/>
      <c r="M50" s="103"/>
      <c r="N50" s="182"/>
      <c r="O50" s="103"/>
      <c r="P50" s="2"/>
    </row>
    <row r="51" spans="1:16">
      <c r="A51" s="2"/>
      <c r="B51" s="504" t="s">
        <v>24</v>
      </c>
      <c r="C51" s="95">
        <v>5765</v>
      </c>
      <c r="D51" s="95">
        <v>330554</v>
      </c>
      <c r="E51" s="97">
        <v>423196</v>
      </c>
      <c r="F51" s="95">
        <f t="shared" si="0"/>
        <v>92642</v>
      </c>
      <c r="G51" s="183">
        <f t="shared" si="1"/>
        <v>1.7516426968059683E-2</v>
      </c>
      <c r="H51" s="232">
        <f t="shared" si="2"/>
        <v>73.407805724197743</v>
      </c>
      <c r="I51" s="671" t="s">
        <v>17</v>
      </c>
      <c r="L51" s="181"/>
      <c r="M51" s="103"/>
      <c r="N51" s="182"/>
      <c r="O51" s="103"/>
      <c r="P51" s="2"/>
    </row>
    <row r="52" spans="1:16">
      <c r="A52" s="2"/>
      <c r="B52" s="504" t="s">
        <v>85</v>
      </c>
      <c r="C52" s="95">
        <v>110879</v>
      </c>
      <c r="D52" s="95">
        <v>8170172</v>
      </c>
      <c r="E52" s="97">
        <v>7127822</v>
      </c>
      <c r="F52" s="95">
        <f t="shared" si="0"/>
        <v>-1042350</v>
      </c>
      <c r="G52" s="183">
        <f t="shared" si="1"/>
        <v>-7.9737458403568492E-3</v>
      </c>
      <c r="H52" s="232">
        <f t="shared" si="2"/>
        <v>64.284688714725064</v>
      </c>
      <c r="I52" s="671" t="s">
        <v>17</v>
      </c>
      <c r="L52" s="181"/>
      <c r="M52" s="103"/>
      <c r="N52" s="182"/>
      <c r="O52" s="103"/>
      <c r="P52" s="2"/>
    </row>
    <row r="53" spans="1:16">
      <c r="A53" s="2"/>
      <c r="B53" s="504" t="s">
        <v>124</v>
      </c>
      <c r="C53" s="95">
        <v>274222</v>
      </c>
      <c r="D53" s="95">
        <v>11607944</v>
      </c>
      <c r="E53" s="97">
        <v>18646433</v>
      </c>
      <c r="F53" s="95">
        <f t="shared" si="0"/>
        <v>7038489</v>
      </c>
      <c r="G53" s="183">
        <f t="shared" si="1"/>
        <v>3.7896940448713397E-2</v>
      </c>
      <c r="H53" s="232">
        <f t="shared" si="2"/>
        <v>67.997582250877031</v>
      </c>
      <c r="I53" s="671" t="s">
        <v>383</v>
      </c>
      <c r="L53" s="181"/>
      <c r="M53" s="103"/>
      <c r="N53" s="182"/>
      <c r="O53" s="103"/>
      <c r="P53" s="2"/>
    </row>
    <row r="54" spans="1:16">
      <c r="A54" s="2"/>
      <c r="B54" s="504" t="s">
        <v>125</v>
      </c>
      <c r="C54" s="95">
        <v>27834</v>
      </c>
      <c r="D54" s="95">
        <v>6767073</v>
      </c>
      <c r="E54" s="97">
        <v>10524117</v>
      </c>
      <c r="F54" s="95">
        <f t="shared" si="0"/>
        <v>3757044</v>
      </c>
      <c r="G54" s="183">
        <f t="shared" si="1"/>
        <v>3.4699677393756505E-2</v>
      </c>
      <c r="H54" s="232">
        <f t="shared" si="2"/>
        <v>378.10293166630737</v>
      </c>
      <c r="I54" s="671" t="s">
        <v>383</v>
      </c>
      <c r="L54" s="181"/>
      <c r="M54" s="103"/>
      <c r="N54" s="182"/>
      <c r="O54" s="103"/>
      <c r="P54" s="2"/>
    </row>
    <row r="55" spans="1:16">
      <c r="A55" s="2"/>
      <c r="B55" s="504" t="s">
        <v>126</v>
      </c>
      <c r="C55" s="95">
        <v>181035</v>
      </c>
      <c r="D55" s="95">
        <v>12197905</v>
      </c>
      <c r="E55" s="97">
        <v>15762370</v>
      </c>
      <c r="F55" s="95">
        <f t="shared" si="0"/>
        <v>3564465</v>
      </c>
      <c r="G55" s="183">
        <f t="shared" si="1"/>
        <v>1.8263715162562751E-2</v>
      </c>
      <c r="H55" s="232">
        <f t="shared" si="2"/>
        <v>87.068080757864507</v>
      </c>
      <c r="I55" s="671" t="s">
        <v>383</v>
      </c>
      <c r="L55" s="181"/>
      <c r="M55" s="103"/>
      <c r="N55" s="182"/>
      <c r="O55" s="103"/>
      <c r="P55" s="2"/>
    </row>
    <row r="56" spans="1:16">
      <c r="A56" s="2"/>
      <c r="B56" s="504" t="s">
        <v>127</v>
      </c>
      <c r="C56" s="95">
        <v>475442</v>
      </c>
      <c r="D56" s="95">
        <v>15927713</v>
      </c>
      <c r="E56" s="97">
        <v>23439189</v>
      </c>
      <c r="F56" s="95">
        <f t="shared" si="0"/>
        <v>7511476</v>
      </c>
      <c r="G56" s="183">
        <f t="shared" si="1"/>
        <v>2.9474868739787063E-2</v>
      </c>
      <c r="H56" s="232">
        <f t="shared" si="2"/>
        <v>49.299786304112807</v>
      </c>
      <c r="I56" s="671" t="s">
        <v>383</v>
      </c>
      <c r="L56" s="181"/>
      <c r="M56" s="103"/>
      <c r="N56" s="182"/>
      <c r="O56" s="103"/>
      <c r="P56" s="2"/>
    </row>
    <row r="57" spans="1:16">
      <c r="A57" s="2"/>
      <c r="B57" s="504" t="s">
        <v>35</v>
      </c>
      <c r="C57" s="95">
        <v>9984670</v>
      </c>
      <c r="D57" s="95">
        <v>30769700</v>
      </c>
      <c r="E57" s="97">
        <v>36286425</v>
      </c>
      <c r="F57" s="95">
        <f t="shared" ref="F57:F88" si="3">E57-D57</f>
        <v>5516725</v>
      </c>
      <c r="G57" s="183">
        <f t="shared" ref="G57:G88" si="4">F57/D57/16</f>
        <v>1.1205676769679263E-2</v>
      </c>
      <c r="H57" s="232">
        <f t="shared" ref="H57:H90" si="5">E57/C57</f>
        <v>3.6342137496782567</v>
      </c>
      <c r="I57" s="671" t="s">
        <v>17</v>
      </c>
      <c r="L57" s="181"/>
      <c r="M57" s="103"/>
      <c r="N57" s="182"/>
      <c r="O57" s="103"/>
      <c r="P57" s="2"/>
    </row>
    <row r="58" spans="1:16">
      <c r="A58" s="2"/>
      <c r="B58" s="503" t="s">
        <v>255</v>
      </c>
      <c r="C58" s="95">
        <v>4033</v>
      </c>
      <c r="D58" s="95">
        <v>438737</v>
      </c>
      <c r="E58" s="97">
        <v>539560</v>
      </c>
      <c r="F58" s="95">
        <f t="shared" si="3"/>
        <v>100823</v>
      </c>
      <c r="G58" s="183">
        <f t="shared" si="4"/>
        <v>1.4362676273029172E-2</v>
      </c>
      <c r="H58" s="232">
        <f t="shared" si="5"/>
        <v>133.78626332754774</v>
      </c>
      <c r="I58" s="671" t="s">
        <v>385</v>
      </c>
      <c r="L58" s="181"/>
      <c r="M58" s="103"/>
      <c r="N58" s="182"/>
      <c r="O58" s="103"/>
      <c r="P58" s="2"/>
    </row>
    <row r="59" spans="1:16">
      <c r="A59" s="2"/>
      <c r="B59" s="503" t="s">
        <v>256</v>
      </c>
      <c r="C59" s="95">
        <v>260</v>
      </c>
      <c r="D59" s="95">
        <v>41685</v>
      </c>
      <c r="E59" s="97">
        <v>60765</v>
      </c>
      <c r="F59" s="95">
        <f t="shared" si="3"/>
        <v>19080</v>
      </c>
      <c r="G59" s="183">
        <f t="shared" si="4"/>
        <v>2.8607412738395108E-2</v>
      </c>
      <c r="H59" s="232">
        <f t="shared" si="5"/>
        <v>233.71153846153845</v>
      </c>
      <c r="I59" s="671" t="s">
        <v>384</v>
      </c>
      <c r="L59" s="181"/>
      <c r="M59" s="103"/>
      <c r="N59" s="182"/>
      <c r="O59" s="103"/>
      <c r="P59" s="2"/>
    </row>
    <row r="60" spans="1:16">
      <c r="A60" s="2"/>
      <c r="B60" s="504" t="s">
        <v>257</v>
      </c>
      <c r="C60" s="95">
        <v>622984</v>
      </c>
      <c r="D60" s="95">
        <v>3726048</v>
      </c>
      <c r="E60" s="97">
        <v>4594621</v>
      </c>
      <c r="F60" s="95">
        <f t="shared" si="3"/>
        <v>868573</v>
      </c>
      <c r="G60" s="183">
        <f t="shared" si="4"/>
        <v>1.4569273530561066E-2</v>
      </c>
      <c r="H60" s="232">
        <f t="shared" si="5"/>
        <v>7.3751829902533617</v>
      </c>
      <c r="I60" s="671" t="s">
        <v>383</v>
      </c>
      <c r="L60" s="181"/>
      <c r="M60" s="103"/>
      <c r="N60" s="182"/>
      <c r="O60" s="103"/>
      <c r="P60" s="2"/>
    </row>
    <row r="61" spans="1:16">
      <c r="A61" s="2"/>
      <c r="B61" s="504" t="s">
        <v>129</v>
      </c>
      <c r="C61" s="95">
        <v>1284000</v>
      </c>
      <c r="D61" s="95">
        <v>8343321</v>
      </c>
      <c r="E61" s="97">
        <v>14452543</v>
      </c>
      <c r="F61" s="95">
        <f t="shared" si="3"/>
        <v>6109222</v>
      </c>
      <c r="G61" s="183">
        <f t="shared" si="4"/>
        <v>4.5764315552523992E-2</v>
      </c>
      <c r="H61" s="232">
        <f t="shared" si="5"/>
        <v>11.255874610591901</v>
      </c>
      <c r="I61" s="671" t="s">
        <v>383</v>
      </c>
      <c r="L61" s="181"/>
      <c r="M61" s="103"/>
      <c r="N61" s="182"/>
      <c r="O61" s="103"/>
      <c r="P61" s="2"/>
    </row>
    <row r="62" spans="1:16">
      <c r="A62" s="2"/>
      <c r="B62" s="504" t="s">
        <v>73</v>
      </c>
      <c r="C62" s="95">
        <v>756102</v>
      </c>
      <c r="D62" s="95">
        <v>15170387</v>
      </c>
      <c r="E62" s="97">
        <v>17909754</v>
      </c>
      <c r="F62" s="95">
        <f t="shared" si="3"/>
        <v>2739367</v>
      </c>
      <c r="G62" s="183">
        <f t="shared" si="4"/>
        <v>1.1285831897366891E-2</v>
      </c>
      <c r="H62" s="232">
        <f t="shared" si="5"/>
        <v>23.686954934651673</v>
      </c>
      <c r="I62" s="671" t="s">
        <v>17</v>
      </c>
      <c r="L62" s="181"/>
      <c r="M62" s="103"/>
      <c r="N62" s="182"/>
      <c r="O62" s="103"/>
      <c r="P62" s="2"/>
    </row>
    <row r="63" spans="1:16">
      <c r="A63" s="2"/>
      <c r="B63" s="504" t="s">
        <v>71</v>
      </c>
      <c r="C63" s="95">
        <v>9598094</v>
      </c>
      <c r="D63" s="95">
        <v>1262645000</v>
      </c>
      <c r="E63" s="97">
        <v>1378665000</v>
      </c>
      <c r="F63" s="95">
        <f t="shared" si="3"/>
        <v>116020000</v>
      </c>
      <c r="G63" s="183">
        <f t="shared" si="4"/>
        <v>5.7429047752931344E-3</v>
      </c>
      <c r="H63" s="232">
        <f t="shared" si="5"/>
        <v>143.63945591697686</v>
      </c>
      <c r="I63" s="671" t="s">
        <v>17</v>
      </c>
      <c r="L63" s="181"/>
      <c r="M63" s="103"/>
      <c r="N63" s="182"/>
      <c r="O63" s="103"/>
      <c r="P63" s="2"/>
    </row>
    <row r="64" spans="1:16">
      <c r="A64" s="2"/>
      <c r="B64" s="503" t="s">
        <v>258</v>
      </c>
      <c r="C64" s="95">
        <v>1104</v>
      </c>
      <c r="D64" s="95">
        <v>6665000</v>
      </c>
      <c r="E64" s="97">
        <v>7346700</v>
      </c>
      <c r="F64" s="95">
        <f t="shared" si="3"/>
        <v>681700</v>
      </c>
      <c r="G64" s="183">
        <f t="shared" si="4"/>
        <v>6.3925356339084773E-3</v>
      </c>
      <c r="H64" s="232">
        <f t="shared" si="5"/>
        <v>6654.619565217391</v>
      </c>
      <c r="I64" s="671" t="s">
        <v>385</v>
      </c>
      <c r="L64" s="181"/>
      <c r="M64" s="103"/>
      <c r="N64" s="182"/>
      <c r="O64" s="103"/>
      <c r="P64" s="2"/>
    </row>
    <row r="65" spans="1:16">
      <c r="A65" s="2"/>
      <c r="B65" s="503" t="s">
        <v>259</v>
      </c>
      <c r="C65" s="95">
        <v>26.8</v>
      </c>
      <c r="D65" s="95">
        <v>431907</v>
      </c>
      <c r="E65" s="97">
        <v>612167</v>
      </c>
      <c r="F65" s="95">
        <f t="shared" si="3"/>
        <v>180260</v>
      </c>
      <c r="G65" s="183">
        <f t="shared" si="4"/>
        <v>2.6084897906262228E-2</v>
      </c>
      <c r="H65" s="232">
        <f t="shared" si="5"/>
        <v>22842.052238805969</v>
      </c>
      <c r="I65" s="671" t="s">
        <v>385</v>
      </c>
      <c r="L65" s="181"/>
      <c r="M65" s="103"/>
      <c r="N65" s="182"/>
      <c r="O65" s="103"/>
      <c r="P65" s="2"/>
    </row>
    <row r="66" spans="1:16">
      <c r="A66" s="2"/>
      <c r="B66" s="504" t="s">
        <v>130</v>
      </c>
      <c r="C66" s="95">
        <v>1138914</v>
      </c>
      <c r="D66" s="95">
        <v>40403959</v>
      </c>
      <c r="E66" s="97">
        <v>48653419</v>
      </c>
      <c r="F66" s="95">
        <f t="shared" si="3"/>
        <v>8249460</v>
      </c>
      <c r="G66" s="183">
        <f t="shared" si="4"/>
        <v>1.2760909147541705E-2</v>
      </c>
      <c r="H66" s="232">
        <f t="shared" si="5"/>
        <v>42.719133314719109</v>
      </c>
      <c r="I66" s="671" t="s">
        <v>383</v>
      </c>
      <c r="L66" s="181"/>
      <c r="M66" s="103"/>
      <c r="N66" s="182"/>
      <c r="O66" s="103"/>
      <c r="P66" s="2"/>
    </row>
    <row r="67" spans="1:16">
      <c r="A67" s="2"/>
      <c r="B67" s="503" t="s">
        <v>131</v>
      </c>
      <c r="C67" s="95">
        <v>2235</v>
      </c>
      <c r="D67" s="95">
        <v>547696</v>
      </c>
      <c r="E67" s="97">
        <v>795601</v>
      </c>
      <c r="F67" s="95">
        <f t="shared" si="3"/>
        <v>247905</v>
      </c>
      <c r="G67" s="183">
        <f t="shared" si="4"/>
        <v>2.8289530140808039E-2</v>
      </c>
      <c r="H67" s="232">
        <f t="shared" si="5"/>
        <v>355.97360178970916</v>
      </c>
      <c r="I67" s="671" t="s">
        <v>383</v>
      </c>
      <c r="L67" s="181"/>
      <c r="M67" s="103"/>
      <c r="N67" s="182"/>
      <c r="O67" s="103"/>
      <c r="P67" s="2"/>
    </row>
    <row r="68" spans="1:16">
      <c r="A68" s="2"/>
      <c r="B68" s="504" t="s">
        <v>132</v>
      </c>
      <c r="C68" s="95">
        <v>342000</v>
      </c>
      <c r="D68" s="95">
        <v>3109269</v>
      </c>
      <c r="E68" s="97">
        <v>5125821</v>
      </c>
      <c r="F68" s="95">
        <f t="shared" si="3"/>
        <v>2016552</v>
      </c>
      <c r="G68" s="183">
        <f t="shared" si="4"/>
        <v>4.0535090402277832E-2</v>
      </c>
      <c r="H68" s="232">
        <f t="shared" si="5"/>
        <v>14.987780701754385</v>
      </c>
      <c r="I68" s="671" t="s">
        <v>383</v>
      </c>
      <c r="L68" s="181"/>
      <c r="M68" s="103"/>
      <c r="N68" s="182"/>
      <c r="O68" s="103"/>
      <c r="P68" s="2"/>
    </row>
    <row r="69" spans="1:16">
      <c r="A69" s="2"/>
      <c r="B69" s="504" t="s">
        <v>133</v>
      </c>
      <c r="C69" s="95">
        <v>51100</v>
      </c>
      <c r="D69" s="95">
        <v>3925450</v>
      </c>
      <c r="E69" s="97">
        <v>4857274</v>
      </c>
      <c r="F69" s="95">
        <f t="shared" si="3"/>
        <v>931824</v>
      </c>
      <c r="G69" s="183">
        <f t="shared" si="4"/>
        <v>1.4836260810862449E-2</v>
      </c>
      <c r="H69" s="232">
        <f t="shared" si="5"/>
        <v>95.054285714285712</v>
      </c>
      <c r="I69" s="671" t="s">
        <v>383</v>
      </c>
      <c r="L69" s="181"/>
      <c r="M69" s="103"/>
      <c r="N69" s="182"/>
      <c r="O69" s="103"/>
      <c r="P69" s="2"/>
    </row>
    <row r="70" spans="1:16">
      <c r="A70" s="2"/>
      <c r="B70" s="504" t="s">
        <v>381</v>
      </c>
      <c r="C70" s="95">
        <v>322463</v>
      </c>
      <c r="D70" s="95">
        <v>16517948</v>
      </c>
      <c r="E70" s="97">
        <v>23695919</v>
      </c>
      <c r="F70" s="95">
        <f t="shared" si="3"/>
        <v>7177971</v>
      </c>
      <c r="G70" s="183">
        <f t="shared" si="4"/>
        <v>2.7159740877014504E-2</v>
      </c>
      <c r="H70" s="232">
        <f t="shared" si="5"/>
        <v>73.484148568983102</v>
      </c>
      <c r="I70" s="671" t="s">
        <v>383</v>
      </c>
      <c r="L70" s="181"/>
      <c r="M70" s="103"/>
      <c r="N70" s="182"/>
      <c r="O70" s="103"/>
      <c r="P70" s="2"/>
    </row>
    <row r="71" spans="1:16">
      <c r="A71" s="2"/>
      <c r="B71" s="504" t="s">
        <v>67</v>
      </c>
      <c r="C71" s="95">
        <v>56594</v>
      </c>
      <c r="D71" s="95">
        <v>4426000</v>
      </c>
      <c r="E71" s="97">
        <v>4170600</v>
      </c>
      <c r="F71" s="95">
        <f t="shared" si="3"/>
        <v>-255400</v>
      </c>
      <c r="G71" s="183">
        <f t="shared" si="4"/>
        <v>-3.6065295978309985E-3</v>
      </c>
      <c r="H71" s="232">
        <f t="shared" si="5"/>
        <v>73.693324380676401</v>
      </c>
      <c r="I71" s="671" t="s">
        <v>17</v>
      </c>
      <c r="L71" s="181"/>
      <c r="M71" s="103"/>
      <c r="N71" s="182"/>
      <c r="O71" s="103"/>
      <c r="P71" s="2"/>
    </row>
    <row r="72" spans="1:16">
      <c r="A72" s="2"/>
      <c r="B72" s="504" t="s">
        <v>135</v>
      </c>
      <c r="C72" s="95">
        <v>109886</v>
      </c>
      <c r="D72" s="95">
        <v>11116787</v>
      </c>
      <c r="E72" s="97">
        <v>11475982</v>
      </c>
      <c r="F72" s="95">
        <f t="shared" si="3"/>
        <v>359195</v>
      </c>
      <c r="G72" s="183">
        <f t="shared" si="4"/>
        <v>2.0194402843195609E-3</v>
      </c>
      <c r="H72" s="232">
        <f t="shared" si="5"/>
        <v>104.43534208179386</v>
      </c>
      <c r="I72" s="671" t="s">
        <v>383</v>
      </c>
      <c r="L72" s="181"/>
      <c r="M72" s="103"/>
      <c r="N72" s="182"/>
      <c r="O72" s="103"/>
      <c r="P72" s="2"/>
    </row>
    <row r="73" spans="1:16">
      <c r="A73" s="2"/>
      <c r="B73" s="504" t="s">
        <v>48</v>
      </c>
      <c r="C73" s="95">
        <v>9251</v>
      </c>
      <c r="D73" s="95">
        <v>943287</v>
      </c>
      <c r="E73" s="97">
        <v>1170125</v>
      </c>
      <c r="F73" s="95">
        <f t="shared" si="3"/>
        <v>226838</v>
      </c>
      <c r="G73" s="183">
        <f t="shared" si="4"/>
        <v>1.5029757645340177E-2</v>
      </c>
      <c r="H73" s="232">
        <f t="shared" si="5"/>
        <v>126.48632580261594</v>
      </c>
      <c r="I73" s="671" t="s">
        <v>17</v>
      </c>
      <c r="L73" s="181"/>
      <c r="M73" s="103"/>
      <c r="N73" s="182"/>
      <c r="O73" s="103"/>
      <c r="P73" s="2"/>
    </row>
    <row r="74" spans="1:16">
      <c r="A74" s="2"/>
      <c r="B74" s="504" t="s">
        <v>50</v>
      </c>
      <c r="C74" s="95">
        <v>78867</v>
      </c>
      <c r="D74" s="95">
        <v>10255063</v>
      </c>
      <c r="E74" s="97">
        <v>10561633</v>
      </c>
      <c r="F74" s="95">
        <f t="shared" si="3"/>
        <v>306570</v>
      </c>
      <c r="G74" s="183">
        <f t="shared" si="4"/>
        <v>1.8684063666893124E-3</v>
      </c>
      <c r="H74" s="232">
        <f t="shared" si="5"/>
        <v>133.91701218507106</v>
      </c>
      <c r="I74" s="671" t="s">
        <v>17</v>
      </c>
      <c r="L74" s="181"/>
      <c r="M74" s="103"/>
      <c r="N74" s="182"/>
      <c r="O74" s="103"/>
      <c r="P74" s="2"/>
    </row>
    <row r="75" spans="1:16">
      <c r="A75" s="2"/>
      <c r="B75" s="504" t="s">
        <v>136</v>
      </c>
      <c r="C75" s="95">
        <v>2344858</v>
      </c>
      <c r="D75" s="95">
        <v>48048664</v>
      </c>
      <c r="E75" s="97">
        <v>78736153</v>
      </c>
      <c r="F75" s="95">
        <f t="shared" si="3"/>
        <v>30687489</v>
      </c>
      <c r="G75" s="183">
        <f t="shared" si="4"/>
        <v>3.9917198582254024E-2</v>
      </c>
      <c r="H75" s="232">
        <f t="shared" si="5"/>
        <v>33.578217956055333</v>
      </c>
      <c r="I75" s="671" t="s">
        <v>383</v>
      </c>
      <c r="L75" s="181"/>
      <c r="M75" s="103"/>
      <c r="N75" s="182"/>
      <c r="O75" s="103"/>
      <c r="P75" s="2"/>
    </row>
    <row r="76" spans="1:16">
      <c r="A76" s="2"/>
      <c r="B76" s="504" t="s">
        <v>65</v>
      </c>
      <c r="C76" s="95">
        <v>43094</v>
      </c>
      <c r="D76" s="95">
        <v>5339616</v>
      </c>
      <c r="E76" s="97">
        <v>5731118</v>
      </c>
      <c r="F76" s="95">
        <f t="shared" si="3"/>
        <v>391502</v>
      </c>
      <c r="G76" s="183">
        <f t="shared" si="4"/>
        <v>4.5825158588183122E-3</v>
      </c>
      <c r="H76" s="232">
        <f t="shared" si="5"/>
        <v>132.9910892467629</v>
      </c>
      <c r="I76" s="671" t="s">
        <v>17</v>
      </c>
      <c r="L76" s="181"/>
      <c r="M76" s="103"/>
      <c r="N76" s="182"/>
      <c r="O76" s="103"/>
      <c r="P76" s="2"/>
    </row>
    <row r="77" spans="1:16">
      <c r="A77" s="2"/>
      <c r="B77" s="504" t="s">
        <v>260</v>
      </c>
      <c r="C77" s="95">
        <v>23200</v>
      </c>
      <c r="D77" s="95">
        <v>722562</v>
      </c>
      <c r="E77" s="97">
        <v>942333</v>
      </c>
      <c r="F77" s="95">
        <f t="shared" si="3"/>
        <v>219771</v>
      </c>
      <c r="G77" s="183">
        <f t="shared" si="4"/>
        <v>1.9009700897639235E-2</v>
      </c>
      <c r="H77" s="232">
        <f t="shared" si="5"/>
        <v>40.617801724137934</v>
      </c>
      <c r="I77" s="671" t="s">
        <v>385</v>
      </c>
      <c r="L77" s="181"/>
      <c r="M77" s="103"/>
      <c r="N77" s="182"/>
      <c r="O77" s="103"/>
      <c r="P77" s="2"/>
    </row>
    <row r="78" spans="1:16">
      <c r="A78" s="2"/>
      <c r="B78" s="503" t="s">
        <v>261</v>
      </c>
      <c r="C78" s="95">
        <v>751</v>
      </c>
      <c r="D78" s="95">
        <v>69679</v>
      </c>
      <c r="E78" s="97">
        <v>73543</v>
      </c>
      <c r="F78" s="95">
        <f t="shared" si="3"/>
        <v>3864</v>
      </c>
      <c r="G78" s="183">
        <f t="shared" si="4"/>
        <v>3.4658935977841246E-3</v>
      </c>
      <c r="H78" s="232">
        <f t="shared" si="5"/>
        <v>97.926764314247663</v>
      </c>
      <c r="I78" s="671" t="s">
        <v>384</v>
      </c>
      <c r="L78" s="181"/>
      <c r="M78" s="103"/>
      <c r="N78" s="182"/>
      <c r="O78" s="103"/>
      <c r="P78" s="2"/>
    </row>
    <row r="79" spans="1:16">
      <c r="A79" s="2"/>
      <c r="B79" s="504" t="s">
        <v>101</v>
      </c>
      <c r="C79" s="95">
        <v>48310</v>
      </c>
      <c r="D79" s="95">
        <v>8562623</v>
      </c>
      <c r="E79" s="97">
        <v>10648791</v>
      </c>
      <c r="F79" s="95">
        <f t="shared" si="3"/>
        <v>2086168</v>
      </c>
      <c r="G79" s="183">
        <f t="shared" si="4"/>
        <v>1.5227284910243041E-2</v>
      </c>
      <c r="H79" s="232">
        <f t="shared" si="5"/>
        <v>220.42622645415028</v>
      </c>
      <c r="I79" s="671" t="s">
        <v>17</v>
      </c>
      <c r="L79" s="181"/>
      <c r="M79" s="103"/>
      <c r="N79" s="182"/>
      <c r="O79" s="103"/>
      <c r="P79" s="2"/>
    </row>
    <row r="80" spans="1:16">
      <c r="A80" s="2"/>
      <c r="B80" s="504" t="s">
        <v>95</v>
      </c>
      <c r="C80" s="95">
        <v>283561</v>
      </c>
      <c r="D80" s="95">
        <v>12628596</v>
      </c>
      <c r="E80" s="97">
        <v>16385068</v>
      </c>
      <c r="F80" s="95">
        <f t="shared" si="3"/>
        <v>3756472</v>
      </c>
      <c r="G80" s="183">
        <f t="shared" si="4"/>
        <v>1.8591100705098177E-2</v>
      </c>
      <c r="H80" s="232">
        <f t="shared" si="5"/>
        <v>57.783221246927468</v>
      </c>
      <c r="I80" s="671" t="s">
        <v>17</v>
      </c>
      <c r="L80" s="181"/>
      <c r="M80" s="103"/>
      <c r="N80" s="182"/>
      <c r="O80" s="103"/>
      <c r="P80" s="2"/>
    </row>
    <row r="81" spans="1:16">
      <c r="A81" s="2"/>
      <c r="B81" s="504" t="s">
        <v>94</v>
      </c>
      <c r="C81" s="95">
        <v>1002000</v>
      </c>
      <c r="D81" s="95">
        <v>68334905</v>
      </c>
      <c r="E81" s="97">
        <v>95688681</v>
      </c>
      <c r="F81" s="95">
        <f t="shared" si="3"/>
        <v>27353776</v>
      </c>
      <c r="G81" s="183">
        <f t="shared" si="4"/>
        <v>2.5018122144166294E-2</v>
      </c>
      <c r="H81" s="232">
        <f t="shared" si="5"/>
        <v>95.497685628742516</v>
      </c>
      <c r="I81" s="671" t="s">
        <v>17</v>
      </c>
      <c r="L81" s="181"/>
      <c r="M81" s="103"/>
      <c r="N81" s="182"/>
      <c r="O81" s="103"/>
      <c r="P81" s="2"/>
    </row>
    <row r="82" spans="1:16">
      <c r="A82" s="2"/>
      <c r="B82" s="504" t="s">
        <v>137</v>
      </c>
      <c r="C82" s="95">
        <v>21041</v>
      </c>
      <c r="D82" s="95">
        <v>5811836</v>
      </c>
      <c r="E82" s="97">
        <v>6344722</v>
      </c>
      <c r="F82" s="95">
        <f t="shared" si="3"/>
        <v>532886</v>
      </c>
      <c r="G82" s="183">
        <f t="shared" si="4"/>
        <v>5.7306116346022154E-3</v>
      </c>
      <c r="H82" s="232">
        <f t="shared" si="5"/>
        <v>301.54089634523075</v>
      </c>
      <c r="I82" s="671" t="s">
        <v>383</v>
      </c>
      <c r="L82" s="181"/>
      <c r="M82" s="103"/>
      <c r="N82" s="182"/>
      <c r="O82" s="103"/>
      <c r="P82" s="2"/>
    </row>
    <row r="83" spans="1:16">
      <c r="A83" s="2"/>
      <c r="B83" s="504" t="s">
        <v>34</v>
      </c>
      <c r="C83" s="95">
        <v>28051</v>
      </c>
      <c r="D83" s="95">
        <v>530896</v>
      </c>
      <c r="E83" s="97">
        <v>1221490</v>
      </c>
      <c r="F83" s="95">
        <f t="shared" si="3"/>
        <v>690594</v>
      </c>
      <c r="G83" s="183">
        <f t="shared" si="4"/>
        <v>8.1300527786986529E-2</v>
      </c>
      <c r="H83" s="232">
        <f t="shared" si="5"/>
        <v>43.545328152294033</v>
      </c>
      <c r="I83" s="671" t="s">
        <v>17</v>
      </c>
      <c r="L83" s="181"/>
      <c r="M83" s="103"/>
      <c r="N83" s="182"/>
      <c r="O83" s="103"/>
      <c r="P83" s="2"/>
    </row>
    <row r="84" spans="1:16">
      <c r="A84" s="2"/>
      <c r="B84" s="504" t="s">
        <v>138</v>
      </c>
      <c r="C84" s="95">
        <v>117600</v>
      </c>
      <c r="D84" s="95">
        <v>3535156</v>
      </c>
      <c r="E84" s="97">
        <v>5869869</v>
      </c>
      <c r="F84" s="95">
        <f t="shared" si="3"/>
        <v>2334713</v>
      </c>
      <c r="G84" s="183">
        <f t="shared" si="4"/>
        <v>4.127669684166696E-2</v>
      </c>
      <c r="H84" s="232">
        <f t="shared" si="5"/>
        <v>49.913852040816323</v>
      </c>
      <c r="I84" s="671" t="s">
        <v>383</v>
      </c>
      <c r="L84" s="181"/>
      <c r="M84" s="103"/>
      <c r="N84" s="182"/>
      <c r="O84" s="103"/>
      <c r="P84" s="2"/>
    </row>
    <row r="85" spans="1:16">
      <c r="A85" s="2"/>
      <c r="B85" s="504" t="s">
        <v>45</v>
      </c>
      <c r="C85" s="95">
        <v>45228</v>
      </c>
      <c r="D85" s="95">
        <v>1396985</v>
      </c>
      <c r="E85" s="97">
        <v>1316481</v>
      </c>
      <c r="F85" s="95">
        <f t="shared" si="3"/>
        <v>-80504</v>
      </c>
      <c r="G85" s="183">
        <f t="shared" si="4"/>
        <v>-3.6016850574630364E-3</v>
      </c>
      <c r="H85" s="232">
        <f t="shared" si="5"/>
        <v>29.107654550278589</v>
      </c>
      <c r="I85" s="671" t="s">
        <v>17</v>
      </c>
      <c r="L85" s="181"/>
      <c r="M85" s="103"/>
      <c r="N85" s="182"/>
      <c r="O85" s="103"/>
      <c r="P85" s="2"/>
    </row>
    <row r="86" spans="1:16">
      <c r="A86" s="2"/>
      <c r="B86" s="504" t="s">
        <v>139</v>
      </c>
      <c r="C86" s="95">
        <v>1104300</v>
      </c>
      <c r="D86" s="95">
        <v>66443603</v>
      </c>
      <c r="E86" s="97">
        <v>102403196</v>
      </c>
      <c r="F86" s="95">
        <f t="shared" si="3"/>
        <v>35959593</v>
      </c>
      <c r="G86" s="183">
        <f t="shared" si="4"/>
        <v>3.3825296356972095E-2</v>
      </c>
      <c r="H86" s="232">
        <f t="shared" si="5"/>
        <v>92.731319387847506</v>
      </c>
      <c r="I86" s="671" t="s">
        <v>383</v>
      </c>
      <c r="L86" s="181"/>
      <c r="M86" s="103"/>
      <c r="N86" s="182"/>
      <c r="O86" s="103"/>
      <c r="P86" s="2"/>
    </row>
    <row r="87" spans="1:16">
      <c r="A87" s="2"/>
      <c r="B87" s="503" t="s">
        <v>262</v>
      </c>
      <c r="C87" s="95">
        <v>1393</v>
      </c>
      <c r="D87" s="95">
        <v>46491</v>
      </c>
      <c r="E87" s="97">
        <v>49117</v>
      </c>
      <c r="F87" s="95">
        <f t="shared" si="3"/>
        <v>2626</v>
      </c>
      <c r="G87" s="183">
        <f t="shared" si="4"/>
        <v>3.5302531672796885E-3</v>
      </c>
      <c r="H87" s="232">
        <f t="shared" si="5"/>
        <v>35.259870782483851</v>
      </c>
      <c r="I87" s="671" t="s">
        <v>384</v>
      </c>
      <c r="L87" s="181"/>
      <c r="M87" s="103"/>
      <c r="N87" s="182"/>
      <c r="O87" s="103"/>
      <c r="P87" s="2"/>
    </row>
    <row r="88" spans="1:16">
      <c r="A88" s="2"/>
      <c r="B88" s="504" t="s">
        <v>114</v>
      </c>
      <c r="C88" s="95">
        <v>18274</v>
      </c>
      <c r="D88" s="95">
        <v>811223</v>
      </c>
      <c r="E88" s="97">
        <v>898760</v>
      </c>
      <c r="F88" s="95">
        <f t="shared" si="3"/>
        <v>87537</v>
      </c>
      <c r="G88" s="183">
        <f t="shared" si="4"/>
        <v>6.7442152157914659E-3</v>
      </c>
      <c r="H88" s="232">
        <f t="shared" si="5"/>
        <v>49.18244500383058</v>
      </c>
      <c r="I88" s="671" t="s">
        <v>383</v>
      </c>
      <c r="L88" s="181"/>
      <c r="M88" s="103"/>
      <c r="N88" s="182"/>
      <c r="O88" s="103"/>
      <c r="P88" s="2"/>
    </row>
    <row r="89" spans="1:16">
      <c r="A89" s="2"/>
      <c r="B89" s="504" t="s">
        <v>37</v>
      </c>
      <c r="C89" s="95">
        <v>338145</v>
      </c>
      <c r="D89" s="95">
        <v>5176209</v>
      </c>
      <c r="E89" s="97">
        <v>5495096</v>
      </c>
      <c r="F89" s="95">
        <f t="shared" ref="F89:F90" si="6">E89-D89</f>
        <v>318887</v>
      </c>
      <c r="G89" s="183">
        <f t="shared" ref="G89:G90" si="7">F89/D89/16</f>
        <v>3.8503927295053192E-3</v>
      </c>
      <c r="H89" s="232">
        <f t="shared" si="5"/>
        <v>16.250709015363231</v>
      </c>
      <c r="I89" s="671" t="s">
        <v>17</v>
      </c>
      <c r="L89" s="181"/>
      <c r="M89" s="103"/>
      <c r="N89" s="182"/>
      <c r="O89" s="103"/>
      <c r="P89" s="2"/>
    </row>
    <row r="90" spans="1:16">
      <c r="A90" s="2"/>
      <c r="B90" s="504" t="s">
        <v>61</v>
      </c>
      <c r="C90" s="95">
        <v>551500</v>
      </c>
      <c r="D90" s="95">
        <v>60912498</v>
      </c>
      <c r="E90" s="97">
        <v>66896109</v>
      </c>
      <c r="F90" s="95">
        <f t="shared" si="6"/>
        <v>5983611</v>
      </c>
      <c r="G90" s="183">
        <f t="shared" si="7"/>
        <v>6.1395559167512718E-3</v>
      </c>
      <c r="H90" s="232">
        <f t="shared" si="5"/>
        <v>121.29847506799638</v>
      </c>
      <c r="I90" s="671" t="s">
        <v>17</v>
      </c>
      <c r="L90" s="181"/>
      <c r="M90" s="103"/>
      <c r="N90" s="182"/>
      <c r="O90" s="103"/>
      <c r="P90" s="2"/>
    </row>
    <row r="91" spans="1:16">
      <c r="A91" s="2"/>
      <c r="B91" s="503" t="s">
        <v>263</v>
      </c>
      <c r="C91" s="95">
        <v>90000</v>
      </c>
      <c r="D91" s="95">
        <v>159963</v>
      </c>
      <c r="E91" s="286"/>
      <c r="F91" s="494"/>
      <c r="G91" s="495"/>
      <c r="H91" s="496"/>
      <c r="I91" s="671" t="s">
        <v>385</v>
      </c>
      <c r="L91" s="181"/>
      <c r="M91" s="103"/>
      <c r="N91" s="182"/>
      <c r="O91" s="103"/>
      <c r="P91" s="2"/>
    </row>
    <row r="92" spans="1:16">
      <c r="A92" s="2"/>
      <c r="B92" s="503" t="s">
        <v>264</v>
      </c>
      <c r="C92" s="95">
        <v>4167</v>
      </c>
      <c r="D92" s="95">
        <v>237267</v>
      </c>
      <c r="E92" s="97">
        <v>280208</v>
      </c>
      <c r="F92" s="95">
        <f t="shared" ref="F92:F100" si="8">E92-D92</f>
        <v>42941</v>
      </c>
      <c r="G92" s="183">
        <f t="shared" ref="G92:G100" si="9">F92/D92/16</f>
        <v>1.1311360197583314E-2</v>
      </c>
      <c r="H92" s="232">
        <f t="shared" ref="H92:H100" si="10">E92/C92</f>
        <v>67.244540436765064</v>
      </c>
      <c r="I92" s="671" t="s">
        <v>385</v>
      </c>
      <c r="L92" s="181"/>
      <c r="M92" s="103"/>
      <c r="N92" s="182"/>
      <c r="O92" s="103"/>
      <c r="P92" s="2"/>
    </row>
    <row r="93" spans="1:16">
      <c r="A93" s="2"/>
      <c r="B93" s="504" t="s">
        <v>84</v>
      </c>
      <c r="C93" s="95">
        <v>267668</v>
      </c>
      <c r="D93" s="95">
        <v>1231548</v>
      </c>
      <c r="E93" s="97">
        <v>1979786</v>
      </c>
      <c r="F93" s="95">
        <f t="shared" si="8"/>
        <v>748238</v>
      </c>
      <c r="G93" s="183">
        <f t="shared" si="9"/>
        <v>3.7972433879962457E-2</v>
      </c>
      <c r="H93" s="232">
        <f t="shared" si="10"/>
        <v>7.3964239281497974</v>
      </c>
      <c r="I93" s="671" t="s">
        <v>17</v>
      </c>
      <c r="L93" s="181"/>
      <c r="M93" s="103"/>
      <c r="N93" s="182"/>
      <c r="O93" s="103"/>
      <c r="P93" s="2"/>
    </row>
    <row r="94" spans="1:16">
      <c r="A94" s="2"/>
      <c r="B94" s="504" t="s">
        <v>140</v>
      </c>
      <c r="C94" s="95">
        <v>11295</v>
      </c>
      <c r="D94" s="95">
        <v>1228863</v>
      </c>
      <c r="E94" s="97">
        <v>2038501</v>
      </c>
      <c r="F94" s="95">
        <f t="shared" si="8"/>
        <v>809638</v>
      </c>
      <c r="G94" s="183">
        <f t="shared" si="9"/>
        <v>4.1178207009243503E-2</v>
      </c>
      <c r="H94" s="232">
        <f t="shared" si="10"/>
        <v>180.47817618415229</v>
      </c>
      <c r="I94" s="671" t="s">
        <v>383</v>
      </c>
      <c r="L94" s="181"/>
      <c r="M94" s="103"/>
      <c r="N94" s="182"/>
      <c r="O94" s="103"/>
      <c r="P94" s="2"/>
    </row>
    <row r="95" spans="1:16">
      <c r="A95" s="2"/>
      <c r="B95" s="504" t="s">
        <v>141</v>
      </c>
      <c r="C95" s="95">
        <v>69700</v>
      </c>
      <c r="D95" s="95">
        <v>4418300</v>
      </c>
      <c r="E95" s="97">
        <v>3719300</v>
      </c>
      <c r="F95" s="95">
        <f t="shared" si="8"/>
        <v>-699000</v>
      </c>
      <c r="G95" s="183">
        <f t="shared" si="9"/>
        <v>-9.8878527940610642E-3</v>
      </c>
      <c r="H95" s="232">
        <f t="shared" si="10"/>
        <v>53.361549497847918</v>
      </c>
      <c r="I95" s="671" t="s">
        <v>383</v>
      </c>
      <c r="L95" s="181"/>
      <c r="M95" s="103"/>
      <c r="N95" s="182"/>
      <c r="O95" s="103"/>
      <c r="P95" s="2"/>
    </row>
    <row r="96" spans="1:16">
      <c r="A96" s="2"/>
      <c r="B96" s="504" t="s">
        <v>47</v>
      </c>
      <c r="C96" s="95">
        <v>357022</v>
      </c>
      <c r="D96" s="95">
        <v>82211508</v>
      </c>
      <c r="E96" s="97">
        <v>82667685</v>
      </c>
      <c r="F96" s="95">
        <f t="shared" si="8"/>
        <v>456177</v>
      </c>
      <c r="G96" s="183">
        <f t="shared" si="9"/>
        <v>3.4680135656920438E-4</v>
      </c>
      <c r="H96" s="232">
        <f t="shared" si="10"/>
        <v>231.54787380049407</v>
      </c>
      <c r="I96" s="671" t="s">
        <v>17</v>
      </c>
      <c r="L96" s="181"/>
      <c r="M96" s="103"/>
      <c r="N96" s="182"/>
      <c r="O96" s="103"/>
      <c r="P96" s="2"/>
    </row>
    <row r="97" spans="1:16">
      <c r="A97" s="2"/>
      <c r="B97" s="504" t="s">
        <v>142</v>
      </c>
      <c r="C97" s="95">
        <v>238533</v>
      </c>
      <c r="D97" s="95">
        <v>18824994</v>
      </c>
      <c r="E97" s="97">
        <v>28206728</v>
      </c>
      <c r="F97" s="95">
        <f t="shared" si="8"/>
        <v>9381734</v>
      </c>
      <c r="G97" s="183">
        <f t="shared" si="9"/>
        <v>3.1147865173290362E-2</v>
      </c>
      <c r="H97" s="232">
        <f t="shared" si="10"/>
        <v>118.25084160262941</v>
      </c>
      <c r="I97" s="671" t="s">
        <v>383</v>
      </c>
      <c r="L97" s="181"/>
      <c r="M97" s="103"/>
      <c r="N97" s="182"/>
      <c r="O97" s="103"/>
      <c r="P97" s="2"/>
    </row>
    <row r="98" spans="1:16">
      <c r="A98" s="2"/>
      <c r="B98" s="504" t="s">
        <v>53</v>
      </c>
      <c r="C98" s="95">
        <v>131957</v>
      </c>
      <c r="D98" s="95">
        <v>10805808</v>
      </c>
      <c r="E98" s="97">
        <v>10746740</v>
      </c>
      <c r="F98" s="95">
        <f t="shared" si="8"/>
        <v>-59068</v>
      </c>
      <c r="G98" s="183">
        <f t="shared" si="9"/>
        <v>-3.4164497462845904E-4</v>
      </c>
      <c r="H98" s="232">
        <f t="shared" si="10"/>
        <v>81.441227066392841</v>
      </c>
      <c r="I98" s="671" t="s">
        <v>17</v>
      </c>
      <c r="L98" s="181"/>
      <c r="M98" s="103"/>
      <c r="N98" s="182"/>
      <c r="O98" s="103"/>
      <c r="P98" s="2"/>
    </row>
    <row r="99" spans="1:16">
      <c r="A99" s="2"/>
      <c r="B99" s="503" t="s">
        <v>265</v>
      </c>
      <c r="C99" s="95">
        <v>2166086</v>
      </c>
      <c r="D99" s="95">
        <v>56200</v>
      </c>
      <c r="E99" s="97">
        <v>56186</v>
      </c>
      <c r="F99" s="95">
        <f t="shared" si="8"/>
        <v>-14</v>
      </c>
      <c r="G99" s="183">
        <f t="shared" si="9"/>
        <v>-1.5569395017793594E-5</v>
      </c>
      <c r="H99" s="232">
        <f t="shared" si="10"/>
        <v>2.5938951639039264E-2</v>
      </c>
      <c r="I99" s="671" t="s">
        <v>384</v>
      </c>
      <c r="L99" s="181"/>
      <c r="M99" s="103"/>
      <c r="N99" s="182"/>
      <c r="O99" s="103"/>
      <c r="P99" s="2"/>
    </row>
    <row r="100" spans="1:16">
      <c r="A100" s="2"/>
      <c r="B100" s="503" t="s">
        <v>266</v>
      </c>
      <c r="C100" s="95">
        <v>344</v>
      </c>
      <c r="D100" s="95">
        <v>101620</v>
      </c>
      <c r="E100" s="97">
        <v>107317</v>
      </c>
      <c r="F100" s="95">
        <f t="shared" si="8"/>
        <v>5697</v>
      </c>
      <c r="G100" s="183">
        <f t="shared" si="9"/>
        <v>3.5038624286557766E-3</v>
      </c>
      <c r="H100" s="232">
        <f t="shared" si="10"/>
        <v>311.96802325581393</v>
      </c>
      <c r="I100" s="671" t="s">
        <v>385</v>
      </c>
      <c r="L100" s="181"/>
      <c r="M100" s="103"/>
      <c r="N100" s="182"/>
      <c r="O100" s="103"/>
      <c r="P100" s="2"/>
    </row>
    <row r="101" spans="1:16">
      <c r="A101" s="2"/>
      <c r="B101" s="503" t="s">
        <v>267</v>
      </c>
      <c r="C101" s="95">
        <v>1710</v>
      </c>
      <c r="D101" s="95">
        <v>428816</v>
      </c>
      <c r="E101" s="286"/>
      <c r="F101" s="494"/>
      <c r="G101" s="495"/>
      <c r="H101" s="496"/>
      <c r="I101" s="671" t="s">
        <v>385</v>
      </c>
      <c r="L101" s="181"/>
      <c r="M101" s="103"/>
      <c r="N101" s="182"/>
      <c r="O101" s="103"/>
      <c r="P101" s="2"/>
    </row>
    <row r="102" spans="1:16">
      <c r="A102" s="2"/>
      <c r="B102" s="504" t="s">
        <v>116</v>
      </c>
      <c r="C102" s="95">
        <v>108889</v>
      </c>
      <c r="D102" s="95">
        <v>11688660</v>
      </c>
      <c r="E102" s="97">
        <v>16582469</v>
      </c>
      <c r="F102" s="95">
        <f t="shared" ref="F102:F138" si="11">E102-D102</f>
        <v>4893809</v>
      </c>
      <c r="G102" s="183">
        <f t="shared" ref="G102:G138" si="12">F102/D102/16</f>
        <v>2.6167504444478667E-2</v>
      </c>
      <c r="H102" s="232">
        <f t="shared" ref="H102:H138" si="13">E102/C102</f>
        <v>152.28782521650487</v>
      </c>
      <c r="I102" s="671" t="s">
        <v>17</v>
      </c>
      <c r="L102" s="181"/>
      <c r="M102" s="103"/>
      <c r="N102" s="182"/>
      <c r="O102" s="103"/>
      <c r="P102" s="2"/>
    </row>
    <row r="103" spans="1:16">
      <c r="A103" s="2"/>
      <c r="B103" s="504" t="s">
        <v>143</v>
      </c>
      <c r="C103" s="95">
        <v>245857</v>
      </c>
      <c r="D103" s="95">
        <v>8799165</v>
      </c>
      <c r="E103" s="97">
        <v>12395924</v>
      </c>
      <c r="F103" s="95">
        <f t="shared" si="11"/>
        <v>3596759</v>
      </c>
      <c r="G103" s="183">
        <f t="shared" si="12"/>
        <v>2.5547587469947432E-2</v>
      </c>
      <c r="H103" s="232">
        <f t="shared" si="13"/>
        <v>50.419243706707555</v>
      </c>
      <c r="I103" s="671" t="s">
        <v>383</v>
      </c>
      <c r="L103" s="181"/>
      <c r="M103" s="103"/>
      <c r="N103" s="182"/>
      <c r="O103" s="103"/>
      <c r="P103" s="2"/>
    </row>
    <row r="104" spans="1:16">
      <c r="A104" s="2"/>
      <c r="B104" s="504" t="s">
        <v>144</v>
      </c>
      <c r="C104" s="95">
        <v>36125</v>
      </c>
      <c r="D104" s="95">
        <v>1315455</v>
      </c>
      <c r="E104" s="97">
        <v>1815698</v>
      </c>
      <c r="F104" s="95">
        <f t="shared" si="11"/>
        <v>500243</v>
      </c>
      <c r="G104" s="183">
        <f t="shared" si="12"/>
        <v>2.37675842199087E-2</v>
      </c>
      <c r="H104" s="232">
        <f t="shared" si="13"/>
        <v>50.261536332179929</v>
      </c>
      <c r="I104" s="671" t="s">
        <v>383</v>
      </c>
      <c r="L104" s="181"/>
      <c r="M104" s="103"/>
      <c r="N104" s="182"/>
      <c r="O104" s="103"/>
      <c r="P104" s="2"/>
    </row>
    <row r="105" spans="1:16">
      <c r="A105" s="2"/>
      <c r="B105" s="504" t="s">
        <v>104</v>
      </c>
      <c r="C105" s="95">
        <v>214969</v>
      </c>
      <c r="D105" s="95">
        <v>742218</v>
      </c>
      <c r="E105" s="97">
        <v>773303</v>
      </c>
      <c r="F105" s="95">
        <f t="shared" si="11"/>
        <v>31085</v>
      </c>
      <c r="G105" s="183">
        <f t="shared" si="12"/>
        <v>2.6175766419030528E-3</v>
      </c>
      <c r="H105" s="232">
        <f t="shared" si="13"/>
        <v>3.5972768166572853</v>
      </c>
      <c r="I105" s="671" t="s">
        <v>17</v>
      </c>
      <c r="L105" s="181"/>
      <c r="M105" s="103"/>
      <c r="N105" s="182"/>
      <c r="O105" s="103"/>
      <c r="P105" s="2"/>
    </row>
    <row r="106" spans="1:16">
      <c r="A106" s="2"/>
      <c r="B106" s="504" t="s">
        <v>145</v>
      </c>
      <c r="C106" s="95">
        <v>27750</v>
      </c>
      <c r="D106" s="95">
        <v>8549202</v>
      </c>
      <c r="E106" s="97">
        <v>10847334</v>
      </c>
      <c r="F106" s="95">
        <f t="shared" si="11"/>
        <v>2298132</v>
      </c>
      <c r="G106" s="183">
        <f t="shared" si="12"/>
        <v>1.6800778598985027E-2</v>
      </c>
      <c r="H106" s="232">
        <f t="shared" si="13"/>
        <v>390.8949189189189</v>
      </c>
      <c r="I106" s="671" t="s">
        <v>383</v>
      </c>
      <c r="L106" s="181"/>
      <c r="M106" s="103"/>
      <c r="N106" s="182"/>
      <c r="O106" s="103"/>
      <c r="P106" s="2"/>
    </row>
    <row r="107" spans="1:16">
      <c r="A107" s="2"/>
      <c r="B107" s="504" t="s">
        <v>105</v>
      </c>
      <c r="C107" s="95">
        <v>112492</v>
      </c>
      <c r="D107" s="95">
        <v>6243080</v>
      </c>
      <c r="E107" s="97">
        <v>9112867</v>
      </c>
      <c r="F107" s="95">
        <f t="shared" si="11"/>
        <v>2869787</v>
      </c>
      <c r="G107" s="183">
        <f t="shared" si="12"/>
        <v>2.8729679501143666E-2</v>
      </c>
      <c r="H107" s="232">
        <f t="shared" si="13"/>
        <v>81.009022863848102</v>
      </c>
      <c r="I107" s="671" t="s">
        <v>17</v>
      </c>
      <c r="L107" s="181"/>
      <c r="M107" s="103"/>
      <c r="N107" s="182"/>
      <c r="O107" s="103"/>
      <c r="P107" s="2"/>
    </row>
    <row r="108" spans="1:16">
      <c r="A108" s="2"/>
      <c r="B108" s="504" t="s">
        <v>83</v>
      </c>
      <c r="C108" s="95">
        <v>93028</v>
      </c>
      <c r="D108" s="95">
        <v>10210971</v>
      </c>
      <c r="E108" s="97">
        <v>9817958</v>
      </c>
      <c r="F108" s="95">
        <f t="shared" si="11"/>
        <v>-393013</v>
      </c>
      <c r="G108" s="183">
        <f t="shared" si="12"/>
        <v>-2.4055804780955701E-3</v>
      </c>
      <c r="H108" s="232">
        <f t="shared" si="13"/>
        <v>105.53766607902998</v>
      </c>
      <c r="I108" s="671" t="s">
        <v>17</v>
      </c>
      <c r="L108" s="181"/>
      <c r="M108" s="103"/>
      <c r="N108" s="182"/>
      <c r="O108" s="103"/>
      <c r="P108" s="2"/>
    </row>
    <row r="109" spans="1:16">
      <c r="A109" s="2"/>
      <c r="B109" s="504" t="s">
        <v>268</v>
      </c>
      <c r="C109" s="95">
        <v>103000</v>
      </c>
      <c r="D109" s="95">
        <v>281205</v>
      </c>
      <c r="E109" s="97">
        <v>334252</v>
      </c>
      <c r="F109" s="95">
        <f t="shared" si="11"/>
        <v>53047</v>
      </c>
      <c r="G109" s="183">
        <f t="shared" si="12"/>
        <v>1.1790108639604559E-2</v>
      </c>
      <c r="H109" s="232">
        <f t="shared" si="13"/>
        <v>3.2451650485436891</v>
      </c>
      <c r="I109" s="671" t="s">
        <v>385</v>
      </c>
      <c r="L109" s="181"/>
      <c r="M109" s="103"/>
      <c r="N109" s="182"/>
      <c r="O109" s="103"/>
      <c r="P109" s="2"/>
    </row>
    <row r="110" spans="1:16">
      <c r="A110" s="2"/>
      <c r="B110" s="504" t="s">
        <v>118</v>
      </c>
      <c r="C110" s="95">
        <v>3287263</v>
      </c>
      <c r="D110" s="95">
        <v>1053481072</v>
      </c>
      <c r="E110" s="97">
        <v>1324171354</v>
      </c>
      <c r="F110" s="95">
        <f t="shared" si="11"/>
        <v>270690282</v>
      </c>
      <c r="G110" s="183">
        <f t="shared" si="12"/>
        <v>1.6059275363041359E-2</v>
      </c>
      <c r="H110" s="232">
        <f t="shared" si="13"/>
        <v>402.81880518838926</v>
      </c>
      <c r="I110" s="671" t="s">
        <v>383</v>
      </c>
      <c r="L110" s="181"/>
      <c r="M110" s="103"/>
      <c r="N110" s="182"/>
      <c r="O110" s="103"/>
      <c r="P110" s="2"/>
    </row>
    <row r="111" spans="1:16">
      <c r="A111" s="2"/>
      <c r="B111" s="504" t="s">
        <v>97</v>
      </c>
      <c r="C111" s="95">
        <v>1904569</v>
      </c>
      <c r="D111" s="95">
        <v>211540428</v>
      </c>
      <c r="E111" s="97">
        <v>261115456</v>
      </c>
      <c r="F111" s="95">
        <f t="shared" si="11"/>
        <v>49575028</v>
      </c>
      <c r="G111" s="183">
        <f t="shared" si="12"/>
        <v>1.4647031204834283E-2</v>
      </c>
      <c r="H111" s="232">
        <f t="shared" si="13"/>
        <v>137.0994991517766</v>
      </c>
      <c r="I111" s="671" t="s">
        <v>17</v>
      </c>
      <c r="L111" s="181"/>
      <c r="M111" s="103"/>
      <c r="N111" s="182"/>
      <c r="O111" s="103"/>
      <c r="P111" s="2"/>
    </row>
    <row r="112" spans="1:16">
      <c r="A112" s="2"/>
      <c r="B112" s="504" t="s">
        <v>54</v>
      </c>
      <c r="C112" s="95">
        <v>1648195</v>
      </c>
      <c r="D112" s="95">
        <v>65850062</v>
      </c>
      <c r="E112" s="97">
        <v>80277428</v>
      </c>
      <c r="F112" s="95">
        <f t="shared" si="11"/>
        <v>14427366</v>
      </c>
      <c r="G112" s="183">
        <f t="shared" si="12"/>
        <v>1.3693386879423135E-2</v>
      </c>
      <c r="H112" s="232">
        <f t="shared" si="13"/>
        <v>48.706268372370985</v>
      </c>
      <c r="I112" s="671" t="s">
        <v>17</v>
      </c>
      <c r="L112" s="181"/>
      <c r="M112" s="103"/>
      <c r="N112" s="182"/>
      <c r="O112" s="103"/>
      <c r="P112" s="2"/>
    </row>
    <row r="113" spans="1:16">
      <c r="A113" s="2"/>
      <c r="B113" s="503" t="s">
        <v>82</v>
      </c>
      <c r="C113" s="95">
        <v>438317</v>
      </c>
      <c r="D113" s="95">
        <v>23574751</v>
      </c>
      <c r="E113" s="97">
        <v>37202572</v>
      </c>
      <c r="F113" s="95">
        <f t="shared" si="11"/>
        <v>13627821</v>
      </c>
      <c r="G113" s="183">
        <f t="shared" si="12"/>
        <v>3.6129281386683573E-2</v>
      </c>
      <c r="H113" s="232">
        <f t="shared" si="13"/>
        <v>84.875950510703447</v>
      </c>
      <c r="I113" s="671" t="s">
        <v>17</v>
      </c>
      <c r="L113" s="181"/>
      <c r="M113" s="103"/>
      <c r="N113" s="182"/>
      <c r="O113" s="103"/>
      <c r="P113" s="2"/>
    </row>
    <row r="114" spans="1:16">
      <c r="A114" s="2"/>
      <c r="B114" s="504" t="s">
        <v>39</v>
      </c>
      <c r="C114" s="95">
        <v>70273</v>
      </c>
      <c r="D114" s="95">
        <v>3805174</v>
      </c>
      <c r="E114" s="97">
        <v>4773095</v>
      </c>
      <c r="F114" s="95">
        <f t="shared" si="11"/>
        <v>967921</v>
      </c>
      <c r="G114" s="183">
        <f t="shared" si="12"/>
        <v>1.5898106762003525E-2</v>
      </c>
      <c r="H114" s="232">
        <f t="shared" si="13"/>
        <v>67.922174946280933</v>
      </c>
      <c r="I114" s="671" t="s">
        <v>17</v>
      </c>
      <c r="L114" s="181"/>
      <c r="M114" s="103"/>
      <c r="N114" s="182"/>
      <c r="O114" s="103"/>
      <c r="P114" s="2"/>
    </row>
    <row r="115" spans="1:16">
      <c r="A115" s="2"/>
      <c r="B115" s="504" t="s">
        <v>44</v>
      </c>
      <c r="C115" s="95">
        <v>22072</v>
      </c>
      <c r="D115" s="95">
        <v>6289000</v>
      </c>
      <c r="E115" s="97">
        <v>8547100</v>
      </c>
      <c r="F115" s="95">
        <f t="shared" si="11"/>
        <v>2258100</v>
      </c>
      <c r="G115" s="183">
        <f t="shared" si="12"/>
        <v>2.2440968357449517E-2</v>
      </c>
      <c r="H115" s="232">
        <f t="shared" si="13"/>
        <v>387.23722363175062</v>
      </c>
      <c r="I115" s="671" t="s">
        <v>17</v>
      </c>
      <c r="L115" s="181"/>
      <c r="M115" s="103"/>
      <c r="N115" s="182"/>
      <c r="O115" s="103"/>
      <c r="P115" s="2"/>
    </row>
    <row r="116" spans="1:16">
      <c r="A116" s="2"/>
      <c r="B116" s="504" t="s">
        <v>58</v>
      </c>
      <c r="C116" s="95">
        <v>301318</v>
      </c>
      <c r="D116" s="95">
        <v>56942108</v>
      </c>
      <c r="E116" s="97">
        <v>60600590</v>
      </c>
      <c r="F116" s="95">
        <f t="shared" si="11"/>
        <v>3658482</v>
      </c>
      <c r="G116" s="183">
        <f t="shared" si="12"/>
        <v>4.0155718330624496E-3</v>
      </c>
      <c r="H116" s="232">
        <f t="shared" si="13"/>
        <v>201.11838655506807</v>
      </c>
      <c r="I116" s="671" t="s">
        <v>17</v>
      </c>
      <c r="L116" s="181"/>
      <c r="M116" s="103"/>
      <c r="N116" s="182"/>
      <c r="O116" s="103"/>
      <c r="P116" s="2"/>
    </row>
    <row r="117" spans="1:16">
      <c r="A117" s="2"/>
      <c r="B117" s="504" t="s">
        <v>98</v>
      </c>
      <c r="C117" s="95">
        <v>10991</v>
      </c>
      <c r="D117" s="95">
        <v>2589389</v>
      </c>
      <c r="E117" s="97">
        <v>2881355</v>
      </c>
      <c r="F117" s="95">
        <f t="shared" si="11"/>
        <v>291966</v>
      </c>
      <c r="G117" s="183">
        <f t="shared" si="12"/>
        <v>7.0471740630704775E-3</v>
      </c>
      <c r="H117" s="232">
        <f t="shared" si="13"/>
        <v>262.15585479028294</v>
      </c>
      <c r="I117" s="671" t="s">
        <v>17</v>
      </c>
      <c r="L117" s="181"/>
      <c r="M117" s="103"/>
      <c r="N117" s="182"/>
      <c r="O117" s="103"/>
      <c r="P117" s="2"/>
    </row>
    <row r="118" spans="1:16">
      <c r="A118" s="2"/>
      <c r="B118" s="504" t="s">
        <v>42</v>
      </c>
      <c r="C118" s="95">
        <v>377915</v>
      </c>
      <c r="D118" s="95">
        <v>126843000</v>
      </c>
      <c r="E118" s="97">
        <v>126994511</v>
      </c>
      <c r="F118" s="95">
        <f t="shared" si="11"/>
        <v>151511</v>
      </c>
      <c r="G118" s="183">
        <f t="shared" si="12"/>
        <v>7.4654789779491176E-5</v>
      </c>
      <c r="H118" s="232">
        <f t="shared" si="13"/>
        <v>336.03987933794639</v>
      </c>
      <c r="I118" s="671" t="s">
        <v>17</v>
      </c>
      <c r="L118" s="181"/>
      <c r="M118" s="103"/>
      <c r="N118" s="182"/>
      <c r="O118" s="103"/>
      <c r="P118" s="2"/>
    </row>
    <row r="119" spans="1:16">
      <c r="A119" s="2"/>
      <c r="B119" s="504" t="s">
        <v>88</v>
      </c>
      <c r="C119" s="95">
        <v>89342</v>
      </c>
      <c r="D119" s="95">
        <v>4767476</v>
      </c>
      <c r="E119" s="97">
        <v>9455802</v>
      </c>
      <c r="F119" s="95">
        <f t="shared" si="11"/>
        <v>4688326</v>
      </c>
      <c r="G119" s="183">
        <f t="shared" si="12"/>
        <v>6.1462370235319488E-2</v>
      </c>
      <c r="H119" s="232">
        <f t="shared" si="13"/>
        <v>105.83826195966063</v>
      </c>
      <c r="I119" s="671" t="s">
        <v>17</v>
      </c>
      <c r="L119" s="181"/>
      <c r="M119" s="103"/>
      <c r="N119" s="182"/>
      <c r="O119" s="103"/>
      <c r="P119" s="2"/>
    </row>
    <row r="120" spans="1:16">
      <c r="A120" s="2"/>
      <c r="B120" s="504" t="s">
        <v>43</v>
      </c>
      <c r="C120" s="95">
        <v>2724900</v>
      </c>
      <c r="D120" s="95">
        <v>14883626</v>
      </c>
      <c r="E120" s="97">
        <v>17797032</v>
      </c>
      <c r="F120" s="95">
        <f t="shared" si="11"/>
        <v>2913406</v>
      </c>
      <c r="G120" s="183">
        <f t="shared" si="12"/>
        <v>1.2234107132227053E-2</v>
      </c>
      <c r="H120" s="232">
        <f t="shared" si="13"/>
        <v>6.5312605967191457</v>
      </c>
      <c r="I120" s="671" t="s">
        <v>17</v>
      </c>
      <c r="L120" s="181"/>
      <c r="M120" s="103"/>
      <c r="N120" s="182"/>
      <c r="O120" s="103"/>
      <c r="P120" s="2"/>
    </row>
    <row r="121" spans="1:16">
      <c r="A121" s="2"/>
      <c r="B121" s="504" t="s">
        <v>146</v>
      </c>
      <c r="C121" s="95">
        <v>580367</v>
      </c>
      <c r="D121" s="95">
        <v>31065820</v>
      </c>
      <c r="E121" s="97">
        <v>48461567</v>
      </c>
      <c r="F121" s="95">
        <f t="shared" si="11"/>
        <v>17395747</v>
      </c>
      <c r="G121" s="183">
        <f t="shared" si="12"/>
        <v>3.4997762412194496E-2</v>
      </c>
      <c r="H121" s="232">
        <f t="shared" si="13"/>
        <v>83.501589511464303</v>
      </c>
      <c r="I121" s="671" t="s">
        <v>383</v>
      </c>
      <c r="L121" s="181"/>
      <c r="M121" s="103"/>
      <c r="N121" s="182"/>
      <c r="O121" s="103"/>
      <c r="P121" s="2"/>
    </row>
    <row r="122" spans="1:16">
      <c r="A122" s="2"/>
      <c r="B122" s="503" t="s">
        <v>269</v>
      </c>
      <c r="C122" s="95">
        <v>726</v>
      </c>
      <c r="D122" s="95">
        <v>84406</v>
      </c>
      <c r="E122" s="97">
        <v>114395</v>
      </c>
      <c r="F122" s="95">
        <f t="shared" si="11"/>
        <v>29989</v>
      </c>
      <c r="G122" s="183">
        <f t="shared" si="12"/>
        <v>2.2205915456247186E-2</v>
      </c>
      <c r="H122" s="232">
        <f t="shared" si="13"/>
        <v>157.56887052341597</v>
      </c>
      <c r="I122" s="671" t="s">
        <v>385</v>
      </c>
      <c r="L122" s="181"/>
      <c r="M122" s="103"/>
      <c r="N122" s="182"/>
      <c r="O122" s="103"/>
      <c r="P122" s="2"/>
    </row>
    <row r="123" spans="1:16">
      <c r="A123" s="2"/>
      <c r="B123" s="503" t="s">
        <v>23</v>
      </c>
      <c r="C123" s="95">
        <v>17818</v>
      </c>
      <c r="D123" s="95">
        <v>1929470</v>
      </c>
      <c r="E123" s="97">
        <v>4052584</v>
      </c>
      <c r="F123" s="95">
        <f t="shared" si="11"/>
        <v>2123114</v>
      </c>
      <c r="G123" s="183">
        <f t="shared" si="12"/>
        <v>6.8772577443546673E-2</v>
      </c>
      <c r="H123" s="232">
        <f t="shared" si="13"/>
        <v>227.44325962509822</v>
      </c>
      <c r="I123" s="671" t="s">
        <v>17</v>
      </c>
      <c r="L123" s="181"/>
      <c r="M123" s="103"/>
      <c r="N123" s="182"/>
      <c r="O123" s="103"/>
      <c r="P123" s="2"/>
    </row>
    <row r="124" spans="1:16">
      <c r="A124" s="2"/>
      <c r="B124" s="504" t="s">
        <v>147</v>
      </c>
      <c r="C124" s="95">
        <v>199951</v>
      </c>
      <c r="D124" s="95">
        <v>4898400</v>
      </c>
      <c r="E124" s="97">
        <v>6082700</v>
      </c>
      <c r="F124" s="95">
        <f t="shared" si="11"/>
        <v>1184300</v>
      </c>
      <c r="G124" s="183">
        <f t="shared" si="12"/>
        <v>1.5110801486199575E-2</v>
      </c>
      <c r="H124" s="232">
        <f t="shared" si="13"/>
        <v>30.420953133517713</v>
      </c>
      <c r="I124" s="671" t="s">
        <v>383</v>
      </c>
      <c r="L124" s="181"/>
      <c r="M124" s="103"/>
      <c r="N124" s="182"/>
      <c r="O124" s="103"/>
      <c r="P124" s="2"/>
    </row>
    <row r="125" spans="1:16">
      <c r="A125" s="2"/>
      <c r="B125" s="504" t="s">
        <v>148</v>
      </c>
      <c r="C125" s="95">
        <v>236800</v>
      </c>
      <c r="D125" s="95">
        <v>5342879</v>
      </c>
      <c r="E125" s="97">
        <v>6758353</v>
      </c>
      <c r="F125" s="95">
        <f t="shared" si="11"/>
        <v>1415474</v>
      </c>
      <c r="G125" s="183">
        <f t="shared" si="12"/>
        <v>1.6557950311058889E-2</v>
      </c>
      <c r="H125" s="232">
        <f t="shared" si="13"/>
        <v>28.540342060810811</v>
      </c>
      <c r="I125" s="671" t="s">
        <v>383</v>
      </c>
      <c r="L125" s="181"/>
      <c r="M125" s="103"/>
      <c r="N125" s="182"/>
      <c r="O125" s="103"/>
      <c r="P125" s="2"/>
    </row>
    <row r="126" spans="1:16">
      <c r="A126" s="2"/>
      <c r="B126" s="504" t="s">
        <v>149</v>
      </c>
      <c r="C126" s="95">
        <v>64589</v>
      </c>
      <c r="D126" s="95">
        <v>2367550</v>
      </c>
      <c r="E126" s="97">
        <v>1960424</v>
      </c>
      <c r="F126" s="95">
        <f t="shared" si="11"/>
        <v>-407126</v>
      </c>
      <c r="G126" s="183">
        <f t="shared" si="12"/>
        <v>-1.074755548985238E-2</v>
      </c>
      <c r="H126" s="232">
        <f t="shared" si="13"/>
        <v>30.352289089473441</v>
      </c>
      <c r="I126" s="671" t="s">
        <v>383</v>
      </c>
      <c r="L126" s="181"/>
      <c r="M126" s="103"/>
      <c r="N126" s="182"/>
      <c r="O126" s="103"/>
      <c r="P126" s="2"/>
    </row>
    <row r="127" spans="1:16">
      <c r="A127" s="2"/>
      <c r="B127" s="504" t="s">
        <v>81</v>
      </c>
      <c r="C127" s="95">
        <v>10400</v>
      </c>
      <c r="D127" s="95">
        <v>3235380</v>
      </c>
      <c r="E127" s="97">
        <v>6006668</v>
      </c>
      <c r="F127" s="95">
        <f t="shared" si="11"/>
        <v>2771288</v>
      </c>
      <c r="G127" s="183">
        <f t="shared" si="12"/>
        <v>5.353482434829912E-2</v>
      </c>
      <c r="H127" s="232">
        <f t="shared" si="13"/>
        <v>577.56423076923079</v>
      </c>
      <c r="I127" s="671" t="s">
        <v>17</v>
      </c>
      <c r="L127" s="181"/>
      <c r="M127" s="103"/>
      <c r="N127" s="182"/>
      <c r="O127" s="103"/>
      <c r="P127" s="2"/>
    </row>
    <row r="128" spans="1:16">
      <c r="A128" s="2"/>
      <c r="B128" s="503" t="s">
        <v>150</v>
      </c>
      <c r="C128" s="95">
        <v>111369</v>
      </c>
      <c r="D128" s="95">
        <v>2891968</v>
      </c>
      <c r="E128" s="97">
        <v>4613823</v>
      </c>
      <c r="F128" s="95">
        <f t="shared" si="11"/>
        <v>1721855</v>
      </c>
      <c r="G128" s="183">
        <f t="shared" si="12"/>
        <v>3.7212008397050036E-2</v>
      </c>
      <c r="H128" s="232">
        <f t="shared" si="13"/>
        <v>41.428252027045225</v>
      </c>
      <c r="I128" s="671" t="s">
        <v>383</v>
      </c>
      <c r="L128" s="181"/>
      <c r="M128" s="103"/>
      <c r="N128" s="182"/>
      <c r="O128" s="103"/>
      <c r="P128" s="2"/>
    </row>
    <row r="129" spans="1:16">
      <c r="A129" s="2"/>
      <c r="B129" s="504" t="s">
        <v>57</v>
      </c>
      <c r="C129" s="95">
        <v>1759540</v>
      </c>
      <c r="D129" s="95">
        <v>5337264</v>
      </c>
      <c r="E129" s="97">
        <v>6293253</v>
      </c>
      <c r="F129" s="95">
        <f t="shared" si="11"/>
        <v>955989</v>
      </c>
      <c r="G129" s="183">
        <f t="shared" si="12"/>
        <v>1.119474556626766E-2</v>
      </c>
      <c r="H129" s="232">
        <f t="shared" si="13"/>
        <v>3.5766467372154085</v>
      </c>
      <c r="I129" s="671" t="s">
        <v>17</v>
      </c>
      <c r="L129" s="181"/>
      <c r="M129" s="103"/>
      <c r="N129" s="182"/>
      <c r="O129" s="103"/>
      <c r="P129" s="2"/>
    </row>
    <row r="130" spans="1:16">
      <c r="A130" s="2"/>
      <c r="B130" s="504" t="s">
        <v>109</v>
      </c>
      <c r="C130" s="95">
        <v>65300</v>
      </c>
      <c r="D130" s="95">
        <v>3499536</v>
      </c>
      <c r="E130" s="97">
        <v>2872298</v>
      </c>
      <c r="F130" s="95">
        <f t="shared" si="11"/>
        <v>-627238</v>
      </c>
      <c r="G130" s="183">
        <f t="shared" si="12"/>
        <v>-1.1202163658267839E-2</v>
      </c>
      <c r="H130" s="232">
        <f t="shared" si="13"/>
        <v>43.986186830015313</v>
      </c>
      <c r="I130" s="671" t="s">
        <v>383</v>
      </c>
      <c r="L130" s="181"/>
      <c r="M130" s="103"/>
      <c r="N130" s="182"/>
      <c r="O130" s="103"/>
      <c r="P130" s="2"/>
    </row>
    <row r="131" spans="1:16">
      <c r="A131" s="2"/>
      <c r="B131" s="503" t="s">
        <v>25</v>
      </c>
      <c r="C131" s="95">
        <v>2586</v>
      </c>
      <c r="D131" s="95">
        <v>436300</v>
      </c>
      <c r="E131" s="97">
        <v>582972</v>
      </c>
      <c r="F131" s="95">
        <f t="shared" si="11"/>
        <v>146672</v>
      </c>
      <c r="G131" s="183">
        <f t="shared" si="12"/>
        <v>2.1010772404308962E-2</v>
      </c>
      <c r="H131" s="232">
        <f t="shared" si="13"/>
        <v>225.43387470997681</v>
      </c>
      <c r="I131" s="671" t="s">
        <v>17</v>
      </c>
      <c r="L131" s="181"/>
      <c r="M131" s="103"/>
      <c r="N131" s="182"/>
      <c r="O131" s="103"/>
      <c r="P131" s="2"/>
    </row>
    <row r="132" spans="1:16">
      <c r="A132" s="2"/>
      <c r="B132" s="504" t="s">
        <v>93</v>
      </c>
      <c r="C132" s="95">
        <v>25713</v>
      </c>
      <c r="D132" s="95">
        <v>2012051</v>
      </c>
      <c r="E132" s="97">
        <v>2081206</v>
      </c>
      <c r="F132" s="95">
        <f t="shared" si="11"/>
        <v>69155</v>
      </c>
      <c r="G132" s="183">
        <f t="shared" si="12"/>
        <v>2.1481500717427143E-3</v>
      </c>
      <c r="H132" s="232">
        <f t="shared" si="13"/>
        <v>80.939835880682921</v>
      </c>
      <c r="I132" s="671" t="s">
        <v>17</v>
      </c>
      <c r="L132" s="181"/>
      <c r="M132" s="103"/>
      <c r="N132" s="182"/>
      <c r="O132" s="103"/>
      <c r="P132" s="2"/>
    </row>
    <row r="133" spans="1:16">
      <c r="A133" s="2"/>
      <c r="B133" s="504" t="s">
        <v>151</v>
      </c>
      <c r="C133" s="95">
        <v>587041</v>
      </c>
      <c r="D133" s="95">
        <v>15744811</v>
      </c>
      <c r="E133" s="97">
        <v>24894551</v>
      </c>
      <c r="F133" s="95">
        <f t="shared" si="11"/>
        <v>9149740</v>
      </c>
      <c r="G133" s="183">
        <f t="shared" si="12"/>
        <v>3.6320458213185282E-2</v>
      </c>
      <c r="H133" s="232">
        <f t="shared" si="13"/>
        <v>42.40683529770493</v>
      </c>
      <c r="I133" s="671" t="s">
        <v>383</v>
      </c>
      <c r="L133" s="181"/>
      <c r="M133" s="103"/>
      <c r="N133" s="182"/>
      <c r="O133" s="103"/>
      <c r="P133" s="2"/>
    </row>
    <row r="134" spans="1:16">
      <c r="A134" s="2"/>
      <c r="B134" s="504" t="s">
        <v>152</v>
      </c>
      <c r="C134" s="95">
        <v>118484</v>
      </c>
      <c r="D134" s="95">
        <v>11193230</v>
      </c>
      <c r="E134" s="97">
        <v>18091575</v>
      </c>
      <c r="F134" s="95">
        <f t="shared" si="11"/>
        <v>6898345</v>
      </c>
      <c r="G134" s="183">
        <f t="shared" si="12"/>
        <v>3.8518511859400729E-2</v>
      </c>
      <c r="H134" s="232">
        <f t="shared" si="13"/>
        <v>152.69213564700718</v>
      </c>
      <c r="I134" s="671" t="s">
        <v>383</v>
      </c>
      <c r="L134" s="181"/>
      <c r="M134" s="103"/>
      <c r="N134" s="182"/>
      <c r="O134" s="103"/>
      <c r="P134" s="2"/>
    </row>
    <row r="135" spans="1:16">
      <c r="A135" s="2"/>
      <c r="B135" s="504" t="s">
        <v>51</v>
      </c>
      <c r="C135" s="95">
        <v>329847</v>
      </c>
      <c r="D135" s="95">
        <v>23420751</v>
      </c>
      <c r="E135" s="97">
        <v>31187265</v>
      </c>
      <c r="F135" s="95">
        <f t="shared" si="11"/>
        <v>7766514</v>
      </c>
      <c r="G135" s="183">
        <f t="shared" si="12"/>
        <v>2.0725514950395912E-2</v>
      </c>
      <c r="H135" s="232">
        <f t="shared" si="13"/>
        <v>94.550700779452285</v>
      </c>
      <c r="I135" s="671" t="s">
        <v>17</v>
      </c>
      <c r="L135" s="181"/>
      <c r="M135" s="103"/>
      <c r="N135" s="182"/>
      <c r="O135" s="103"/>
      <c r="P135" s="2"/>
    </row>
    <row r="136" spans="1:16">
      <c r="A136" s="2"/>
      <c r="B136" s="504" t="s">
        <v>270</v>
      </c>
      <c r="C136" s="95">
        <v>298</v>
      </c>
      <c r="D136" s="95">
        <v>286000</v>
      </c>
      <c r="E136" s="97">
        <v>417492</v>
      </c>
      <c r="F136" s="95">
        <f t="shared" si="11"/>
        <v>131492</v>
      </c>
      <c r="G136" s="183">
        <f t="shared" si="12"/>
        <v>2.8735139860139858E-2</v>
      </c>
      <c r="H136" s="232">
        <f t="shared" si="13"/>
        <v>1400.979865771812</v>
      </c>
      <c r="I136" s="671" t="s">
        <v>385</v>
      </c>
      <c r="L136" s="181"/>
      <c r="M136" s="103"/>
      <c r="N136" s="182"/>
      <c r="O136" s="103"/>
      <c r="P136" s="2"/>
    </row>
    <row r="137" spans="1:16">
      <c r="A137" s="2"/>
      <c r="B137" s="504" t="s">
        <v>153</v>
      </c>
      <c r="C137" s="95">
        <v>1240192</v>
      </c>
      <c r="D137" s="95">
        <v>11046926</v>
      </c>
      <c r="E137" s="97">
        <v>17994837</v>
      </c>
      <c r="F137" s="95">
        <f t="shared" si="11"/>
        <v>6947911</v>
      </c>
      <c r="G137" s="183">
        <f t="shared" si="12"/>
        <v>3.9309074533494658E-2</v>
      </c>
      <c r="H137" s="232">
        <f t="shared" si="13"/>
        <v>14.509718656466095</v>
      </c>
      <c r="I137" s="671" t="s">
        <v>383</v>
      </c>
      <c r="L137" s="181"/>
      <c r="M137" s="103"/>
      <c r="N137" s="182"/>
      <c r="O137" s="103"/>
      <c r="P137" s="2"/>
    </row>
    <row r="138" spans="1:16">
      <c r="A138" s="2"/>
      <c r="B138" s="504" t="s">
        <v>271</v>
      </c>
      <c r="C138" s="95">
        <v>316</v>
      </c>
      <c r="D138" s="95">
        <v>381363</v>
      </c>
      <c r="E138" s="97">
        <v>436947</v>
      </c>
      <c r="F138" s="95">
        <f t="shared" si="11"/>
        <v>55584</v>
      </c>
      <c r="G138" s="183">
        <f t="shared" si="12"/>
        <v>9.1094311718756139E-3</v>
      </c>
      <c r="H138" s="232">
        <f t="shared" si="13"/>
        <v>1382.743670886076</v>
      </c>
      <c r="I138" s="671" t="s">
        <v>385</v>
      </c>
      <c r="L138" s="181"/>
      <c r="M138" s="103"/>
      <c r="N138" s="182"/>
      <c r="O138" s="103"/>
      <c r="P138" s="2"/>
    </row>
    <row r="139" spans="1:16">
      <c r="A139" s="2"/>
      <c r="B139" s="503" t="s">
        <v>272</v>
      </c>
      <c r="C139" s="95">
        <v>1100</v>
      </c>
      <c r="D139" s="95">
        <v>385287</v>
      </c>
      <c r="E139" s="286"/>
      <c r="F139" s="494"/>
      <c r="G139" s="495"/>
      <c r="H139" s="496"/>
      <c r="I139" s="671" t="s">
        <v>385</v>
      </c>
      <c r="L139" s="181"/>
      <c r="M139" s="103"/>
      <c r="N139" s="182"/>
      <c r="O139" s="103"/>
      <c r="P139" s="2"/>
    </row>
    <row r="140" spans="1:16">
      <c r="A140" s="2"/>
      <c r="B140" s="504" t="s">
        <v>154</v>
      </c>
      <c r="C140" s="95">
        <v>1025520</v>
      </c>
      <c r="D140" s="95">
        <v>2711421</v>
      </c>
      <c r="E140" s="97">
        <v>4301018</v>
      </c>
      <c r="F140" s="95">
        <f t="shared" ref="F140:F151" si="14">E140-D140</f>
        <v>1589597</v>
      </c>
      <c r="G140" s="183">
        <f t="shared" ref="G140:G151" si="15">F140/D140/16</f>
        <v>3.6641234430212055E-2</v>
      </c>
      <c r="H140" s="232">
        <f t="shared" ref="H140:H151" si="16">E140/C140</f>
        <v>4.1939874405179811</v>
      </c>
      <c r="I140" s="671" t="s">
        <v>383</v>
      </c>
      <c r="L140" s="181"/>
      <c r="M140" s="103"/>
      <c r="N140" s="182"/>
      <c r="O140" s="103"/>
      <c r="P140" s="2"/>
    </row>
    <row r="141" spans="1:16">
      <c r="A141" s="2"/>
      <c r="B141" s="504" t="s">
        <v>79</v>
      </c>
      <c r="C141" s="95">
        <v>2040</v>
      </c>
      <c r="D141" s="95">
        <v>1186873</v>
      </c>
      <c r="E141" s="97">
        <v>1263473</v>
      </c>
      <c r="F141" s="95">
        <f t="shared" si="14"/>
        <v>76600</v>
      </c>
      <c r="G141" s="183">
        <f t="shared" si="15"/>
        <v>4.0337087455860907E-3</v>
      </c>
      <c r="H141" s="232">
        <f t="shared" si="16"/>
        <v>619.34950980392159</v>
      </c>
      <c r="I141" s="671" t="s">
        <v>17</v>
      </c>
      <c r="L141" s="181"/>
      <c r="M141" s="103"/>
      <c r="N141" s="182"/>
      <c r="O141" s="103"/>
      <c r="P141" s="2"/>
    </row>
    <row r="142" spans="1:16">
      <c r="A142" s="2"/>
      <c r="B142" s="504" t="s">
        <v>80</v>
      </c>
      <c r="C142" s="95">
        <v>1964375</v>
      </c>
      <c r="D142" s="95">
        <v>102808590</v>
      </c>
      <c r="E142" s="97">
        <v>127540423</v>
      </c>
      <c r="F142" s="95">
        <f t="shared" si="14"/>
        <v>24731833</v>
      </c>
      <c r="G142" s="183">
        <f t="shared" si="15"/>
        <v>1.5035120727752418E-2</v>
      </c>
      <c r="H142" s="232">
        <f t="shared" si="16"/>
        <v>64.926718676423803</v>
      </c>
      <c r="I142" s="671" t="s">
        <v>17</v>
      </c>
      <c r="L142" s="181"/>
      <c r="M142" s="103"/>
      <c r="N142" s="182"/>
      <c r="O142" s="103"/>
      <c r="P142" s="2"/>
    </row>
    <row r="143" spans="1:16">
      <c r="A143" s="2"/>
      <c r="B143" s="504" t="s">
        <v>155</v>
      </c>
      <c r="C143" s="95">
        <v>33851</v>
      </c>
      <c r="D143" s="95">
        <v>3639592</v>
      </c>
      <c r="E143" s="97">
        <v>3552000</v>
      </c>
      <c r="F143" s="95">
        <f t="shared" si="14"/>
        <v>-87592</v>
      </c>
      <c r="G143" s="183">
        <f t="shared" si="15"/>
        <v>-1.5041521137534098E-3</v>
      </c>
      <c r="H143" s="232">
        <f t="shared" si="16"/>
        <v>104.93043041564503</v>
      </c>
      <c r="I143" s="671" t="s">
        <v>383</v>
      </c>
      <c r="L143" s="181"/>
      <c r="M143" s="103"/>
      <c r="N143" s="182"/>
      <c r="O143" s="103"/>
      <c r="P143" s="2"/>
    </row>
    <row r="144" spans="1:16">
      <c r="A144" s="2"/>
      <c r="B144" s="504" t="s">
        <v>70</v>
      </c>
      <c r="C144" s="95">
        <v>1564100</v>
      </c>
      <c r="D144" s="95">
        <v>2397438</v>
      </c>
      <c r="E144" s="97">
        <v>3027398</v>
      </c>
      <c r="F144" s="95">
        <f t="shared" si="14"/>
        <v>629960</v>
      </c>
      <c r="G144" s="183">
        <f t="shared" si="15"/>
        <v>1.6422739607864729E-2</v>
      </c>
      <c r="H144" s="232">
        <f t="shared" si="16"/>
        <v>1.9355527140208426</v>
      </c>
      <c r="I144" s="671" t="s">
        <v>17</v>
      </c>
      <c r="L144" s="181"/>
      <c r="M144" s="103"/>
      <c r="N144" s="182"/>
      <c r="O144" s="103"/>
      <c r="P144" s="2"/>
    </row>
    <row r="145" spans="1:16">
      <c r="A145" s="2"/>
      <c r="B145" s="503" t="s">
        <v>90</v>
      </c>
      <c r="C145" s="95">
        <v>13938</v>
      </c>
      <c r="D145" s="95">
        <v>604950</v>
      </c>
      <c r="E145" s="97">
        <v>622781</v>
      </c>
      <c r="F145" s="95">
        <f t="shared" si="14"/>
        <v>17831</v>
      </c>
      <c r="G145" s="183">
        <f t="shared" si="15"/>
        <v>1.8421977022894454E-3</v>
      </c>
      <c r="H145" s="232">
        <f t="shared" si="16"/>
        <v>44.682235614865832</v>
      </c>
      <c r="I145" s="671" t="s">
        <v>385</v>
      </c>
      <c r="L145" s="181"/>
      <c r="M145" s="103"/>
      <c r="N145" s="182"/>
      <c r="O145" s="103"/>
      <c r="P145" s="2"/>
    </row>
    <row r="146" spans="1:16">
      <c r="A146" s="2"/>
      <c r="B146" s="504" t="s">
        <v>113</v>
      </c>
      <c r="C146" s="95">
        <v>446550</v>
      </c>
      <c r="D146" s="95">
        <v>28950553</v>
      </c>
      <c r="E146" s="97">
        <v>35276786</v>
      </c>
      <c r="F146" s="95">
        <f t="shared" si="14"/>
        <v>6326233</v>
      </c>
      <c r="G146" s="183">
        <f t="shared" si="15"/>
        <v>1.3657409670205609E-2</v>
      </c>
      <c r="H146" s="232">
        <f t="shared" si="16"/>
        <v>78.998513044451911</v>
      </c>
      <c r="I146" s="671" t="s">
        <v>383</v>
      </c>
      <c r="L146" s="181"/>
      <c r="M146" s="103"/>
      <c r="N146" s="182"/>
      <c r="O146" s="103"/>
      <c r="P146" s="2"/>
    </row>
    <row r="147" spans="1:16">
      <c r="A147" s="2"/>
      <c r="B147" s="504" t="s">
        <v>156</v>
      </c>
      <c r="C147" s="95">
        <v>801590</v>
      </c>
      <c r="D147" s="95">
        <v>18264536</v>
      </c>
      <c r="E147" s="97">
        <v>28829476</v>
      </c>
      <c r="F147" s="95">
        <f t="shared" si="14"/>
        <v>10564940</v>
      </c>
      <c r="G147" s="183">
        <f t="shared" si="15"/>
        <v>3.615250614633736E-2</v>
      </c>
      <c r="H147" s="232">
        <f t="shared" si="16"/>
        <v>35.965363839369253</v>
      </c>
      <c r="I147" s="671" t="s">
        <v>383</v>
      </c>
      <c r="L147" s="181"/>
      <c r="M147" s="103"/>
      <c r="N147" s="182"/>
      <c r="O147" s="103"/>
      <c r="P147" s="2"/>
    </row>
    <row r="148" spans="1:16">
      <c r="A148" s="2"/>
      <c r="B148" s="504" t="s">
        <v>380</v>
      </c>
      <c r="C148" s="95">
        <v>676578</v>
      </c>
      <c r="D148" s="95">
        <v>47669791</v>
      </c>
      <c r="E148" s="97">
        <v>52885223</v>
      </c>
      <c r="F148" s="95">
        <f t="shared" si="14"/>
        <v>5215432</v>
      </c>
      <c r="G148" s="183">
        <f t="shared" si="15"/>
        <v>6.8379678862028155E-3</v>
      </c>
      <c r="H148" s="232">
        <f t="shared" si="16"/>
        <v>78.165744378327403</v>
      </c>
      <c r="I148" s="671" t="s">
        <v>383</v>
      </c>
      <c r="L148" s="181"/>
      <c r="M148" s="103"/>
      <c r="N148" s="182"/>
      <c r="O148" s="103"/>
      <c r="P148" s="2"/>
    </row>
    <row r="149" spans="1:16">
      <c r="A149" s="2"/>
      <c r="B149" s="504" t="s">
        <v>157</v>
      </c>
      <c r="C149" s="95">
        <v>824292</v>
      </c>
      <c r="D149" s="95">
        <v>1897953</v>
      </c>
      <c r="E149" s="97">
        <v>2479713</v>
      </c>
      <c r="F149" s="95">
        <f t="shared" si="14"/>
        <v>581760</v>
      </c>
      <c r="G149" s="183">
        <f t="shared" si="15"/>
        <v>1.9157481771150286E-2</v>
      </c>
      <c r="H149" s="232">
        <f t="shared" si="16"/>
        <v>3.0082943908226696</v>
      </c>
      <c r="I149" s="671" t="s">
        <v>383</v>
      </c>
      <c r="L149" s="181"/>
      <c r="M149" s="103"/>
      <c r="N149" s="182"/>
      <c r="O149" s="103"/>
      <c r="P149" s="2"/>
    </row>
    <row r="150" spans="1:16">
      <c r="A150" s="2"/>
      <c r="B150" s="504" t="s">
        <v>158</v>
      </c>
      <c r="C150" s="95">
        <v>147181</v>
      </c>
      <c r="D150" s="95">
        <v>23740145</v>
      </c>
      <c r="E150" s="97">
        <v>28982771</v>
      </c>
      <c r="F150" s="95">
        <f t="shared" si="14"/>
        <v>5242626</v>
      </c>
      <c r="G150" s="183">
        <f t="shared" si="15"/>
        <v>1.3802111360313932E-2</v>
      </c>
      <c r="H150" s="232">
        <f t="shared" si="16"/>
        <v>196.91924229350255</v>
      </c>
      <c r="I150" s="671" t="s">
        <v>383</v>
      </c>
      <c r="L150" s="181"/>
      <c r="M150" s="103"/>
      <c r="N150" s="182"/>
      <c r="O150" s="103"/>
      <c r="P150" s="2"/>
    </row>
    <row r="151" spans="1:16">
      <c r="A151" s="2"/>
      <c r="B151" s="504" t="s">
        <v>38</v>
      </c>
      <c r="C151" s="95">
        <v>41543</v>
      </c>
      <c r="D151" s="95">
        <v>15925513</v>
      </c>
      <c r="E151" s="97">
        <v>17018408</v>
      </c>
      <c r="F151" s="95">
        <f t="shared" si="14"/>
        <v>1092895</v>
      </c>
      <c r="G151" s="183">
        <f t="shared" si="15"/>
        <v>4.2890886780224914E-3</v>
      </c>
      <c r="H151" s="232">
        <f t="shared" si="16"/>
        <v>409.65765592277882</v>
      </c>
      <c r="I151" s="671" t="s">
        <v>17</v>
      </c>
      <c r="L151" s="181"/>
      <c r="M151" s="103"/>
      <c r="N151" s="182"/>
      <c r="O151" s="103"/>
      <c r="P151" s="2"/>
    </row>
    <row r="152" spans="1:16">
      <c r="A152" s="2"/>
      <c r="B152" s="503" t="s">
        <v>273</v>
      </c>
      <c r="C152" s="95">
        <v>800</v>
      </c>
      <c r="D152" s="286"/>
      <c r="E152" s="286"/>
      <c r="F152" s="494"/>
      <c r="G152" s="286"/>
      <c r="H152" s="496"/>
      <c r="I152" s="671" t="s">
        <v>385</v>
      </c>
      <c r="L152" s="181"/>
      <c r="M152" s="103"/>
      <c r="N152" s="182"/>
      <c r="O152" s="103"/>
      <c r="P152" s="2"/>
    </row>
    <row r="153" spans="1:16">
      <c r="A153" s="2"/>
      <c r="B153" s="503" t="s">
        <v>274</v>
      </c>
      <c r="C153" s="95">
        <v>19060</v>
      </c>
      <c r="D153" s="95">
        <v>213230</v>
      </c>
      <c r="E153" s="97">
        <v>278000</v>
      </c>
      <c r="F153" s="95">
        <f t="shared" ref="F153:F170" si="17">E153-D153</f>
        <v>64770</v>
      </c>
      <c r="G153" s="183">
        <f t="shared" ref="G153:G170" si="18">F153/D153/16</f>
        <v>1.8984781691131641E-2</v>
      </c>
      <c r="H153" s="232">
        <f t="shared" ref="H153:H159" si="19">E153/C153</f>
        <v>14.585519412381952</v>
      </c>
      <c r="I153" s="671" t="s">
        <v>385</v>
      </c>
      <c r="L153" s="181"/>
      <c r="M153" s="103"/>
      <c r="N153" s="182"/>
      <c r="O153" s="103"/>
      <c r="P153" s="2"/>
    </row>
    <row r="154" spans="1:16">
      <c r="A154" s="2"/>
      <c r="B154" s="504" t="s">
        <v>46</v>
      </c>
      <c r="C154" s="95">
        <v>270467</v>
      </c>
      <c r="D154" s="95">
        <v>3857700</v>
      </c>
      <c r="E154" s="97">
        <v>4692700</v>
      </c>
      <c r="F154" s="95">
        <f t="shared" si="17"/>
        <v>835000</v>
      </c>
      <c r="G154" s="183">
        <f t="shared" si="18"/>
        <v>1.3528138528138528E-2</v>
      </c>
      <c r="H154" s="232">
        <f t="shared" si="19"/>
        <v>17.350360672466511</v>
      </c>
      <c r="I154" s="671" t="s">
        <v>17</v>
      </c>
      <c r="L154" s="181"/>
      <c r="M154" s="103"/>
      <c r="N154" s="182"/>
      <c r="O154" s="103"/>
      <c r="P154" s="2"/>
    </row>
    <row r="155" spans="1:16">
      <c r="A155" s="2"/>
      <c r="B155" s="504" t="s">
        <v>159</v>
      </c>
      <c r="C155" s="95">
        <v>120340</v>
      </c>
      <c r="D155" s="95">
        <v>5026792</v>
      </c>
      <c r="E155" s="97">
        <v>6149928</v>
      </c>
      <c r="F155" s="95">
        <f t="shared" si="17"/>
        <v>1123136</v>
      </c>
      <c r="G155" s="183">
        <f t="shared" si="18"/>
        <v>1.3964373302098038E-2</v>
      </c>
      <c r="H155" s="232">
        <f t="shared" si="19"/>
        <v>51.104603623067973</v>
      </c>
      <c r="I155" s="671" t="s">
        <v>383</v>
      </c>
      <c r="L155" s="181"/>
      <c r="M155" s="103"/>
      <c r="N155" s="182"/>
      <c r="O155" s="103"/>
      <c r="P155" s="2"/>
    </row>
    <row r="156" spans="1:16">
      <c r="A156" s="2"/>
      <c r="B156" s="504" t="s">
        <v>160</v>
      </c>
      <c r="C156" s="95">
        <v>1267000</v>
      </c>
      <c r="D156" s="95">
        <v>11224523</v>
      </c>
      <c r="E156" s="97">
        <v>20672987</v>
      </c>
      <c r="F156" s="95">
        <f t="shared" si="17"/>
        <v>9448464</v>
      </c>
      <c r="G156" s="183">
        <f t="shared" si="18"/>
        <v>5.2610609822796035E-2</v>
      </c>
      <c r="H156" s="232">
        <f t="shared" si="19"/>
        <v>16.316485398579321</v>
      </c>
      <c r="I156" s="671" t="s">
        <v>383</v>
      </c>
      <c r="L156" s="181"/>
      <c r="M156" s="103"/>
      <c r="N156" s="182"/>
      <c r="O156" s="103"/>
      <c r="P156" s="2"/>
    </row>
    <row r="157" spans="1:16">
      <c r="A157" s="2"/>
      <c r="B157" s="504" t="s">
        <v>161</v>
      </c>
      <c r="C157" s="95">
        <v>923768</v>
      </c>
      <c r="D157" s="95">
        <v>122876723</v>
      </c>
      <c r="E157" s="97">
        <v>185989640</v>
      </c>
      <c r="F157" s="95">
        <f t="shared" si="17"/>
        <v>63112917</v>
      </c>
      <c r="G157" s="183">
        <f t="shared" si="18"/>
        <v>3.2101745686202908E-2</v>
      </c>
      <c r="H157" s="232">
        <f t="shared" si="19"/>
        <v>201.33804158619913</v>
      </c>
      <c r="I157" s="671" t="s">
        <v>383</v>
      </c>
      <c r="L157" s="181"/>
      <c r="M157" s="103"/>
      <c r="N157" s="182"/>
      <c r="O157" s="103"/>
      <c r="P157" s="2"/>
    </row>
    <row r="158" spans="1:16">
      <c r="A158" s="2"/>
      <c r="B158" s="504" t="s">
        <v>275</v>
      </c>
      <c r="C158" s="95">
        <v>120538</v>
      </c>
      <c r="D158" s="95">
        <v>22840218</v>
      </c>
      <c r="E158" s="97">
        <v>25368620</v>
      </c>
      <c r="F158" s="95">
        <f t="shared" si="17"/>
        <v>2528402</v>
      </c>
      <c r="G158" s="183">
        <f t="shared" si="18"/>
        <v>6.9187222731411759E-3</v>
      </c>
      <c r="H158" s="232">
        <f t="shared" si="19"/>
        <v>210.46159717267582</v>
      </c>
      <c r="I158" s="671" t="s">
        <v>385</v>
      </c>
      <c r="L158" s="181"/>
      <c r="M158" s="103"/>
      <c r="N158" s="182"/>
      <c r="O158" s="103"/>
      <c r="P158" s="2"/>
    </row>
    <row r="159" spans="1:16">
      <c r="A159" s="2"/>
      <c r="B159" s="504" t="s">
        <v>33</v>
      </c>
      <c r="C159" s="95">
        <v>386224</v>
      </c>
      <c r="D159" s="95">
        <v>4490967</v>
      </c>
      <c r="E159" s="97">
        <v>5232929</v>
      </c>
      <c r="F159" s="95">
        <f t="shared" si="17"/>
        <v>741962</v>
      </c>
      <c r="G159" s="183">
        <f t="shared" si="18"/>
        <v>1.0325755010001186E-2</v>
      </c>
      <c r="H159" s="232">
        <f t="shared" si="19"/>
        <v>13.548948278719084</v>
      </c>
      <c r="I159" s="671" t="s">
        <v>17</v>
      </c>
      <c r="L159" s="181"/>
      <c r="M159" s="103"/>
      <c r="N159" s="182"/>
      <c r="O159" s="103"/>
      <c r="P159" s="2"/>
    </row>
    <row r="160" spans="1:16">
      <c r="A160" s="2"/>
      <c r="B160" s="503" t="s">
        <v>276</v>
      </c>
      <c r="C160" s="286"/>
      <c r="D160" s="95">
        <v>2922153</v>
      </c>
      <c r="E160" s="97">
        <v>4551566</v>
      </c>
      <c r="F160" s="95">
        <f t="shared" si="17"/>
        <v>1629413</v>
      </c>
      <c r="G160" s="183">
        <f t="shared" si="18"/>
        <v>3.4850438187185952E-2</v>
      </c>
      <c r="H160" s="496"/>
      <c r="I160" s="671" t="s">
        <v>385</v>
      </c>
      <c r="L160" s="181"/>
      <c r="M160" s="103"/>
      <c r="N160" s="182"/>
      <c r="O160" s="103"/>
      <c r="P160" s="2"/>
    </row>
    <row r="161" spans="1:16">
      <c r="A161" s="2"/>
      <c r="B161" s="504" t="s">
        <v>28</v>
      </c>
      <c r="C161" s="95">
        <v>309500</v>
      </c>
      <c r="D161" s="95">
        <v>2239403</v>
      </c>
      <c r="E161" s="97">
        <v>4424762</v>
      </c>
      <c r="F161" s="95">
        <f t="shared" si="17"/>
        <v>2185359</v>
      </c>
      <c r="G161" s="183">
        <f t="shared" si="18"/>
        <v>6.0991673897016305E-2</v>
      </c>
      <c r="H161" s="232">
        <f t="shared" ref="H161:H170" si="20">E161/C161</f>
        <v>14.29648465266559</v>
      </c>
      <c r="I161" s="671" t="s">
        <v>17</v>
      </c>
      <c r="L161" s="181"/>
      <c r="M161" s="103"/>
      <c r="N161" s="182"/>
      <c r="O161" s="103"/>
      <c r="P161" s="2"/>
    </row>
    <row r="162" spans="1:16">
      <c r="A162" s="2"/>
      <c r="B162" s="504" t="s">
        <v>162</v>
      </c>
      <c r="C162" s="95">
        <v>796095</v>
      </c>
      <c r="D162" s="95">
        <v>138250487</v>
      </c>
      <c r="E162" s="97">
        <v>193203476</v>
      </c>
      <c r="F162" s="95">
        <f t="shared" si="17"/>
        <v>54952989</v>
      </c>
      <c r="G162" s="183">
        <f t="shared" si="18"/>
        <v>2.4843035905544406E-2</v>
      </c>
      <c r="H162" s="232">
        <f t="shared" si="20"/>
        <v>242.68897053743586</v>
      </c>
      <c r="I162" s="671" t="s">
        <v>383</v>
      </c>
      <c r="L162" s="181"/>
      <c r="M162" s="103"/>
      <c r="N162" s="182"/>
      <c r="O162" s="103"/>
      <c r="P162" s="2"/>
    </row>
    <row r="163" spans="1:16">
      <c r="A163" s="2"/>
      <c r="B163" s="504" t="s">
        <v>87</v>
      </c>
      <c r="C163" s="95">
        <v>75517</v>
      </c>
      <c r="D163" s="95">
        <v>3028751</v>
      </c>
      <c r="E163" s="97">
        <v>4034119</v>
      </c>
      <c r="F163" s="95">
        <f t="shared" si="17"/>
        <v>1005368</v>
      </c>
      <c r="G163" s="183">
        <f t="shared" si="18"/>
        <v>2.0746340653292398E-2</v>
      </c>
      <c r="H163" s="232">
        <f t="shared" si="20"/>
        <v>53.420011388164255</v>
      </c>
      <c r="I163" s="671" t="s">
        <v>17</v>
      </c>
      <c r="L163" s="181"/>
      <c r="M163" s="103"/>
      <c r="N163" s="182"/>
      <c r="O163" s="103"/>
      <c r="P163" s="2"/>
    </row>
    <row r="164" spans="1:16">
      <c r="A164" s="2"/>
      <c r="B164" s="504" t="s">
        <v>117</v>
      </c>
      <c r="C164" s="95">
        <v>462840</v>
      </c>
      <c r="D164" s="95">
        <v>5374051</v>
      </c>
      <c r="E164" s="97">
        <v>8084991</v>
      </c>
      <c r="F164" s="95">
        <f t="shared" si="17"/>
        <v>2710940</v>
      </c>
      <c r="G164" s="183">
        <f t="shared" si="18"/>
        <v>3.1528124686572567E-2</v>
      </c>
      <c r="H164" s="232">
        <f t="shared" si="20"/>
        <v>17.468220119263677</v>
      </c>
      <c r="I164" s="671" t="s">
        <v>17</v>
      </c>
      <c r="L164" s="181"/>
      <c r="M164" s="103"/>
      <c r="N164" s="182"/>
      <c r="O164" s="103"/>
      <c r="P164" s="2"/>
    </row>
    <row r="165" spans="1:16">
      <c r="A165" s="2"/>
      <c r="B165" s="504" t="s">
        <v>163</v>
      </c>
      <c r="C165" s="95">
        <v>406752</v>
      </c>
      <c r="D165" s="95">
        <v>5302703</v>
      </c>
      <c r="E165" s="97">
        <v>6725308</v>
      </c>
      <c r="F165" s="95">
        <f t="shared" si="17"/>
        <v>1422605</v>
      </c>
      <c r="G165" s="183">
        <f t="shared" si="18"/>
        <v>1.6767450958501729E-2</v>
      </c>
      <c r="H165" s="232">
        <f t="shared" si="20"/>
        <v>16.534173157108018</v>
      </c>
      <c r="I165" s="671" t="s">
        <v>383</v>
      </c>
      <c r="L165" s="187"/>
      <c r="M165" s="103"/>
      <c r="N165" s="182"/>
      <c r="O165" s="103"/>
      <c r="P165" s="2"/>
    </row>
    <row r="166" spans="1:16">
      <c r="A166" s="2"/>
      <c r="B166" s="504" t="s">
        <v>106</v>
      </c>
      <c r="C166" s="95">
        <v>1285216</v>
      </c>
      <c r="D166" s="95">
        <v>25914875</v>
      </c>
      <c r="E166" s="97">
        <v>31773839</v>
      </c>
      <c r="F166" s="95">
        <f t="shared" si="17"/>
        <v>5858964</v>
      </c>
      <c r="G166" s="183">
        <f t="shared" si="18"/>
        <v>1.4130311259460059E-2</v>
      </c>
      <c r="H166" s="232">
        <f t="shared" si="20"/>
        <v>24.722567257177005</v>
      </c>
      <c r="I166" s="671" t="s">
        <v>383</v>
      </c>
      <c r="L166" s="181"/>
      <c r="M166" s="188"/>
      <c r="N166" s="190"/>
      <c r="O166" s="103"/>
      <c r="P166" s="2"/>
    </row>
    <row r="167" spans="1:16">
      <c r="A167" s="2"/>
      <c r="B167" s="504" t="s">
        <v>164</v>
      </c>
      <c r="C167" s="95">
        <v>300000</v>
      </c>
      <c r="D167" s="95">
        <v>77932247</v>
      </c>
      <c r="E167" s="97">
        <v>103320222</v>
      </c>
      <c r="F167" s="95">
        <f t="shared" si="17"/>
        <v>25387975</v>
      </c>
      <c r="G167" s="183">
        <f t="shared" si="18"/>
        <v>2.036061448991712E-2</v>
      </c>
      <c r="H167" s="232">
        <f t="shared" si="20"/>
        <v>344.40073999999998</v>
      </c>
      <c r="I167" s="671" t="s">
        <v>383</v>
      </c>
      <c r="L167" s="181"/>
      <c r="M167" s="189"/>
      <c r="N167" s="191"/>
      <c r="O167" s="103"/>
      <c r="P167" s="2"/>
    </row>
    <row r="168" spans="1:16">
      <c r="A168" s="2"/>
      <c r="B168" s="504" t="s">
        <v>69</v>
      </c>
      <c r="C168" s="95">
        <v>312685</v>
      </c>
      <c r="D168" s="95">
        <v>38258629</v>
      </c>
      <c r="E168" s="97">
        <v>37948016</v>
      </c>
      <c r="F168" s="95">
        <f t="shared" si="17"/>
        <v>-310613</v>
      </c>
      <c r="G168" s="183">
        <f t="shared" si="18"/>
        <v>-5.07423109698991E-4</v>
      </c>
      <c r="H168" s="232">
        <f t="shared" si="20"/>
        <v>121.36180501143323</v>
      </c>
      <c r="I168" s="671" t="s">
        <v>17</v>
      </c>
      <c r="L168" s="181"/>
      <c r="M168" s="189"/>
      <c r="N168" s="191"/>
      <c r="O168" s="103"/>
      <c r="P168" s="2"/>
    </row>
    <row r="169" spans="1:16">
      <c r="A169" s="2"/>
      <c r="B169" s="504" t="s">
        <v>62</v>
      </c>
      <c r="C169" s="95">
        <v>92090</v>
      </c>
      <c r="D169" s="95">
        <v>10289898</v>
      </c>
      <c r="E169" s="97">
        <v>10324611</v>
      </c>
      <c r="F169" s="95">
        <f t="shared" si="17"/>
        <v>34713</v>
      </c>
      <c r="G169" s="183">
        <f t="shared" si="18"/>
        <v>2.1084392673280142E-4</v>
      </c>
      <c r="H169" s="232">
        <f t="shared" si="20"/>
        <v>112.11435552177218</v>
      </c>
      <c r="I169" s="671" t="s">
        <v>17</v>
      </c>
      <c r="L169" s="181"/>
      <c r="M169" s="189"/>
      <c r="N169" s="191"/>
      <c r="O169" s="103"/>
      <c r="P169" s="2"/>
    </row>
    <row r="170" spans="1:16">
      <c r="A170" s="2"/>
      <c r="B170" s="503" t="s">
        <v>22</v>
      </c>
      <c r="C170" s="95">
        <v>11586</v>
      </c>
      <c r="D170" s="95">
        <v>593453</v>
      </c>
      <c r="E170" s="97">
        <v>2569804</v>
      </c>
      <c r="F170" s="95">
        <f t="shared" si="17"/>
        <v>1976351</v>
      </c>
      <c r="G170" s="183">
        <f t="shared" si="18"/>
        <v>0.20814106171845118</v>
      </c>
      <c r="H170" s="232">
        <f t="shared" si="20"/>
        <v>221.80252028310031</v>
      </c>
      <c r="I170" s="671" t="s">
        <v>17</v>
      </c>
      <c r="L170" s="181"/>
      <c r="M170" s="103"/>
      <c r="N170" s="182"/>
      <c r="O170" s="103"/>
      <c r="P170" s="2"/>
    </row>
    <row r="171" spans="1:16">
      <c r="A171" s="2"/>
      <c r="B171" s="503" t="s">
        <v>277</v>
      </c>
      <c r="C171" s="95">
        <v>2510</v>
      </c>
      <c r="D171" s="95">
        <v>730598</v>
      </c>
      <c r="E171" s="286"/>
      <c r="F171" s="494"/>
      <c r="G171" s="495"/>
      <c r="H171" s="496"/>
      <c r="I171" s="671" t="s">
        <v>385</v>
      </c>
      <c r="L171" s="181"/>
      <c r="M171" s="103"/>
      <c r="N171" s="182"/>
      <c r="O171" s="103"/>
      <c r="P171" s="2"/>
    </row>
    <row r="172" spans="1:16">
      <c r="A172" s="2"/>
      <c r="B172" s="504" t="s">
        <v>99</v>
      </c>
      <c r="C172" s="95">
        <v>238391</v>
      </c>
      <c r="D172" s="95">
        <v>22442971</v>
      </c>
      <c r="E172" s="97">
        <v>19705301</v>
      </c>
      <c r="F172" s="95">
        <f t="shared" ref="F172:F203" si="21">E172-D172</f>
        <v>-2737670</v>
      </c>
      <c r="G172" s="183">
        <f t="shared" ref="G172:G203" si="22">F172/D172/16</f>
        <v>-7.6239627543073507E-3</v>
      </c>
      <c r="H172" s="232">
        <f t="shared" ref="H172:H203" si="23">E172/C172</f>
        <v>82.659584464178593</v>
      </c>
      <c r="I172" s="671" t="s">
        <v>17</v>
      </c>
      <c r="L172" s="181"/>
      <c r="M172" s="103"/>
      <c r="N172" s="182"/>
      <c r="O172" s="103"/>
      <c r="P172" s="2"/>
    </row>
    <row r="173" spans="1:16">
      <c r="A173" s="2"/>
      <c r="B173" s="504" t="s">
        <v>52</v>
      </c>
      <c r="C173" s="95">
        <v>17098242</v>
      </c>
      <c r="D173" s="95">
        <v>146596557</v>
      </c>
      <c r="E173" s="97">
        <v>144342396</v>
      </c>
      <c r="F173" s="95">
        <f t="shared" si="21"/>
        <v>-2254161</v>
      </c>
      <c r="G173" s="183">
        <f t="shared" si="22"/>
        <v>-9.6103936806646827E-4</v>
      </c>
      <c r="H173" s="232">
        <f t="shared" si="23"/>
        <v>8.4419436805257515</v>
      </c>
      <c r="I173" s="671" t="s">
        <v>17</v>
      </c>
      <c r="L173" s="181"/>
      <c r="M173" s="103"/>
      <c r="N173" s="182"/>
      <c r="O173" s="103"/>
      <c r="P173" s="2"/>
    </row>
    <row r="174" spans="1:16">
      <c r="A174" s="2"/>
      <c r="B174" s="504" t="s">
        <v>165</v>
      </c>
      <c r="C174" s="95">
        <v>26338</v>
      </c>
      <c r="D174" s="95">
        <v>8021875</v>
      </c>
      <c r="E174" s="97">
        <v>11917508</v>
      </c>
      <c r="F174" s="95">
        <f t="shared" si="21"/>
        <v>3895633</v>
      </c>
      <c r="G174" s="183">
        <f t="shared" si="22"/>
        <v>3.0351640046747175E-2</v>
      </c>
      <c r="H174" s="232">
        <f t="shared" si="23"/>
        <v>452.48340800364491</v>
      </c>
      <c r="I174" s="671" t="s">
        <v>383</v>
      </c>
      <c r="L174" s="181"/>
      <c r="M174" s="103"/>
      <c r="N174" s="182"/>
      <c r="O174" s="103"/>
      <c r="P174" s="2"/>
    </row>
    <row r="175" spans="1:16">
      <c r="A175" s="2"/>
      <c r="B175" s="503" t="s">
        <v>278</v>
      </c>
      <c r="C175" s="95">
        <v>261</v>
      </c>
      <c r="D175" s="95">
        <v>45544</v>
      </c>
      <c r="E175" s="97">
        <v>54821</v>
      </c>
      <c r="F175" s="95">
        <f t="shared" si="21"/>
        <v>9277</v>
      </c>
      <c r="G175" s="183">
        <f t="shared" si="22"/>
        <v>1.2730820744774284E-2</v>
      </c>
      <c r="H175" s="232">
        <f t="shared" si="23"/>
        <v>210.04214559386972</v>
      </c>
      <c r="I175" s="671" t="s">
        <v>384</v>
      </c>
      <c r="L175" s="181"/>
      <c r="M175" s="103"/>
      <c r="N175" s="182"/>
      <c r="O175" s="103"/>
      <c r="P175" s="2"/>
    </row>
    <row r="176" spans="1:16">
      <c r="A176" s="2"/>
      <c r="B176" s="503" t="s">
        <v>279</v>
      </c>
      <c r="C176" s="95">
        <v>539</v>
      </c>
      <c r="D176" s="95">
        <v>156949</v>
      </c>
      <c r="E176" s="97">
        <v>178015</v>
      </c>
      <c r="F176" s="95">
        <f t="shared" si="21"/>
        <v>21066</v>
      </c>
      <c r="G176" s="183">
        <f t="shared" si="22"/>
        <v>8.3888715442596001E-3</v>
      </c>
      <c r="H176" s="232">
        <f t="shared" si="23"/>
        <v>330.26901669758814</v>
      </c>
      <c r="I176" s="672" t="s">
        <v>17</v>
      </c>
      <c r="L176" s="181"/>
      <c r="M176" s="103"/>
      <c r="N176" s="182"/>
      <c r="O176" s="103"/>
      <c r="P176" s="2"/>
    </row>
    <row r="177" spans="1:16">
      <c r="A177" s="2"/>
      <c r="B177" s="503" t="s">
        <v>280</v>
      </c>
      <c r="C177" s="95">
        <v>389</v>
      </c>
      <c r="D177" s="95">
        <v>107897</v>
      </c>
      <c r="E177" s="97">
        <v>109643</v>
      </c>
      <c r="F177" s="95">
        <f t="shared" si="21"/>
        <v>1746</v>
      </c>
      <c r="G177" s="183">
        <f t="shared" si="22"/>
        <v>1.0113812246865066E-3</v>
      </c>
      <c r="H177" s="232">
        <f t="shared" si="23"/>
        <v>281.85861182519278</v>
      </c>
      <c r="I177" s="671" t="s">
        <v>385</v>
      </c>
      <c r="L177" s="181"/>
      <c r="M177" s="103"/>
      <c r="N177" s="182"/>
      <c r="O177" s="103"/>
      <c r="P177" s="2"/>
    </row>
    <row r="178" spans="1:16">
      <c r="A178" s="2"/>
      <c r="B178" s="503" t="s">
        <v>281</v>
      </c>
      <c r="C178" s="95">
        <v>2831</v>
      </c>
      <c r="D178" s="95">
        <v>174614</v>
      </c>
      <c r="E178" s="97">
        <v>195125</v>
      </c>
      <c r="F178" s="95">
        <f t="shared" si="21"/>
        <v>20511</v>
      </c>
      <c r="G178" s="183">
        <f t="shared" si="22"/>
        <v>7.3415505056868289E-3</v>
      </c>
      <c r="H178" s="232">
        <f t="shared" si="23"/>
        <v>68.92440833627694</v>
      </c>
      <c r="I178" s="671" t="s">
        <v>383</v>
      </c>
      <c r="L178" s="181"/>
      <c r="M178" s="103"/>
      <c r="N178" s="182"/>
      <c r="O178" s="103"/>
      <c r="P178" s="2"/>
    </row>
    <row r="179" spans="1:16">
      <c r="A179" s="2"/>
      <c r="B179" s="504" t="s">
        <v>282</v>
      </c>
      <c r="C179" s="95">
        <v>964</v>
      </c>
      <c r="D179" s="95">
        <v>137164</v>
      </c>
      <c r="E179" s="97">
        <v>199910</v>
      </c>
      <c r="F179" s="95">
        <f t="shared" si="21"/>
        <v>62746</v>
      </c>
      <c r="G179" s="183">
        <f t="shared" si="22"/>
        <v>2.8590774547257298E-2</v>
      </c>
      <c r="H179" s="232">
        <f t="shared" si="23"/>
        <v>207.37551867219918</v>
      </c>
      <c r="I179" s="671" t="s">
        <v>383</v>
      </c>
      <c r="L179" s="181"/>
      <c r="M179" s="103"/>
      <c r="N179" s="182"/>
      <c r="O179" s="103"/>
      <c r="P179" s="2"/>
    </row>
    <row r="180" spans="1:16">
      <c r="A180" s="2"/>
      <c r="B180" s="504" t="s">
        <v>29</v>
      </c>
      <c r="C180" s="95">
        <v>2000000</v>
      </c>
      <c r="D180" s="95">
        <v>21392273</v>
      </c>
      <c r="E180" s="97">
        <v>32275687</v>
      </c>
      <c r="F180" s="95">
        <f t="shared" si="21"/>
        <v>10883414</v>
      </c>
      <c r="G180" s="183">
        <f t="shared" si="22"/>
        <v>3.179715287851833E-2</v>
      </c>
      <c r="H180" s="232">
        <f t="shared" si="23"/>
        <v>16.137843499999999</v>
      </c>
      <c r="I180" s="671" t="s">
        <v>17</v>
      </c>
      <c r="L180" s="181"/>
      <c r="M180" s="103"/>
      <c r="N180" s="182"/>
      <c r="O180" s="103"/>
      <c r="P180" s="2"/>
    </row>
    <row r="181" spans="1:16">
      <c r="A181" s="2"/>
      <c r="B181" s="504" t="s">
        <v>166</v>
      </c>
      <c r="C181" s="95">
        <v>196722</v>
      </c>
      <c r="D181" s="95">
        <v>9860578</v>
      </c>
      <c r="E181" s="97">
        <v>15411614</v>
      </c>
      <c r="F181" s="95">
        <f t="shared" si="21"/>
        <v>5551036</v>
      </c>
      <c r="G181" s="183">
        <f t="shared" si="22"/>
        <v>3.5184524679993404E-2</v>
      </c>
      <c r="H181" s="232">
        <f t="shared" si="23"/>
        <v>78.342096969327272</v>
      </c>
      <c r="I181" s="671" t="s">
        <v>383</v>
      </c>
      <c r="L181" s="2"/>
      <c r="M181" s="103"/>
      <c r="N181" s="182"/>
      <c r="O181" s="103"/>
      <c r="P181" s="2"/>
    </row>
    <row r="182" spans="1:16">
      <c r="A182" s="2"/>
      <c r="B182" s="504" t="s">
        <v>76</v>
      </c>
      <c r="C182" s="95">
        <v>88412</v>
      </c>
      <c r="D182" s="95">
        <v>7516346</v>
      </c>
      <c r="E182" s="97">
        <v>7057412</v>
      </c>
      <c r="F182" s="95">
        <f t="shared" si="21"/>
        <v>-458934</v>
      </c>
      <c r="G182" s="183">
        <f t="shared" si="22"/>
        <v>-3.8161328656238017E-3</v>
      </c>
      <c r="H182" s="232">
        <f t="shared" si="23"/>
        <v>79.824141519250787</v>
      </c>
      <c r="I182" s="671" t="s">
        <v>17</v>
      </c>
      <c r="L182" s="181"/>
      <c r="M182" s="103"/>
      <c r="N182" s="182"/>
      <c r="O182" s="103"/>
      <c r="P182" s="2"/>
    </row>
    <row r="183" spans="1:16">
      <c r="A183" s="2"/>
      <c r="B183" s="503" t="s">
        <v>283</v>
      </c>
      <c r="C183" s="95">
        <v>455</v>
      </c>
      <c r="D183" s="95">
        <v>81131</v>
      </c>
      <c r="E183" s="97">
        <v>94677</v>
      </c>
      <c r="F183" s="95">
        <f t="shared" si="21"/>
        <v>13546</v>
      </c>
      <c r="G183" s="183">
        <f t="shared" si="22"/>
        <v>1.0435283677016184E-2</v>
      </c>
      <c r="H183" s="232">
        <f t="shared" si="23"/>
        <v>208.08131868131869</v>
      </c>
      <c r="I183" s="671" t="s">
        <v>384</v>
      </c>
      <c r="L183" s="181"/>
      <c r="M183" s="103"/>
      <c r="N183" s="182"/>
      <c r="O183" s="103"/>
      <c r="P183" s="2"/>
    </row>
    <row r="184" spans="1:16">
      <c r="A184" s="2"/>
      <c r="B184" s="504" t="s">
        <v>167</v>
      </c>
      <c r="C184" s="95">
        <v>71740</v>
      </c>
      <c r="D184" s="95">
        <v>4060709</v>
      </c>
      <c r="E184" s="97">
        <v>7396190</v>
      </c>
      <c r="F184" s="95">
        <f t="shared" si="21"/>
        <v>3335481</v>
      </c>
      <c r="G184" s="183">
        <f t="shared" si="22"/>
        <v>5.1337725136176959E-2</v>
      </c>
      <c r="H184" s="232">
        <f t="shared" si="23"/>
        <v>103.09715639810426</v>
      </c>
      <c r="I184" s="671" t="s">
        <v>383</v>
      </c>
      <c r="L184" s="181"/>
      <c r="M184" s="103"/>
      <c r="N184" s="182"/>
      <c r="O184" s="103"/>
      <c r="P184" s="2"/>
    </row>
    <row r="185" spans="1:16">
      <c r="A185" s="2"/>
      <c r="B185" s="504" t="s">
        <v>168</v>
      </c>
      <c r="C185" s="95">
        <v>699</v>
      </c>
      <c r="D185" s="95">
        <v>4027887</v>
      </c>
      <c r="E185" s="97">
        <v>5607283</v>
      </c>
      <c r="F185" s="95">
        <f t="shared" si="21"/>
        <v>1579396</v>
      </c>
      <c r="G185" s="183">
        <f t="shared" si="22"/>
        <v>2.4507204397740057E-2</v>
      </c>
      <c r="H185" s="232">
        <f t="shared" si="23"/>
        <v>8021.8640915593705</v>
      </c>
      <c r="I185" s="671" t="s">
        <v>17</v>
      </c>
      <c r="L185" s="181"/>
      <c r="M185" s="103"/>
      <c r="N185" s="182"/>
      <c r="O185" s="103"/>
      <c r="P185" s="2"/>
    </row>
    <row r="186" spans="1:16">
      <c r="A186" s="2"/>
      <c r="B186" s="504" t="s">
        <v>72</v>
      </c>
      <c r="C186" s="95">
        <v>49035</v>
      </c>
      <c r="D186" s="95">
        <v>5388720</v>
      </c>
      <c r="E186" s="97">
        <v>5428704</v>
      </c>
      <c r="F186" s="95">
        <f t="shared" si="21"/>
        <v>39984</v>
      </c>
      <c r="G186" s="183">
        <f t="shared" si="22"/>
        <v>4.6374649267358483E-4</v>
      </c>
      <c r="H186" s="232">
        <f t="shared" si="23"/>
        <v>110.71079840929949</v>
      </c>
      <c r="I186" s="671" t="s">
        <v>17</v>
      </c>
      <c r="L186" s="181"/>
      <c r="M186" s="103"/>
      <c r="N186" s="182"/>
      <c r="O186" s="103"/>
      <c r="P186" s="2"/>
    </row>
    <row r="187" spans="1:16">
      <c r="A187" s="2"/>
      <c r="B187" s="504" t="s">
        <v>49</v>
      </c>
      <c r="C187" s="95">
        <v>20273</v>
      </c>
      <c r="D187" s="95">
        <v>1988925</v>
      </c>
      <c r="E187" s="97">
        <v>2064845</v>
      </c>
      <c r="F187" s="95">
        <f t="shared" si="21"/>
        <v>75920</v>
      </c>
      <c r="G187" s="183">
        <f t="shared" si="22"/>
        <v>2.3857108739645787E-3</v>
      </c>
      <c r="H187" s="232">
        <f t="shared" si="23"/>
        <v>101.85197060129236</v>
      </c>
      <c r="I187" s="671" t="s">
        <v>17</v>
      </c>
      <c r="L187" s="181"/>
      <c r="M187" s="103"/>
      <c r="N187" s="182"/>
      <c r="O187" s="103"/>
      <c r="P187" s="2"/>
    </row>
    <row r="188" spans="1:16">
      <c r="A188" s="2"/>
      <c r="B188" s="504" t="s">
        <v>169</v>
      </c>
      <c r="C188" s="95">
        <v>28896</v>
      </c>
      <c r="D188" s="95">
        <v>412336</v>
      </c>
      <c r="E188" s="97">
        <v>599419</v>
      </c>
      <c r="F188" s="95">
        <f t="shared" si="21"/>
        <v>187083</v>
      </c>
      <c r="G188" s="183">
        <f t="shared" si="22"/>
        <v>2.8357183219510303E-2</v>
      </c>
      <c r="H188" s="232">
        <f t="shared" si="23"/>
        <v>20.744013012181618</v>
      </c>
      <c r="I188" s="671" t="s">
        <v>383</v>
      </c>
      <c r="L188" s="181"/>
      <c r="M188" s="103"/>
      <c r="N188" s="182"/>
      <c r="O188" s="103"/>
      <c r="P188" s="2"/>
    </row>
    <row r="189" spans="1:16">
      <c r="A189" s="2"/>
      <c r="B189" s="503" t="s">
        <v>284</v>
      </c>
      <c r="C189" s="95">
        <v>637657</v>
      </c>
      <c r="D189" s="95">
        <v>7385416</v>
      </c>
      <c r="E189" s="97">
        <v>14317996</v>
      </c>
      <c r="F189" s="95">
        <f t="shared" si="21"/>
        <v>6932580</v>
      </c>
      <c r="G189" s="183">
        <f t="shared" si="22"/>
        <v>5.8667819118110615E-2</v>
      </c>
      <c r="H189" s="232">
        <f t="shared" si="23"/>
        <v>22.454071703125663</v>
      </c>
      <c r="I189" s="671" t="s">
        <v>385</v>
      </c>
      <c r="L189" s="181"/>
      <c r="M189" s="103"/>
      <c r="N189" s="182"/>
      <c r="O189" s="103"/>
      <c r="P189" s="2"/>
    </row>
    <row r="190" spans="1:16">
      <c r="A190" s="2"/>
      <c r="B190" s="504" t="s">
        <v>64</v>
      </c>
      <c r="C190" s="95">
        <v>1221037</v>
      </c>
      <c r="D190" s="95">
        <v>44000000</v>
      </c>
      <c r="E190" s="97">
        <v>55908865</v>
      </c>
      <c r="F190" s="95">
        <f t="shared" si="21"/>
        <v>11908865</v>
      </c>
      <c r="G190" s="183">
        <f t="shared" si="22"/>
        <v>1.6916001420454546E-2</v>
      </c>
      <c r="H190" s="232">
        <f t="shared" si="23"/>
        <v>45.78801870868778</v>
      </c>
      <c r="I190" s="671" t="s">
        <v>17</v>
      </c>
      <c r="L190" s="181"/>
      <c r="M190" s="103"/>
      <c r="N190" s="182"/>
      <c r="O190" s="103"/>
      <c r="P190" s="2"/>
    </row>
    <row r="191" spans="1:16">
      <c r="A191" s="2"/>
      <c r="B191" s="504" t="s">
        <v>36</v>
      </c>
      <c r="C191" s="95">
        <v>99678</v>
      </c>
      <c r="D191" s="95">
        <v>47008111</v>
      </c>
      <c r="E191" s="97">
        <v>51245707</v>
      </c>
      <c r="F191" s="95">
        <f t="shared" si="21"/>
        <v>4237596</v>
      </c>
      <c r="G191" s="183">
        <f t="shared" si="22"/>
        <v>5.6341287570564154E-3</v>
      </c>
      <c r="H191" s="232">
        <f t="shared" si="23"/>
        <v>514.11251228957246</v>
      </c>
      <c r="I191" s="671" t="s">
        <v>17</v>
      </c>
      <c r="L191" s="181"/>
      <c r="M191" s="103"/>
      <c r="N191" s="182"/>
      <c r="O191" s="103"/>
      <c r="P191" s="2"/>
    </row>
    <row r="192" spans="1:16">
      <c r="A192" s="2"/>
      <c r="B192" s="504" t="s">
        <v>285</v>
      </c>
      <c r="C192" s="95">
        <v>619745</v>
      </c>
      <c r="D192" s="95">
        <v>6692999</v>
      </c>
      <c r="E192" s="97">
        <v>12230730</v>
      </c>
      <c r="F192" s="95">
        <f t="shared" si="21"/>
        <v>5537731</v>
      </c>
      <c r="G192" s="183">
        <f t="shared" si="22"/>
        <v>5.1711973586130819E-2</v>
      </c>
      <c r="H192" s="232">
        <f t="shared" si="23"/>
        <v>19.735100726911874</v>
      </c>
      <c r="I192" s="671" t="s">
        <v>385</v>
      </c>
      <c r="L192" s="181"/>
      <c r="M192" s="103"/>
      <c r="N192" s="182"/>
      <c r="O192" s="103"/>
      <c r="P192" s="2"/>
    </row>
    <row r="193" spans="1:16">
      <c r="A193" s="2"/>
      <c r="B193" s="504" t="s">
        <v>55</v>
      </c>
      <c r="C193" s="95">
        <v>505992</v>
      </c>
      <c r="D193" s="95">
        <v>40263216</v>
      </c>
      <c r="E193" s="97">
        <v>46443959</v>
      </c>
      <c r="F193" s="95">
        <f t="shared" si="21"/>
        <v>6180743</v>
      </c>
      <c r="G193" s="183">
        <f t="shared" si="22"/>
        <v>9.5942767587169388E-3</v>
      </c>
      <c r="H193" s="232">
        <f t="shared" si="23"/>
        <v>91.787931429745925</v>
      </c>
      <c r="I193" s="671" t="s">
        <v>17</v>
      </c>
      <c r="L193" s="181"/>
      <c r="M193" s="103"/>
      <c r="N193" s="182"/>
      <c r="O193" s="103"/>
      <c r="P193" s="2"/>
    </row>
    <row r="194" spans="1:16">
      <c r="A194" s="2"/>
      <c r="B194" s="504" t="s">
        <v>170</v>
      </c>
      <c r="C194" s="95">
        <v>65610</v>
      </c>
      <c r="D194" s="95">
        <v>18655000</v>
      </c>
      <c r="E194" s="97">
        <v>21203000</v>
      </c>
      <c r="F194" s="95">
        <f t="shared" si="21"/>
        <v>2548000</v>
      </c>
      <c r="G194" s="183">
        <f t="shared" si="22"/>
        <v>8.5365853658536592E-3</v>
      </c>
      <c r="H194" s="232">
        <f t="shared" si="23"/>
        <v>323.16720012193264</v>
      </c>
      <c r="I194" s="671" t="s">
        <v>383</v>
      </c>
      <c r="L194" s="181"/>
      <c r="M194" s="103"/>
      <c r="N194" s="182"/>
      <c r="O194" s="103"/>
      <c r="P194" s="2"/>
    </row>
    <row r="195" spans="1:16">
      <c r="A195" s="2"/>
      <c r="B195" s="504" t="s">
        <v>171</v>
      </c>
      <c r="C195" s="95">
        <v>1886000</v>
      </c>
      <c r="D195" s="95">
        <v>28079664</v>
      </c>
      <c r="E195" s="97">
        <v>39578828</v>
      </c>
      <c r="F195" s="95">
        <f t="shared" si="21"/>
        <v>11499164</v>
      </c>
      <c r="G195" s="183">
        <f t="shared" si="22"/>
        <v>2.5594955480948776E-2</v>
      </c>
      <c r="H195" s="232">
        <f t="shared" si="23"/>
        <v>20.985592788971367</v>
      </c>
      <c r="I195" s="671" t="s">
        <v>383</v>
      </c>
      <c r="L195" s="181"/>
      <c r="M195" s="103"/>
      <c r="N195" s="182"/>
      <c r="O195" s="103"/>
      <c r="P195" s="2"/>
    </row>
    <row r="196" spans="1:16">
      <c r="A196" s="2"/>
      <c r="B196" s="504" t="s">
        <v>89</v>
      </c>
      <c r="C196" s="95">
        <v>163820</v>
      </c>
      <c r="D196" s="95">
        <v>480751</v>
      </c>
      <c r="E196" s="97">
        <v>558368</v>
      </c>
      <c r="F196" s="95">
        <f t="shared" si="21"/>
        <v>77617</v>
      </c>
      <c r="G196" s="183">
        <f t="shared" si="22"/>
        <v>1.0090592635272729E-2</v>
      </c>
      <c r="H196" s="232">
        <f t="shared" si="23"/>
        <v>3.4084238798681481</v>
      </c>
      <c r="I196" s="671" t="s">
        <v>17</v>
      </c>
      <c r="L196" s="181"/>
      <c r="M196" s="103"/>
      <c r="N196" s="182"/>
      <c r="O196" s="103"/>
      <c r="P196" s="2"/>
    </row>
    <row r="197" spans="1:16">
      <c r="A197" s="2"/>
      <c r="B197" s="504" t="s">
        <v>172</v>
      </c>
      <c r="C197" s="95">
        <v>17364</v>
      </c>
      <c r="D197" s="95">
        <v>1063715</v>
      </c>
      <c r="E197" s="97">
        <v>1343098</v>
      </c>
      <c r="F197" s="95">
        <f t="shared" si="21"/>
        <v>279383</v>
      </c>
      <c r="G197" s="183">
        <f t="shared" si="22"/>
        <v>1.6415522484876117E-2</v>
      </c>
      <c r="H197" s="232">
        <f t="shared" si="23"/>
        <v>77.349573830914537</v>
      </c>
      <c r="I197" s="671" t="s">
        <v>383</v>
      </c>
      <c r="L197" s="181"/>
      <c r="M197" s="103"/>
      <c r="N197" s="182"/>
      <c r="O197" s="103"/>
      <c r="P197" s="2"/>
    </row>
    <row r="198" spans="1:16">
      <c r="A198" s="2"/>
      <c r="B198" s="504" t="s">
        <v>59</v>
      </c>
      <c r="C198" s="95">
        <v>531796</v>
      </c>
      <c r="D198" s="95">
        <v>8872109</v>
      </c>
      <c r="E198" s="97">
        <v>9903122</v>
      </c>
      <c r="F198" s="95">
        <f t="shared" si="21"/>
        <v>1031013</v>
      </c>
      <c r="G198" s="183">
        <f t="shared" si="22"/>
        <v>7.2630208330398101E-3</v>
      </c>
      <c r="H198" s="232">
        <f t="shared" si="23"/>
        <v>18.62203175653822</v>
      </c>
      <c r="I198" s="671" t="s">
        <v>17</v>
      </c>
      <c r="L198" s="181"/>
      <c r="M198" s="103"/>
      <c r="N198" s="182"/>
      <c r="O198" s="103"/>
      <c r="P198" s="2"/>
    </row>
    <row r="199" spans="1:16">
      <c r="A199" s="2"/>
      <c r="B199" s="504" t="s">
        <v>68</v>
      </c>
      <c r="C199" s="95">
        <v>41277</v>
      </c>
      <c r="D199" s="95">
        <v>7184250</v>
      </c>
      <c r="E199" s="97">
        <v>8372098</v>
      </c>
      <c r="F199" s="95">
        <f t="shared" si="21"/>
        <v>1187848</v>
      </c>
      <c r="G199" s="183">
        <f t="shared" si="22"/>
        <v>1.0333785711800119E-2</v>
      </c>
      <c r="H199" s="232">
        <f t="shared" si="23"/>
        <v>202.82719189863604</v>
      </c>
      <c r="I199" s="671" t="s">
        <v>17</v>
      </c>
      <c r="L199" s="181"/>
      <c r="M199" s="103"/>
      <c r="N199" s="182"/>
      <c r="O199" s="103"/>
      <c r="P199" s="2"/>
    </row>
    <row r="200" spans="1:16">
      <c r="A200" s="2"/>
      <c r="B200" s="504" t="s">
        <v>286</v>
      </c>
      <c r="C200" s="95">
        <v>185180</v>
      </c>
      <c r="D200" s="95">
        <v>16354050</v>
      </c>
      <c r="E200" s="97">
        <v>18430453</v>
      </c>
      <c r="F200" s="95">
        <f t="shared" si="21"/>
        <v>2076403</v>
      </c>
      <c r="G200" s="183">
        <f t="shared" si="22"/>
        <v>7.935354698071731E-3</v>
      </c>
      <c r="H200" s="232">
        <f t="shared" si="23"/>
        <v>99.527232962522945</v>
      </c>
      <c r="I200" s="671" t="s">
        <v>385</v>
      </c>
      <c r="L200" s="181"/>
      <c r="M200" s="103"/>
      <c r="N200" s="182"/>
      <c r="O200" s="103"/>
      <c r="P200" s="2"/>
    </row>
    <row r="201" spans="1:16">
      <c r="A201" s="2"/>
      <c r="B201" s="504" t="s">
        <v>287</v>
      </c>
      <c r="C201" s="95">
        <v>36188</v>
      </c>
      <c r="D201" s="95">
        <v>21935444</v>
      </c>
      <c r="E201" s="97">
        <v>23550077</v>
      </c>
      <c r="F201" s="95">
        <f t="shared" si="21"/>
        <v>1614633</v>
      </c>
      <c r="G201" s="183">
        <f t="shared" si="22"/>
        <v>4.6005251819840071E-3</v>
      </c>
      <c r="H201" s="232">
        <f t="shared" si="23"/>
        <v>650.77033823366867</v>
      </c>
      <c r="I201" s="671" t="s">
        <v>385</v>
      </c>
      <c r="L201" s="181"/>
      <c r="M201" s="103"/>
      <c r="N201" s="182"/>
      <c r="O201" s="103"/>
      <c r="P201" s="2"/>
    </row>
    <row r="202" spans="1:16">
      <c r="A202" s="2"/>
      <c r="B202" s="504" t="s">
        <v>173</v>
      </c>
      <c r="C202" s="95">
        <v>143100</v>
      </c>
      <c r="D202" s="95">
        <v>6186152</v>
      </c>
      <c r="E202" s="97">
        <v>8734951</v>
      </c>
      <c r="F202" s="95">
        <f t="shared" si="21"/>
        <v>2548799</v>
      </c>
      <c r="G202" s="183">
        <f t="shared" si="22"/>
        <v>2.5751054532769321E-2</v>
      </c>
      <c r="H202" s="232">
        <f t="shared" si="23"/>
        <v>61.040887491264847</v>
      </c>
      <c r="I202" s="671" t="s">
        <v>383</v>
      </c>
      <c r="L202" s="181"/>
      <c r="M202" s="103"/>
      <c r="N202" s="182"/>
      <c r="O202" s="103"/>
      <c r="P202" s="2"/>
    </row>
    <row r="203" spans="1:16">
      <c r="A203" s="2"/>
      <c r="B203" s="504" t="s">
        <v>174</v>
      </c>
      <c r="C203" s="95">
        <v>945087</v>
      </c>
      <c r="D203" s="95">
        <v>33991590</v>
      </c>
      <c r="E203" s="97">
        <v>55572201</v>
      </c>
      <c r="F203" s="95">
        <f t="shared" si="21"/>
        <v>21580611</v>
      </c>
      <c r="G203" s="183">
        <f t="shared" si="22"/>
        <v>3.9680055787328569E-2</v>
      </c>
      <c r="H203" s="232">
        <f t="shared" si="23"/>
        <v>58.801148465696812</v>
      </c>
      <c r="I203" s="671" t="s">
        <v>383</v>
      </c>
      <c r="L203" s="181"/>
      <c r="M203" s="103"/>
      <c r="N203" s="182"/>
      <c r="O203" s="103"/>
      <c r="P203" s="2"/>
    </row>
    <row r="204" spans="1:16">
      <c r="A204" s="2"/>
      <c r="B204" s="504" t="s">
        <v>77</v>
      </c>
      <c r="C204" s="95">
        <v>513120</v>
      </c>
      <c r="D204" s="95">
        <v>62693322</v>
      </c>
      <c r="E204" s="97">
        <v>68863514</v>
      </c>
      <c r="F204" s="95">
        <f t="shared" ref="F204:F224" si="24">E204-D204</f>
        <v>6170192</v>
      </c>
      <c r="G204" s="183">
        <f t="shared" ref="G204:G224" si="25">F204/D204/16</f>
        <v>6.1511655101001029E-3</v>
      </c>
      <c r="H204" s="232">
        <f t="shared" ref="H204:H224" si="26">E204/C204</f>
        <v>134.20547630183972</v>
      </c>
      <c r="I204" s="671" t="s">
        <v>17</v>
      </c>
      <c r="L204" s="181"/>
      <c r="M204" s="103"/>
      <c r="N204" s="182"/>
      <c r="O204" s="103"/>
      <c r="P204" s="2"/>
    </row>
    <row r="205" spans="1:16">
      <c r="A205" s="2"/>
      <c r="B205" s="503" t="s">
        <v>175</v>
      </c>
      <c r="C205" s="95">
        <v>14874</v>
      </c>
      <c r="D205" s="95">
        <v>847185</v>
      </c>
      <c r="E205" s="97">
        <v>1268671</v>
      </c>
      <c r="F205" s="95">
        <f t="shared" si="24"/>
        <v>421486</v>
      </c>
      <c r="G205" s="183">
        <f t="shared" si="25"/>
        <v>3.1094595631414625E-2</v>
      </c>
      <c r="H205" s="232">
        <f t="shared" si="26"/>
        <v>85.294540809466184</v>
      </c>
      <c r="I205" s="671" t="s">
        <v>383</v>
      </c>
      <c r="L205" s="181"/>
      <c r="M205" s="103"/>
      <c r="N205" s="182"/>
      <c r="O205" s="103"/>
      <c r="P205" s="2"/>
    </row>
    <row r="206" spans="1:16">
      <c r="A206" s="2"/>
      <c r="B206" s="504" t="s">
        <v>176</v>
      </c>
      <c r="C206" s="95">
        <v>56785</v>
      </c>
      <c r="D206" s="95">
        <v>4874735</v>
      </c>
      <c r="E206" s="97">
        <v>7606374</v>
      </c>
      <c r="F206" s="95">
        <f t="shared" si="24"/>
        <v>2731639</v>
      </c>
      <c r="G206" s="183">
        <f t="shared" si="25"/>
        <v>3.5022916630339906E-2</v>
      </c>
      <c r="H206" s="232">
        <f t="shared" si="26"/>
        <v>133.95040943911243</v>
      </c>
      <c r="I206" s="671" t="s">
        <v>383</v>
      </c>
      <c r="L206" s="181"/>
      <c r="M206" s="103"/>
      <c r="N206" s="182"/>
      <c r="O206" s="103"/>
      <c r="P206" s="2"/>
    </row>
    <row r="207" spans="1:16">
      <c r="A207" s="2"/>
      <c r="B207" s="503" t="s">
        <v>288</v>
      </c>
      <c r="C207" s="95">
        <v>747</v>
      </c>
      <c r="D207" s="95">
        <v>97898</v>
      </c>
      <c r="E207" s="97">
        <v>107122</v>
      </c>
      <c r="F207" s="95">
        <f t="shared" si="24"/>
        <v>9224</v>
      </c>
      <c r="G207" s="183">
        <f t="shared" si="25"/>
        <v>5.8887822018835927E-3</v>
      </c>
      <c r="H207" s="232">
        <f t="shared" si="26"/>
        <v>143.40294511378849</v>
      </c>
      <c r="I207" s="671" t="s">
        <v>17</v>
      </c>
      <c r="L207" s="181"/>
      <c r="M207" s="2"/>
      <c r="N207" s="2"/>
      <c r="O207" s="2"/>
      <c r="P207" s="2"/>
    </row>
    <row r="208" spans="1:16">
      <c r="A208" s="2"/>
      <c r="B208" s="504" t="s">
        <v>289</v>
      </c>
      <c r="C208" s="95">
        <v>5130</v>
      </c>
      <c r="D208" s="95">
        <v>1267980</v>
      </c>
      <c r="E208" s="97">
        <v>1364962</v>
      </c>
      <c r="F208" s="95">
        <f t="shared" si="24"/>
        <v>96982</v>
      </c>
      <c r="G208" s="183">
        <f t="shared" si="25"/>
        <v>4.7803395952617546E-3</v>
      </c>
      <c r="H208" s="232">
        <f t="shared" si="26"/>
        <v>266.07446393762183</v>
      </c>
      <c r="I208" s="671" t="s">
        <v>17</v>
      </c>
      <c r="L208" s="2"/>
      <c r="M208" s="2"/>
      <c r="N208" s="2"/>
      <c r="O208" s="2"/>
      <c r="P208" s="2"/>
    </row>
    <row r="209" spans="1:16">
      <c r="A209" s="2"/>
      <c r="B209" s="504" t="s">
        <v>100</v>
      </c>
      <c r="C209" s="95">
        <v>163610</v>
      </c>
      <c r="D209" s="95">
        <v>9552500</v>
      </c>
      <c r="E209" s="97">
        <v>11403248</v>
      </c>
      <c r="F209" s="95">
        <f t="shared" si="24"/>
        <v>1850748</v>
      </c>
      <c r="G209" s="183">
        <f t="shared" si="25"/>
        <v>1.2109055221146296E-2</v>
      </c>
      <c r="H209" s="232">
        <f t="shared" si="26"/>
        <v>69.697744636635903</v>
      </c>
      <c r="I209" s="671" t="s">
        <v>17</v>
      </c>
      <c r="L209" s="2"/>
      <c r="M209" s="2"/>
      <c r="N209" s="2"/>
      <c r="O209" s="2"/>
      <c r="P209" s="2"/>
    </row>
    <row r="210" spans="1:16">
      <c r="A210" s="2"/>
      <c r="B210" s="504" t="s">
        <v>78</v>
      </c>
      <c r="C210" s="95">
        <v>783562</v>
      </c>
      <c r="D210" s="95">
        <v>63240157</v>
      </c>
      <c r="E210" s="97">
        <v>79512426</v>
      </c>
      <c r="F210" s="95">
        <f t="shared" si="24"/>
        <v>16272269</v>
      </c>
      <c r="G210" s="183">
        <f t="shared" si="25"/>
        <v>1.6081819855380815E-2</v>
      </c>
      <c r="H210" s="232">
        <f t="shared" si="26"/>
        <v>101.47560244115974</v>
      </c>
      <c r="I210" s="671" t="s">
        <v>17</v>
      </c>
      <c r="L210" s="2"/>
      <c r="M210" s="2"/>
      <c r="N210" s="2"/>
      <c r="O210" s="2"/>
      <c r="P210" s="2"/>
    </row>
    <row r="211" spans="1:16">
      <c r="A211" s="2"/>
      <c r="B211" s="504" t="s">
        <v>56</v>
      </c>
      <c r="C211" s="95">
        <v>488100</v>
      </c>
      <c r="D211" s="95">
        <v>4501419</v>
      </c>
      <c r="E211" s="97">
        <v>5662544</v>
      </c>
      <c r="F211" s="95">
        <f t="shared" si="24"/>
        <v>1161125</v>
      </c>
      <c r="G211" s="183">
        <f t="shared" si="25"/>
        <v>1.6121652416715707E-2</v>
      </c>
      <c r="H211" s="232">
        <f t="shared" si="26"/>
        <v>11.601196476131941</v>
      </c>
      <c r="I211" s="671" t="s">
        <v>17</v>
      </c>
      <c r="L211" s="2"/>
      <c r="M211" s="2"/>
      <c r="N211" s="2"/>
      <c r="O211" s="2"/>
      <c r="P211" s="2"/>
    </row>
    <row r="212" spans="1:16">
      <c r="A212" s="2"/>
      <c r="B212" s="504" t="s">
        <v>177</v>
      </c>
      <c r="C212" s="95">
        <v>241038</v>
      </c>
      <c r="D212" s="95">
        <v>23757636</v>
      </c>
      <c r="E212" s="97">
        <v>41487965</v>
      </c>
      <c r="F212" s="95">
        <f t="shared" si="24"/>
        <v>17730329</v>
      </c>
      <c r="G212" s="183">
        <f t="shared" si="25"/>
        <v>4.6643763819767252E-2</v>
      </c>
      <c r="H212" s="232">
        <f t="shared" si="26"/>
        <v>172.12209278205097</v>
      </c>
      <c r="I212" s="671" t="s">
        <v>383</v>
      </c>
      <c r="L212" s="2"/>
      <c r="M212" s="2"/>
      <c r="N212" s="2"/>
      <c r="O212" s="2"/>
      <c r="P212" s="2"/>
    </row>
    <row r="213" spans="1:16">
      <c r="A213" s="2"/>
      <c r="B213" s="504" t="s">
        <v>112</v>
      </c>
      <c r="C213" s="95">
        <v>603500</v>
      </c>
      <c r="D213" s="95">
        <v>49175848</v>
      </c>
      <c r="E213" s="97">
        <v>45004645</v>
      </c>
      <c r="F213" s="95">
        <f t="shared" si="24"/>
        <v>-4171203</v>
      </c>
      <c r="G213" s="183">
        <f t="shared" si="25"/>
        <v>-5.3013867193505235E-3</v>
      </c>
      <c r="H213" s="232">
        <f t="shared" si="26"/>
        <v>74.572734051367021</v>
      </c>
      <c r="I213" s="671" t="s">
        <v>17</v>
      </c>
      <c r="L213" s="2"/>
      <c r="M213" s="2"/>
      <c r="N213" s="2"/>
      <c r="O213" s="2"/>
      <c r="P213" s="2"/>
    </row>
    <row r="214" spans="1:16">
      <c r="A214" s="2"/>
      <c r="B214" s="503" t="s">
        <v>27</v>
      </c>
      <c r="C214" s="95">
        <v>83600</v>
      </c>
      <c r="D214" s="95">
        <v>3050128</v>
      </c>
      <c r="E214" s="97">
        <v>9269612</v>
      </c>
      <c r="F214" s="95">
        <f t="shared" si="24"/>
        <v>6219484</v>
      </c>
      <c r="G214" s="183">
        <f t="shared" si="25"/>
        <v>0.12744309419145688</v>
      </c>
      <c r="H214" s="232">
        <f t="shared" si="26"/>
        <v>110.88052631578947</v>
      </c>
      <c r="I214" s="671" t="s">
        <v>17</v>
      </c>
      <c r="L214" s="2"/>
      <c r="M214" s="2"/>
      <c r="N214" s="2"/>
      <c r="O214" s="2"/>
      <c r="P214" s="2"/>
    </row>
    <row r="215" spans="1:16">
      <c r="A215" s="2"/>
      <c r="B215" s="504" t="s">
        <v>60</v>
      </c>
      <c r="C215" s="95">
        <v>242900</v>
      </c>
      <c r="D215" s="95">
        <v>58892514</v>
      </c>
      <c r="E215" s="97">
        <v>65637239</v>
      </c>
      <c r="F215" s="95">
        <f t="shared" si="24"/>
        <v>6744725</v>
      </c>
      <c r="G215" s="183">
        <f t="shared" si="25"/>
        <v>7.1578759993163139E-3</v>
      </c>
      <c r="H215" s="232">
        <f t="shared" si="26"/>
        <v>270.2232976533553</v>
      </c>
      <c r="I215" s="671" t="s">
        <v>17</v>
      </c>
      <c r="L215" s="2"/>
      <c r="M215" s="2"/>
      <c r="N215" s="2"/>
      <c r="O215" s="2"/>
      <c r="P215" s="2"/>
    </row>
    <row r="216" spans="1:16">
      <c r="A216" s="2"/>
      <c r="B216" s="504" t="s">
        <v>30</v>
      </c>
      <c r="C216" s="95">
        <v>9629091</v>
      </c>
      <c r="D216" s="192">
        <v>282162411</v>
      </c>
      <c r="E216" s="97">
        <v>323127513</v>
      </c>
      <c r="F216" s="95">
        <f t="shared" si="24"/>
        <v>40965102</v>
      </c>
      <c r="G216" s="183">
        <f t="shared" si="25"/>
        <v>9.073919045155877E-3</v>
      </c>
      <c r="H216" s="232">
        <f t="shared" si="26"/>
        <v>33.557426448664778</v>
      </c>
      <c r="I216" s="671" t="s">
        <v>17</v>
      </c>
      <c r="L216" s="2"/>
      <c r="M216" s="2"/>
      <c r="N216" s="2"/>
      <c r="O216" s="2"/>
      <c r="P216" s="2"/>
    </row>
    <row r="217" spans="1:16">
      <c r="A217" s="2"/>
      <c r="B217" s="504" t="s">
        <v>102</v>
      </c>
      <c r="C217" s="95">
        <v>176215</v>
      </c>
      <c r="D217" s="192">
        <v>3321242</v>
      </c>
      <c r="E217" s="97">
        <v>3444006</v>
      </c>
      <c r="F217" s="95">
        <f t="shared" si="24"/>
        <v>122764</v>
      </c>
      <c r="G217" s="183">
        <f t="shared" si="25"/>
        <v>2.3102050377539485E-3</v>
      </c>
      <c r="H217" s="232">
        <f t="shared" si="26"/>
        <v>19.544340720143008</v>
      </c>
      <c r="I217" s="671" t="s">
        <v>383</v>
      </c>
      <c r="L217" s="2"/>
      <c r="M217" s="2"/>
      <c r="N217" s="2"/>
      <c r="O217" s="2"/>
      <c r="P217" s="2"/>
    </row>
    <row r="218" spans="1:16">
      <c r="A218" s="2"/>
      <c r="B218" s="504" t="s">
        <v>103</v>
      </c>
      <c r="C218" s="95">
        <v>447400</v>
      </c>
      <c r="D218" s="95">
        <v>24650400</v>
      </c>
      <c r="E218" s="97">
        <v>31848200</v>
      </c>
      <c r="F218" s="95">
        <f t="shared" si="24"/>
        <v>7197800</v>
      </c>
      <c r="G218" s="183">
        <f t="shared" si="25"/>
        <v>1.8249703858760912E-2</v>
      </c>
      <c r="H218" s="232">
        <f t="shared" si="26"/>
        <v>71.185069289226647</v>
      </c>
      <c r="I218" s="671" t="s">
        <v>17</v>
      </c>
      <c r="L218" s="2"/>
      <c r="M218" s="2"/>
      <c r="N218" s="2"/>
      <c r="O218" s="2"/>
      <c r="P218" s="2"/>
    </row>
    <row r="219" spans="1:16">
      <c r="A219" s="2"/>
      <c r="B219" s="503" t="s">
        <v>290</v>
      </c>
      <c r="C219" s="95">
        <v>12189</v>
      </c>
      <c r="D219" s="95">
        <v>185058</v>
      </c>
      <c r="E219" s="97">
        <v>270402</v>
      </c>
      <c r="F219" s="95">
        <f t="shared" si="24"/>
        <v>85344</v>
      </c>
      <c r="G219" s="183">
        <f t="shared" si="25"/>
        <v>2.8823395908309828E-2</v>
      </c>
      <c r="H219" s="232">
        <f t="shared" si="26"/>
        <v>22.184100418410043</v>
      </c>
      <c r="I219" s="671" t="s">
        <v>385</v>
      </c>
      <c r="L219" s="2"/>
      <c r="M219" s="2"/>
      <c r="N219" s="2"/>
      <c r="O219" s="2"/>
      <c r="P219" s="2"/>
    </row>
    <row r="220" spans="1:16">
      <c r="A220" s="2"/>
      <c r="B220" s="504" t="s">
        <v>63</v>
      </c>
      <c r="C220" s="95">
        <v>912050</v>
      </c>
      <c r="D220" s="95">
        <v>24481477</v>
      </c>
      <c r="E220" s="97">
        <v>31568179</v>
      </c>
      <c r="F220" s="95">
        <f t="shared" si="24"/>
        <v>7086702</v>
      </c>
      <c r="G220" s="183">
        <f t="shared" si="25"/>
        <v>1.8091999718807816E-2</v>
      </c>
      <c r="H220" s="232">
        <f t="shared" si="26"/>
        <v>34.61233375363193</v>
      </c>
      <c r="I220" s="671" t="s">
        <v>17</v>
      </c>
      <c r="L220" s="2"/>
      <c r="M220" s="2"/>
      <c r="N220" s="2"/>
      <c r="O220" s="2"/>
      <c r="P220" s="2"/>
    </row>
    <row r="221" spans="1:16">
      <c r="A221" s="2"/>
      <c r="B221" s="504" t="s">
        <v>115</v>
      </c>
      <c r="C221" s="95">
        <v>331689</v>
      </c>
      <c r="D221" s="95">
        <v>77630900</v>
      </c>
      <c r="E221" s="97">
        <v>92701100</v>
      </c>
      <c r="F221" s="95">
        <f t="shared" si="24"/>
        <v>15070200</v>
      </c>
      <c r="G221" s="183">
        <f t="shared" si="25"/>
        <v>1.2132894247007312E-2</v>
      </c>
      <c r="H221" s="232">
        <f t="shared" si="26"/>
        <v>279.4819846301807</v>
      </c>
      <c r="I221" s="671" t="s">
        <v>17</v>
      </c>
      <c r="L221" s="2"/>
      <c r="M221" s="2"/>
      <c r="N221" s="2"/>
      <c r="O221" s="2"/>
      <c r="P221" s="2"/>
    </row>
    <row r="222" spans="1:16">
      <c r="A222" s="2"/>
      <c r="B222" s="504" t="s">
        <v>178</v>
      </c>
      <c r="C222" s="95">
        <v>527968</v>
      </c>
      <c r="D222" s="95">
        <v>17795219</v>
      </c>
      <c r="E222" s="97">
        <v>27584213</v>
      </c>
      <c r="F222" s="95">
        <f t="shared" si="24"/>
        <v>9788994</v>
      </c>
      <c r="G222" s="183">
        <f t="shared" si="25"/>
        <v>3.4380702198719783E-2</v>
      </c>
      <c r="H222" s="232">
        <f t="shared" si="26"/>
        <v>52.245994075398507</v>
      </c>
      <c r="I222" s="671" t="s">
        <v>383</v>
      </c>
      <c r="L222" s="2"/>
      <c r="M222" s="2"/>
      <c r="N222" s="2"/>
      <c r="O222" s="2"/>
      <c r="P222" s="2"/>
    </row>
    <row r="223" spans="1:16">
      <c r="A223" s="2"/>
      <c r="B223" s="504" t="s">
        <v>179</v>
      </c>
      <c r="C223" s="95">
        <v>752618</v>
      </c>
      <c r="D223" s="95">
        <v>10585220</v>
      </c>
      <c r="E223" s="97">
        <v>16591390</v>
      </c>
      <c r="F223" s="95">
        <f t="shared" si="24"/>
        <v>6006170</v>
      </c>
      <c r="G223" s="183">
        <f t="shared" si="25"/>
        <v>3.5463185932838433E-2</v>
      </c>
      <c r="H223" s="232">
        <f t="shared" si="26"/>
        <v>22.044901928999838</v>
      </c>
      <c r="I223" s="671" t="s">
        <v>383</v>
      </c>
      <c r="L223" s="2"/>
      <c r="M223" s="2"/>
      <c r="N223" s="2"/>
      <c r="O223" s="2"/>
      <c r="P223" s="2"/>
    </row>
    <row r="224" spans="1:16">
      <c r="A224" s="2"/>
      <c r="B224" s="504" t="s">
        <v>180</v>
      </c>
      <c r="C224" s="95">
        <v>390757</v>
      </c>
      <c r="D224" s="95">
        <v>12499981</v>
      </c>
      <c r="E224" s="97">
        <v>16150362</v>
      </c>
      <c r="F224" s="95">
        <f t="shared" si="24"/>
        <v>3650381</v>
      </c>
      <c r="G224" s="183">
        <f t="shared" si="25"/>
        <v>1.8251932742937769E-2</v>
      </c>
      <c r="H224" s="232">
        <f t="shared" si="26"/>
        <v>41.330960161942073</v>
      </c>
      <c r="I224" s="671" t="s">
        <v>383</v>
      </c>
      <c r="M224" s="2"/>
      <c r="N224" s="2"/>
      <c r="O224" s="2"/>
      <c r="P224" s="2"/>
    </row>
    <row r="225" spans="1:16">
      <c r="A225" s="2"/>
      <c r="B225" s="2"/>
      <c r="C225" s="2"/>
      <c r="D225" s="2"/>
      <c r="E225" s="2"/>
      <c r="F225" s="2"/>
      <c r="G225" s="2"/>
      <c r="H225" s="2"/>
      <c r="I225" s="2"/>
      <c r="L225" s="2"/>
      <c r="M225" s="2"/>
      <c r="N225" s="2"/>
      <c r="O225" s="2"/>
      <c r="P225" s="2"/>
    </row>
    <row r="226" spans="1:16">
      <c r="L226" s="2"/>
      <c r="M226" s="2"/>
      <c r="N226" s="2"/>
      <c r="O226" s="2"/>
      <c r="P226" s="2"/>
    </row>
    <row r="227" spans="1:16">
      <c r="A227" s="2"/>
      <c r="B227" s="2"/>
      <c r="C227" s="2"/>
      <c r="D227" s="2"/>
      <c r="E227" s="2"/>
      <c r="F227" s="2"/>
      <c r="G227" s="2"/>
      <c r="H227" s="2"/>
      <c r="I227" s="2"/>
      <c r="L227" s="2"/>
      <c r="M227" s="2"/>
      <c r="N227" s="2"/>
      <c r="O227" s="2"/>
      <c r="P227" s="2"/>
    </row>
    <row r="228" spans="1:16">
      <c r="A228" s="2"/>
      <c r="B228" s="2"/>
      <c r="C228" s="2"/>
      <c r="D228" s="2"/>
      <c r="E228" s="2"/>
      <c r="F228" s="2"/>
      <c r="G228" s="2"/>
      <c r="H228" s="2"/>
      <c r="I228" s="2"/>
      <c r="L228" s="2"/>
      <c r="M228" s="2"/>
      <c r="N228" s="2"/>
      <c r="O228" s="2"/>
      <c r="P228" s="2"/>
    </row>
    <row r="229" spans="1:16">
      <c r="L229" s="2"/>
      <c r="M229" s="2"/>
      <c r="N229" s="2"/>
      <c r="O229" s="2"/>
      <c r="P229" s="2"/>
    </row>
    <row r="230" spans="1:16">
      <c r="L230" s="2"/>
      <c r="M230" s="2"/>
      <c r="N230" s="2"/>
      <c r="O230" s="2"/>
      <c r="P230" s="2"/>
    </row>
    <row r="231" spans="1:16">
      <c r="L231" s="2"/>
      <c r="M231" s="2"/>
      <c r="N231" s="2"/>
      <c r="O231" s="2"/>
      <c r="P231" s="2"/>
    </row>
    <row r="232" spans="1:16">
      <c r="J232" s="2"/>
      <c r="K232" s="2"/>
      <c r="L232" s="2"/>
      <c r="M232" s="2"/>
      <c r="N232" s="2"/>
      <c r="O232" s="2"/>
      <c r="P232" s="2"/>
    </row>
    <row r="233" spans="1:16">
      <c r="J233" s="2"/>
      <c r="K233" s="2"/>
      <c r="L233" s="2"/>
      <c r="M233" s="2"/>
      <c r="N233" s="2"/>
      <c r="O233" s="2"/>
      <c r="P233" s="2"/>
    </row>
    <row r="234" spans="1:16">
      <c r="J234" s="2"/>
      <c r="K234" s="2"/>
      <c r="L234" s="2"/>
      <c r="M234" s="2"/>
    </row>
  </sheetData>
  <autoFilter ref="B24:I224">
    <sortState ref="B25:I224">
      <sortCondition ref="B24:B224"/>
    </sortState>
  </autoFilter>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X130"/>
  <sheetViews>
    <sheetView workbookViewId="0">
      <selection activeCell="A2" sqref="A2:H2"/>
    </sheetView>
  </sheetViews>
  <sheetFormatPr defaultRowHeight="15"/>
  <cols>
    <col min="1" max="1" width="16.28515625" customWidth="1"/>
    <col min="2" max="58" width="11" bestFit="1" customWidth="1"/>
    <col min="59" max="177" width="9.28515625" bestFit="1" customWidth="1"/>
  </cols>
  <sheetData>
    <row r="1" spans="1:180">
      <c r="A1" s="1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row>
    <row r="2" spans="1:180" ht="15.75">
      <c r="A2" s="20" t="s">
        <v>330</v>
      </c>
      <c r="B2" s="4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row>
    <row r="3" spans="1:18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row>
    <row r="4" spans="1:180">
      <c r="A4" s="2"/>
      <c r="B4" s="2"/>
      <c r="C4" s="2"/>
      <c r="D4" s="2"/>
      <c r="E4" s="2"/>
      <c r="F4" s="2"/>
      <c r="G4" s="2"/>
      <c r="H4" s="2"/>
      <c r="I4" s="4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row>
    <row r="5" spans="1:180">
      <c r="A5" s="195" t="s">
        <v>322</v>
      </c>
      <c r="B5" s="582"/>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2"/>
      <c r="CP5" s="582"/>
      <c r="CQ5" s="582"/>
      <c r="CR5" s="582"/>
      <c r="CS5" s="58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0">
      <c r="A6" s="195" t="s">
        <v>323</v>
      </c>
      <c r="B6" s="582"/>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582"/>
      <c r="CG6" s="582"/>
      <c r="CH6" s="582"/>
      <c r="CI6" s="582"/>
      <c r="CJ6" s="582"/>
      <c r="CK6" s="582"/>
      <c r="CL6" s="582"/>
      <c r="CM6" s="582"/>
      <c r="CN6" s="582"/>
      <c r="CO6" s="582"/>
      <c r="CP6" s="582"/>
      <c r="CQ6" s="582"/>
      <c r="CR6" s="582"/>
      <c r="CS6" s="58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row>
    <row r="7" spans="1:180">
      <c r="A7" s="582"/>
      <c r="B7" s="170">
        <v>1960</v>
      </c>
      <c r="C7" s="170">
        <v>1961</v>
      </c>
      <c r="D7" s="170">
        <v>1962</v>
      </c>
      <c r="E7" s="170">
        <v>1963</v>
      </c>
      <c r="F7" s="170">
        <v>1964</v>
      </c>
      <c r="G7" s="170">
        <v>1965</v>
      </c>
      <c r="H7" s="170">
        <v>1966</v>
      </c>
      <c r="I7" s="170">
        <v>1967</v>
      </c>
      <c r="J7" s="170">
        <v>1968</v>
      </c>
      <c r="K7" s="170">
        <v>1969</v>
      </c>
      <c r="L7" s="170">
        <v>1970</v>
      </c>
      <c r="M7" s="170">
        <v>1971</v>
      </c>
      <c r="N7" s="170">
        <v>1972</v>
      </c>
      <c r="O7" s="170">
        <v>1973</v>
      </c>
      <c r="P7" s="170">
        <v>1974</v>
      </c>
      <c r="Q7" s="170">
        <v>1975</v>
      </c>
      <c r="R7" s="170">
        <v>1976</v>
      </c>
      <c r="S7" s="170">
        <v>1977</v>
      </c>
      <c r="T7" s="170">
        <v>1978</v>
      </c>
      <c r="U7" s="170">
        <v>1979</v>
      </c>
      <c r="V7" s="170">
        <v>1980</v>
      </c>
      <c r="W7" s="170">
        <v>1981</v>
      </c>
      <c r="X7" s="170">
        <v>1982</v>
      </c>
      <c r="Y7" s="170">
        <v>1983</v>
      </c>
      <c r="Z7" s="170">
        <v>1984</v>
      </c>
      <c r="AA7" s="170">
        <v>1985</v>
      </c>
      <c r="AB7" s="170">
        <v>1986</v>
      </c>
      <c r="AC7" s="170">
        <v>1987</v>
      </c>
      <c r="AD7" s="170">
        <v>1988</v>
      </c>
      <c r="AE7" s="170">
        <v>1989</v>
      </c>
      <c r="AF7" s="170">
        <v>1990</v>
      </c>
      <c r="AG7" s="170">
        <v>1991</v>
      </c>
      <c r="AH7" s="170">
        <v>1992</v>
      </c>
      <c r="AI7" s="170">
        <v>1993</v>
      </c>
      <c r="AJ7" s="170">
        <v>1994</v>
      </c>
      <c r="AK7" s="170">
        <v>1995</v>
      </c>
      <c r="AL7" s="170">
        <v>1996</v>
      </c>
      <c r="AM7" s="170">
        <v>1997</v>
      </c>
      <c r="AN7" s="170">
        <v>1998</v>
      </c>
      <c r="AO7" s="170">
        <v>1999</v>
      </c>
      <c r="AP7" s="170">
        <v>2000</v>
      </c>
      <c r="AQ7" s="170">
        <v>2001</v>
      </c>
      <c r="AR7" s="170">
        <v>2002</v>
      </c>
      <c r="AS7" s="170">
        <v>2003</v>
      </c>
      <c r="AT7" s="170">
        <v>2004</v>
      </c>
      <c r="AU7" s="170">
        <v>2005</v>
      </c>
      <c r="AV7" s="170">
        <v>2006</v>
      </c>
      <c r="AW7" s="170">
        <v>2007</v>
      </c>
      <c r="AX7" s="170">
        <v>2008</v>
      </c>
      <c r="AY7" s="170">
        <v>2009</v>
      </c>
      <c r="AZ7" s="170">
        <v>2010</v>
      </c>
      <c r="BA7" s="170">
        <v>2011</v>
      </c>
      <c r="BB7" s="170">
        <v>2012</v>
      </c>
      <c r="BC7" s="170">
        <v>2013</v>
      </c>
      <c r="BD7" s="170">
        <v>2014</v>
      </c>
      <c r="BE7" s="170">
        <v>2015</v>
      </c>
      <c r="BF7" s="170">
        <v>2016</v>
      </c>
      <c r="BG7" s="170">
        <v>2017</v>
      </c>
      <c r="BH7" s="170">
        <v>2018</v>
      </c>
      <c r="BI7" s="170">
        <v>2019</v>
      </c>
      <c r="BJ7" s="170">
        <v>2020</v>
      </c>
      <c r="BK7" s="170">
        <v>2021</v>
      </c>
      <c r="BL7" s="170">
        <v>2022</v>
      </c>
      <c r="BM7" s="170">
        <v>2023</v>
      </c>
      <c r="BN7" s="170">
        <v>2024</v>
      </c>
      <c r="BO7" s="170">
        <v>2025</v>
      </c>
      <c r="BP7" s="170">
        <v>2026</v>
      </c>
      <c r="BQ7" s="170">
        <v>2027</v>
      </c>
      <c r="BR7" s="170">
        <v>2028</v>
      </c>
      <c r="BS7" s="170">
        <v>2029</v>
      </c>
      <c r="BT7" s="170">
        <v>2030</v>
      </c>
      <c r="BU7" s="170">
        <v>2031</v>
      </c>
      <c r="BV7" s="170">
        <v>2032</v>
      </c>
      <c r="BW7" s="170">
        <v>2033</v>
      </c>
      <c r="BX7" s="170">
        <v>2034</v>
      </c>
      <c r="BY7" s="170">
        <v>2035</v>
      </c>
      <c r="BZ7" s="170">
        <v>2036</v>
      </c>
      <c r="CA7" s="170">
        <v>2037</v>
      </c>
      <c r="CB7" s="170">
        <v>2038</v>
      </c>
      <c r="CC7" s="170">
        <v>2039</v>
      </c>
      <c r="CD7" s="170">
        <v>2040</v>
      </c>
      <c r="CE7" s="170">
        <v>2041</v>
      </c>
      <c r="CF7" s="170">
        <v>2042</v>
      </c>
      <c r="CG7" s="170">
        <v>2043</v>
      </c>
      <c r="CH7" s="170">
        <v>2044</v>
      </c>
      <c r="CI7" s="170">
        <v>2045</v>
      </c>
      <c r="CJ7" s="170">
        <v>2046</v>
      </c>
      <c r="CK7" s="170">
        <v>2047</v>
      </c>
      <c r="CL7" s="170">
        <v>2048</v>
      </c>
      <c r="CM7" s="170">
        <v>2049</v>
      </c>
      <c r="CN7" s="170">
        <v>2050</v>
      </c>
      <c r="CO7" s="170">
        <v>2051</v>
      </c>
      <c r="CP7" s="170">
        <v>2052</v>
      </c>
      <c r="CQ7" s="170">
        <v>2053</v>
      </c>
      <c r="CR7" s="170">
        <v>2054</v>
      </c>
      <c r="CS7" s="170">
        <v>2055</v>
      </c>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row>
    <row r="8" spans="1:180">
      <c r="A8" s="673" t="s">
        <v>324</v>
      </c>
      <c r="B8" s="674">
        <v>316.91000000000003</v>
      </c>
      <c r="C8" s="674">
        <v>317.64</v>
      </c>
      <c r="D8" s="674">
        <v>318.45</v>
      </c>
      <c r="E8" s="674">
        <v>318.99</v>
      </c>
      <c r="F8" s="674">
        <v>319.62</v>
      </c>
      <c r="G8" s="674">
        <v>320.04000000000002</v>
      </c>
      <c r="H8" s="674">
        <v>321.38</v>
      </c>
      <c r="I8" s="674">
        <v>322.16000000000003</v>
      </c>
      <c r="J8" s="674">
        <v>323.04000000000002</v>
      </c>
      <c r="K8" s="674">
        <v>324.62</v>
      </c>
      <c r="L8" s="674">
        <v>325.68</v>
      </c>
      <c r="M8" s="674">
        <v>326.32</v>
      </c>
      <c r="N8" s="674">
        <v>327.45</v>
      </c>
      <c r="O8" s="674">
        <v>329.68</v>
      </c>
      <c r="P8" s="674">
        <v>330.18</v>
      </c>
      <c r="Q8" s="674">
        <v>331.08</v>
      </c>
      <c r="R8" s="674">
        <v>332.05</v>
      </c>
      <c r="S8" s="674">
        <v>333.78</v>
      </c>
      <c r="T8" s="674">
        <v>335.41</v>
      </c>
      <c r="U8" s="674">
        <v>336.78</v>
      </c>
      <c r="V8" s="674">
        <v>338.68</v>
      </c>
      <c r="W8" s="674">
        <v>340.1</v>
      </c>
      <c r="X8" s="674">
        <v>341.44</v>
      </c>
      <c r="Y8" s="674">
        <v>343.03</v>
      </c>
      <c r="Z8" s="674">
        <v>344.58</v>
      </c>
      <c r="AA8" s="674">
        <v>346.04</v>
      </c>
      <c r="AB8" s="674">
        <v>347.39</v>
      </c>
      <c r="AC8" s="674">
        <v>349.16</v>
      </c>
      <c r="AD8" s="674">
        <v>351.56</v>
      </c>
      <c r="AE8" s="674">
        <v>353.07</v>
      </c>
      <c r="AF8" s="674">
        <v>354.35</v>
      </c>
      <c r="AG8" s="674">
        <v>355.57</v>
      </c>
      <c r="AH8" s="674">
        <v>356.38</v>
      </c>
      <c r="AI8" s="674">
        <v>357.07</v>
      </c>
      <c r="AJ8" s="674">
        <v>358.82</v>
      </c>
      <c r="AK8" s="674">
        <v>360.8</v>
      </c>
      <c r="AL8" s="674">
        <v>362.59</v>
      </c>
      <c r="AM8" s="674">
        <v>363.71</v>
      </c>
      <c r="AN8" s="674">
        <v>366.65</v>
      </c>
      <c r="AO8" s="674">
        <v>368.33</v>
      </c>
      <c r="AP8" s="674">
        <v>369.52</v>
      </c>
      <c r="AQ8" s="674">
        <v>371.13</v>
      </c>
      <c r="AR8" s="674">
        <v>373.22</v>
      </c>
      <c r="AS8" s="674">
        <v>375.77</v>
      </c>
      <c r="AT8" s="674">
        <v>377.49</v>
      </c>
      <c r="AU8" s="674">
        <v>379.8</v>
      </c>
      <c r="AV8" s="674">
        <v>381.9</v>
      </c>
      <c r="AW8" s="674">
        <v>383.77</v>
      </c>
      <c r="AX8" s="674">
        <v>385.59</v>
      </c>
      <c r="AY8" s="674">
        <v>387.37</v>
      </c>
      <c r="AZ8" s="674">
        <v>389.85</v>
      </c>
      <c r="BA8" s="674">
        <v>391.63</v>
      </c>
      <c r="BB8" s="674">
        <v>393.82</v>
      </c>
      <c r="BC8" s="674">
        <v>396.48</v>
      </c>
      <c r="BD8" s="674">
        <v>398.61</v>
      </c>
      <c r="BE8" s="674">
        <v>400.83</v>
      </c>
      <c r="BF8" s="674">
        <v>404.21</v>
      </c>
      <c r="BG8" s="674">
        <v>406.53</v>
      </c>
      <c r="BH8" s="674"/>
      <c r="BI8" s="674"/>
      <c r="BJ8" s="674"/>
      <c r="BK8" s="674"/>
      <c r="BL8" s="674"/>
      <c r="BM8" s="674"/>
      <c r="BN8" s="674"/>
      <c r="BO8" s="674"/>
      <c r="BP8" s="674"/>
      <c r="BQ8" s="674"/>
      <c r="BR8" s="674"/>
      <c r="BS8" s="674"/>
      <c r="BT8" s="674"/>
      <c r="BU8" s="674"/>
      <c r="BV8" s="674"/>
      <c r="BW8" s="674"/>
      <c r="BX8" s="674"/>
      <c r="BY8" s="674"/>
      <c r="BZ8" s="674"/>
      <c r="CA8" s="674"/>
      <c r="CB8" s="674"/>
      <c r="CC8" s="674"/>
      <c r="CD8" s="674"/>
      <c r="CE8" s="674"/>
      <c r="CF8" s="674"/>
      <c r="CG8" s="674"/>
      <c r="CH8" s="674"/>
      <c r="CI8" s="674"/>
      <c r="CJ8" s="674"/>
      <c r="CK8" s="674"/>
      <c r="CL8" s="674"/>
      <c r="CM8" s="674"/>
      <c r="CN8" s="674"/>
      <c r="CO8" s="674"/>
      <c r="CP8" s="674"/>
      <c r="CQ8" s="674"/>
      <c r="CR8" s="674"/>
      <c r="CS8" s="674"/>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row>
    <row r="9" spans="1:180">
      <c r="A9" s="582"/>
      <c r="B9" s="675">
        <v>1960</v>
      </c>
      <c r="C9" s="675">
        <v>1961</v>
      </c>
      <c r="D9" s="675">
        <v>1962</v>
      </c>
      <c r="E9" s="675">
        <v>1963</v>
      </c>
      <c r="F9" s="675">
        <v>1964</v>
      </c>
      <c r="G9" s="675">
        <v>1965</v>
      </c>
      <c r="H9" s="675">
        <v>1966</v>
      </c>
      <c r="I9" s="675">
        <v>1967</v>
      </c>
      <c r="J9" s="675">
        <v>1968</v>
      </c>
      <c r="K9" s="675">
        <v>1969</v>
      </c>
      <c r="L9" s="675">
        <v>1970</v>
      </c>
      <c r="M9" s="675">
        <v>1971</v>
      </c>
      <c r="N9" s="675">
        <v>1972</v>
      </c>
      <c r="O9" s="675">
        <v>1973</v>
      </c>
      <c r="P9" s="675">
        <v>1974</v>
      </c>
      <c r="Q9" s="675">
        <v>1975</v>
      </c>
      <c r="R9" s="675">
        <v>1976</v>
      </c>
      <c r="S9" s="675">
        <v>1977</v>
      </c>
      <c r="T9" s="675">
        <v>1978</v>
      </c>
      <c r="U9" s="675">
        <v>1979</v>
      </c>
      <c r="V9" s="675">
        <v>1980</v>
      </c>
      <c r="W9" s="675">
        <v>1981</v>
      </c>
      <c r="X9" s="675">
        <v>1982</v>
      </c>
      <c r="Y9" s="675">
        <v>1983</v>
      </c>
      <c r="Z9" s="675">
        <v>1984</v>
      </c>
      <c r="AA9" s="675">
        <v>1985</v>
      </c>
      <c r="AB9" s="675">
        <v>1986</v>
      </c>
      <c r="AC9" s="675">
        <v>1987</v>
      </c>
      <c r="AD9" s="675">
        <v>1988</v>
      </c>
      <c r="AE9" s="675">
        <v>1989</v>
      </c>
      <c r="AF9" s="675">
        <v>1990</v>
      </c>
      <c r="AG9" s="675">
        <v>1991</v>
      </c>
      <c r="AH9" s="675">
        <v>1992</v>
      </c>
      <c r="AI9" s="675">
        <v>1993</v>
      </c>
      <c r="AJ9" s="675">
        <v>1994</v>
      </c>
      <c r="AK9" s="675">
        <v>1995</v>
      </c>
      <c r="AL9" s="675">
        <v>1996</v>
      </c>
      <c r="AM9" s="675">
        <v>1997</v>
      </c>
      <c r="AN9" s="675">
        <v>1998</v>
      </c>
      <c r="AO9" s="675">
        <v>1999</v>
      </c>
      <c r="AP9" s="675">
        <v>2000</v>
      </c>
      <c r="AQ9" s="675">
        <v>2001</v>
      </c>
      <c r="AR9" s="675">
        <v>2002</v>
      </c>
      <c r="AS9" s="675">
        <v>2003</v>
      </c>
      <c r="AT9" s="675">
        <v>2004</v>
      </c>
      <c r="AU9" s="675">
        <v>2005</v>
      </c>
      <c r="AV9" s="675">
        <v>2006</v>
      </c>
      <c r="AW9" s="675">
        <v>2007</v>
      </c>
      <c r="AX9" s="675">
        <v>2008</v>
      </c>
      <c r="AY9" s="675">
        <v>2009</v>
      </c>
      <c r="AZ9" s="675">
        <v>2010</v>
      </c>
      <c r="BA9" s="675">
        <v>2011</v>
      </c>
      <c r="BB9" s="675">
        <v>2012</v>
      </c>
      <c r="BC9" s="675">
        <v>2013</v>
      </c>
      <c r="BD9" s="675">
        <v>2014</v>
      </c>
      <c r="BE9" s="675">
        <v>2015</v>
      </c>
      <c r="BF9" s="675">
        <v>2016</v>
      </c>
      <c r="BG9" s="675">
        <v>2017</v>
      </c>
      <c r="BH9" s="675">
        <v>2018</v>
      </c>
      <c r="BI9" s="675">
        <v>2019</v>
      </c>
      <c r="BJ9" s="675">
        <v>2020</v>
      </c>
      <c r="BK9" s="675">
        <v>2021</v>
      </c>
      <c r="BL9" s="675">
        <v>2022</v>
      </c>
      <c r="BM9" s="675">
        <v>2023</v>
      </c>
      <c r="BN9" s="675">
        <v>2024</v>
      </c>
      <c r="BO9" s="675">
        <v>2025</v>
      </c>
      <c r="BP9" s="675">
        <v>2026</v>
      </c>
      <c r="BQ9" s="675">
        <v>2027</v>
      </c>
      <c r="BR9" s="675">
        <v>2028</v>
      </c>
      <c r="BS9" s="675">
        <v>2029</v>
      </c>
      <c r="BT9" s="675">
        <v>2030</v>
      </c>
      <c r="BU9" s="675">
        <v>2031</v>
      </c>
      <c r="BV9" s="675">
        <v>2032</v>
      </c>
      <c r="BW9" s="675">
        <v>2033</v>
      </c>
      <c r="BX9" s="675">
        <v>2034</v>
      </c>
      <c r="BY9" s="675">
        <v>2035</v>
      </c>
      <c r="BZ9" s="675">
        <v>2036</v>
      </c>
      <c r="CA9" s="675">
        <v>2037</v>
      </c>
      <c r="CB9" s="675">
        <v>2038</v>
      </c>
      <c r="CC9" s="675">
        <v>2039</v>
      </c>
      <c r="CD9" s="675">
        <v>2040</v>
      </c>
      <c r="CE9" s="675">
        <v>2041</v>
      </c>
      <c r="CF9" s="675">
        <v>2042</v>
      </c>
      <c r="CG9" s="675">
        <v>2043</v>
      </c>
      <c r="CH9" s="675">
        <v>2044</v>
      </c>
      <c r="CI9" s="675">
        <v>2045</v>
      </c>
      <c r="CJ9" s="675">
        <v>2046</v>
      </c>
      <c r="CK9" s="675">
        <v>2047</v>
      </c>
      <c r="CL9" s="675">
        <v>2048</v>
      </c>
      <c r="CM9" s="675">
        <v>2049</v>
      </c>
      <c r="CN9" s="675">
        <v>2050</v>
      </c>
      <c r="CO9" s="675">
        <v>2051</v>
      </c>
      <c r="CP9" s="675">
        <v>2052</v>
      </c>
      <c r="CQ9" s="675">
        <v>2053</v>
      </c>
      <c r="CR9" s="675">
        <v>2054</v>
      </c>
      <c r="CS9" s="675">
        <v>2055</v>
      </c>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row>
    <row r="10" spans="1:180">
      <c r="A10" s="582"/>
      <c r="B10" s="676" t="s">
        <v>325</v>
      </c>
      <c r="C10" s="677">
        <f t="shared" ref="C10:BF10" si="0">C8-B8</f>
        <v>0.72999999999996135</v>
      </c>
      <c r="D10" s="677">
        <f t="shared" si="0"/>
        <v>0.81000000000000227</v>
      </c>
      <c r="E10" s="677">
        <f t="shared" si="0"/>
        <v>0.54000000000002046</v>
      </c>
      <c r="F10" s="677">
        <f t="shared" si="0"/>
        <v>0.62999999999999545</v>
      </c>
      <c r="G10" s="677">
        <f t="shared" si="0"/>
        <v>0.42000000000001592</v>
      </c>
      <c r="H10" s="677">
        <f t="shared" si="0"/>
        <v>1.339999999999975</v>
      </c>
      <c r="I10" s="677">
        <f t="shared" si="0"/>
        <v>0.78000000000002956</v>
      </c>
      <c r="J10" s="677">
        <f t="shared" si="0"/>
        <v>0.87999999999999545</v>
      </c>
      <c r="K10" s="677">
        <f t="shared" si="0"/>
        <v>1.5799999999999841</v>
      </c>
      <c r="L10" s="677">
        <f t="shared" si="0"/>
        <v>1.0600000000000023</v>
      </c>
      <c r="M10" s="677">
        <f t="shared" si="0"/>
        <v>0.63999999999998636</v>
      </c>
      <c r="N10" s="677">
        <f t="shared" si="0"/>
        <v>1.1299999999999955</v>
      </c>
      <c r="O10" s="677">
        <f t="shared" si="0"/>
        <v>2.2300000000000182</v>
      </c>
      <c r="P10" s="677">
        <f t="shared" si="0"/>
        <v>0.5</v>
      </c>
      <c r="Q10" s="677">
        <f t="shared" si="0"/>
        <v>0.89999999999997726</v>
      </c>
      <c r="R10" s="677">
        <f t="shared" si="0"/>
        <v>0.97000000000002728</v>
      </c>
      <c r="S10" s="677">
        <f t="shared" si="0"/>
        <v>1.7299999999999613</v>
      </c>
      <c r="T10" s="677">
        <f t="shared" si="0"/>
        <v>1.6300000000000523</v>
      </c>
      <c r="U10" s="677">
        <f t="shared" si="0"/>
        <v>1.3699999999999477</v>
      </c>
      <c r="V10" s="677">
        <f t="shared" si="0"/>
        <v>1.9000000000000341</v>
      </c>
      <c r="W10" s="677">
        <f t="shared" si="0"/>
        <v>1.4200000000000159</v>
      </c>
      <c r="X10" s="677">
        <f t="shared" si="0"/>
        <v>1.339999999999975</v>
      </c>
      <c r="Y10" s="677">
        <f t="shared" si="0"/>
        <v>1.589999999999975</v>
      </c>
      <c r="Z10" s="677">
        <f t="shared" si="0"/>
        <v>1.5500000000000114</v>
      </c>
      <c r="AA10" s="677">
        <f t="shared" si="0"/>
        <v>1.4600000000000364</v>
      </c>
      <c r="AB10" s="677">
        <f t="shared" si="0"/>
        <v>1.3499999999999659</v>
      </c>
      <c r="AC10" s="677">
        <f t="shared" si="0"/>
        <v>1.7700000000000387</v>
      </c>
      <c r="AD10" s="677">
        <f t="shared" si="0"/>
        <v>2.3999999999999773</v>
      </c>
      <c r="AE10" s="677">
        <f t="shared" si="0"/>
        <v>1.5099999999999909</v>
      </c>
      <c r="AF10" s="677">
        <f t="shared" si="0"/>
        <v>1.2800000000000296</v>
      </c>
      <c r="AG10" s="677">
        <f t="shared" si="0"/>
        <v>1.2199999999999704</v>
      </c>
      <c r="AH10" s="677">
        <f t="shared" si="0"/>
        <v>0.81000000000000227</v>
      </c>
      <c r="AI10" s="677">
        <f t="shared" si="0"/>
        <v>0.68999999999999773</v>
      </c>
      <c r="AJ10" s="677">
        <f t="shared" si="0"/>
        <v>1.75</v>
      </c>
      <c r="AK10" s="677">
        <f t="shared" si="0"/>
        <v>1.9800000000000182</v>
      </c>
      <c r="AL10" s="677">
        <f t="shared" si="0"/>
        <v>1.7899999999999636</v>
      </c>
      <c r="AM10" s="677">
        <f t="shared" si="0"/>
        <v>1.1200000000000045</v>
      </c>
      <c r="AN10" s="677">
        <f t="shared" si="0"/>
        <v>2.9399999999999977</v>
      </c>
      <c r="AO10" s="677">
        <f t="shared" si="0"/>
        <v>1.6800000000000068</v>
      </c>
      <c r="AP10" s="677">
        <f t="shared" si="0"/>
        <v>1.1899999999999977</v>
      </c>
      <c r="AQ10" s="677">
        <f t="shared" si="0"/>
        <v>1.6100000000000136</v>
      </c>
      <c r="AR10" s="677">
        <f t="shared" si="0"/>
        <v>2.0900000000000318</v>
      </c>
      <c r="AS10" s="677">
        <f t="shared" si="0"/>
        <v>2.5499999999999545</v>
      </c>
      <c r="AT10" s="677">
        <f t="shared" si="0"/>
        <v>1.7200000000000273</v>
      </c>
      <c r="AU10" s="677">
        <f t="shared" si="0"/>
        <v>2.3100000000000023</v>
      </c>
      <c r="AV10" s="677">
        <f t="shared" si="0"/>
        <v>2.0999999999999659</v>
      </c>
      <c r="AW10" s="677">
        <f t="shared" si="0"/>
        <v>1.8700000000000045</v>
      </c>
      <c r="AX10" s="677">
        <f t="shared" si="0"/>
        <v>1.8199999999999932</v>
      </c>
      <c r="AY10" s="677">
        <f t="shared" si="0"/>
        <v>1.7800000000000296</v>
      </c>
      <c r="AZ10" s="677">
        <f t="shared" si="0"/>
        <v>2.4800000000000182</v>
      </c>
      <c r="BA10" s="677">
        <f t="shared" si="0"/>
        <v>1.7799999999999727</v>
      </c>
      <c r="BB10" s="677">
        <f t="shared" si="0"/>
        <v>2.1899999999999977</v>
      </c>
      <c r="BC10" s="677">
        <f t="shared" si="0"/>
        <v>2.660000000000025</v>
      </c>
      <c r="BD10" s="677">
        <f t="shared" si="0"/>
        <v>2.1299999999999955</v>
      </c>
      <c r="BE10" s="677">
        <f t="shared" si="0"/>
        <v>2.2199999999999704</v>
      </c>
      <c r="BF10" s="677">
        <f t="shared" si="0"/>
        <v>3.3799999999999955</v>
      </c>
      <c r="BG10" s="677">
        <f>BG8-BF8</f>
        <v>2.3199999999999932</v>
      </c>
      <c r="BH10" s="582"/>
      <c r="BI10" s="582"/>
      <c r="BJ10" s="582"/>
      <c r="BK10" s="582"/>
      <c r="BL10" s="582"/>
      <c r="BM10" s="582"/>
      <c r="BN10" s="582"/>
      <c r="BO10" s="582"/>
      <c r="BP10" s="582"/>
      <c r="BQ10" s="582"/>
      <c r="BR10" s="582"/>
      <c r="BS10" s="582"/>
      <c r="BT10" s="582"/>
      <c r="BU10" s="582"/>
      <c r="BV10" s="582"/>
      <c r="BW10" s="582"/>
      <c r="BX10" s="582"/>
      <c r="BY10" s="582"/>
      <c r="BZ10" s="582"/>
      <c r="CA10" s="582"/>
      <c r="CB10" s="582"/>
      <c r="CC10" s="582"/>
      <c r="CD10" s="582"/>
      <c r="CE10" s="582"/>
      <c r="CF10" s="582"/>
      <c r="CG10" s="582"/>
      <c r="CH10" s="582"/>
      <c r="CI10" s="582"/>
      <c r="CJ10" s="582"/>
      <c r="CK10" s="582"/>
      <c r="CL10" s="582"/>
      <c r="CM10" s="582"/>
      <c r="CN10" s="582"/>
      <c r="CO10" s="582"/>
      <c r="CP10" s="582"/>
      <c r="CQ10" s="582"/>
      <c r="CR10" s="582"/>
      <c r="CS10" s="58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row>
    <row r="11" spans="1:180">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row>
    <row r="12" spans="1:180">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row>
    <row r="13" spans="1:180">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row>
    <row r="14" spans="1:180">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row>
    <row r="15" spans="1:180">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row>
    <row r="16" spans="1:180">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row>
    <row r="17" spans="1:180">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row>
    <row r="18" spans="1:180">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row>
    <row r="19" spans="1:180">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row>
    <row r="20" spans="1:18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row>
    <row r="21" spans="1:180">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row>
    <row r="22" spans="1:180">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row>
    <row r="23" spans="1:180">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row>
    <row r="24" spans="1:180">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row>
    <row r="25" spans="1:180">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row>
    <row r="26" spans="1:18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row>
    <row r="27" spans="1:180">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row>
    <row r="28" spans="1:18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row>
    <row r="29" spans="1:18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row>
    <row r="30" spans="1:18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row>
    <row r="31" spans="1:180">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row>
    <row r="32" spans="1:180">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row>
    <row r="33" spans="1:180">
      <c r="A33" s="195" t="s">
        <v>326</v>
      </c>
      <c r="B33" s="582"/>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582"/>
      <c r="BW33" s="582"/>
      <c r="BX33" s="582"/>
      <c r="BY33" s="582"/>
      <c r="BZ33" s="582"/>
      <c r="CA33" s="582"/>
      <c r="CB33" s="582"/>
      <c r="CC33" s="582"/>
      <c r="CD33" s="582"/>
      <c r="CE33" s="582"/>
      <c r="CF33" s="582"/>
      <c r="CG33" s="582"/>
      <c r="CH33" s="582"/>
      <c r="CI33" s="582"/>
      <c r="CJ33" s="582"/>
      <c r="CK33" s="582"/>
      <c r="CL33" s="582"/>
      <c r="CM33" s="582"/>
      <c r="CN33" s="582"/>
      <c r="CO33" s="582"/>
      <c r="CP33" s="582"/>
      <c r="CQ33" s="582"/>
      <c r="CR33" s="582"/>
      <c r="CS33" s="582"/>
      <c r="CT33" s="582"/>
      <c r="CU33" s="582"/>
      <c r="CV33" s="582"/>
      <c r="CW33" s="582"/>
      <c r="CX33" s="582"/>
      <c r="CY33" s="582"/>
      <c r="CZ33" s="582"/>
      <c r="DA33" s="582"/>
      <c r="DB33" s="582"/>
      <c r="DC33" s="582"/>
      <c r="DD33" s="582"/>
      <c r="DE33" s="582"/>
      <c r="DF33" s="582"/>
      <c r="DG33" s="582"/>
      <c r="DH33" s="582"/>
      <c r="DI33" s="582"/>
      <c r="DJ33" s="582"/>
      <c r="DK33" s="582"/>
      <c r="DL33" s="582"/>
      <c r="DM33" s="582"/>
      <c r="DN33" s="582"/>
      <c r="DO33" s="582"/>
      <c r="DP33" s="582"/>
      <c r="DQ33" s="582"/>
      <c r="DR33" s="582"/>
      <c r="DS33" s="582"/>
      <c r="DT33" s="582"/>
      <c r="DU33" s="582"/>
      <c r="DV33" s="582"/>
      <c r="DW33" s="582"/>
      <c r="DX33" s="582"/>
      <c r="DY33" s="582"/>
      <c r="DZ33" s="582"/>
      <c r="EA33" s="582"/>
      <c r="EB33" s="582"/>
      <c r="EC33" s="582"/>
      <c r="ED33" s="582"/>
      <c r="EE33" s="582"/>
      <c r="EF33" s="582"/>
      <c r="EG33" s="582"/>
      <c r="EH33" s="582"/>
      <c r="EI33" s="582"/>
      <c r="EJ33" s="582"/>
      <c r="EK33" s="582"/>
      <c r="EL33" s="582"/>
      <c r="EM33" s="582"/>
      <c r="EN33" s="582"/>
      <c r="EO33" s="582"/>
      <c r="EP33" s="582"/>
      <c r="EQ33" s="582"/>
      <c r="ER33" s="582"/>
      <c r="ES33" s="582"/>
      <c r="ET33" s="582"/>
      <c r="EU33" s="582"/>
      <c r="EV33" s="582"/>
      <c r="EW33" s="582"/>
      <c r="EX33" s="582"/>
      <c r="EY33" s="582"/>
      <c r="EZ33" s="582"/>
      <c r="FA33" s="582"/>
      <c r="FB33" s="582"/>
      <c r="FC33" s="582"/>
      <c r="FD33" s="582"/>
      <c r="FE33" s="582"/>
      <c r="FF33" s="582"/>
      <c r="FG33" s="582"/>
      <c r="FH33" s="582"/>
      <c r="FI33" s="582"/>
      <c r="FJ33" s="582"/>
      <c r="FK33" s="582"/>
      <c r="FL33" s="582"/>
      <c r="FM33" s="582"/>
      <c r="FN33" s="582"/>
      <c r="FO33" s="582"/>
      <c r="FP33" s="582"/>
      <c r="FQ33" s="582"/>
      <c r="FR33" s="582"/>
      <c r="FS33" s="582"/>
      <c r="FT33" s="582"/>
      <c r="FU33" s="582"/>
      <c r="FV33" s="2"/>
      <c r="FW33" s="2"/>
      <c r="FX33" s="2"/>
    </row>
    <row r="34" spans="1:180">
      <c r="A34" s="195" t="s">
        <v>327</v>
      </c>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c r="BK34" s="582"/>
      <c r="BL34" s="582"/>
      <c r="BM34" s="582"/>
      <c r="BN34" s="582"/>
      <c r="BO34" s="582"/>
      <c r="BP34" s="582"/>
      <c r="BQ34" s="582"/>
      <c r="BR34" s="582"/>
      <c r="BS34" s="582"/>
      <c r="BT34" s="582"/>
      <c r="BU34" s="582"/>
      <c r="BV34" s="582"/>
      <c r="BW34" s="582"/>
      <c r="BX34" s="582"/>
      <c r="BY34" s="582"/>
      <c r="BZ34" s="582"/>
      <c r="CA34" s="582"/>
      <c r="CB34" s="582"/>
      <c r="CC34" s="582"/>
      <c r="CD34" s="582"/>
      <c r="CE34" s="582"/>
      <c r="CF34" s="582"/>
      <c r="CG34" s="582"/>
      <c r="CH34" s="582"/>
      <c r="CI34" s="582"/>
      <c r="CJ34" s="582"/>
      <c r="CK34" s="582"/>
      <c r="CL34" s="582"/>
      <c r="CM34" s="582"/>
      <c r="CN34" s="582"/>
      <c r="CO34" s="582"/>
      <c r="CP34" s="582"/>
      <c r="CQ34" s="582"/>
      <c r="CR34" s="582"/>
      <c r="CS34" s="582"/>
      <c r="CT34" s="582"/>
      <c r="CU34" s="582"/>
      <c r="CV34" s="582"/>
      <c r="CW34" s="582"/>
      <c r="CX34" s="582"/>
      <c r="CY34" s="582"/>
      <c r="CZ34" s="582"/>
      <c r="DA34" s="582"/>
      <c r="DB34" s="582"/>
      <c r="DC34" s="582"/>
      <c r="DD34" s="582"/>
      <c r="DE34" s="582"/>
      <c r="DF34" s="582"/>
      <c r="DG34" s="582"/>
      <c r="DH34" s="582"/>
      <c r="DI34" s="582"/>
      <c r="DJ34" s="582"/>
      <c r="DK34" s="582"/>
      <c r="DL34" s="582"/>
      <c r="DM34" s="582"/>
      <c r="DN34" s="582"/>
      <c r="DO34" s="582"/>
      <c r="DP34" s="582"/>
      <c r="DQ34" s="582"/>
      <c r="DR34" s="582"/>
      <c r="DS34" s="582"/>
      <c r="DT34" s="582"/>
      <c r="DU34" s="582"/>
      <c r="DV34" s="582"/>
      <c r="DW34" s="582"/>
      <c r="DX34" s="582"/>
      <c r="DY34" s="582"/>
      <c r="DZ34" s="582"/>
      <c r="EA34" s="582"/>
      <c r="EB34" s="582"/>
      <c r="EC34" s="582"/>
      <c r="ED34" s="582"/>
      <c r="EE34" s="582"/>
      <c r="EF34" s="582"/>
      <c r="EG34" s="582"/>
      <c r="EH34" s="582"/>
      <c r="EI34" s="582"/>
      <c r="EJ34" s="582"/>
      <c r="EK34" s="582"/>
      <c r="EL34" s="582"/>
      <c r="EM34" s="582"/>
      <c r="EN34" s="582"/>
      <c r="EO34" s="582"/>
      <c r="EP34" s="582"/>
      <c r="EQ34" s="582"/>
      <c r="ER34" s="582"/>
      <c r="ES34" s="582"/>
      <c r="ET34" s="582"/>
      <c r="EU34" s="582"/>
      <c r="EV34" s="582"/>
      <c r="EW34" s="582"/>
      <c r="EX34" s="582"/>
      <c r="EY34" s="582"/>
      <c r="EZ34" s="582"/>
      <c r="FA34" s="582"/>
      <c r="FB34" s="582"/>
      <c r="FC34" s="582"/>
      <c r="FD34" s="582"/>
      <c r="FE34" s="582"/>
      <c r="FF34" s="582"/>
      <c r="FG34" s="582"/>
      <c r="FH34" s="582"/>
      <c r="FI34" s="582"/>
      <c r="FJ34" s="582"/>
      <c r="FK34" s="582"/>
      <c r="FL34" s="582"/>
      <c r="FM34" s="582"/>
      <c r="FN34" s="582"/>
      <c r="FO34" s="582"/>
      <c r="FP34" s="582"/>
      <c r="FQ34" s="582"/>
      <c r="FR34" s="582"/>
      <c r="FS34" s="582"/>
      <c r="FT34" s="582"/>
      <c r="FU34" s="582"/>
      <c r="FV34" s="2"/>
      <c r="FW34" s="2"/>
      <c r="FX34" s="2"/>
    </row>
    <row r="35" spans="1:180">
      <c r="A35" s="678"/>
      <c r="B35" s="170">
        <v>1880</v>
      </c>
      <c r="C35" s="170">
        <v>1881</v>
      </c>
      <c r="D35" s="170">
        <v>1882</v>
      </c>
      <c r="E35" s="170">
        <v>1883</v>
      </c>
      <c r="F35" s="170">
        <v>1884</v>
      </c>
      <c r="G35" s="170">
        <v>1885</v>
      </c>
      <c r="H35" s="170">
        <v>1886</v>
      </c>
      <c r="I35" s="170">
        <v>1887</v>
      </c>
      <c r="J35" s="170">
        <v>1888</v>
      </c>
      <c r="K35" s="170">
        <v>1889</v>
      </c>
      <c r="L35" s="170">
        <v>1890</v>
      </c>
      <c r="M35" s="170">
        <v>1891</v>
      </c>
      <c r="N35" s="170">
        <v>1892</v>
      </c>
      <c r="O35" s="170">
        <v>1893</v>
      </c>
      <c r="P35" s="170">
        <v>1894</v>
      </c>
      <c r="Q35" s="170">
        <v>1895</v>
      </c>
      <c r="R35" s="170">
        <v>1896</v>
      </c>
      <c r="S35" s="170">
        <v>1897</v>
      </c>
      <c r="T35" s="170">
        <v>1898</v>
      </c>
      <c r="U35" s="170">
        <v>1899</v>
      </c>
      <c r="V35" s="170">
        <v>1900</v>
      </c>
      <c r="W35" s="170">
        <v>1901</v>
      </c>
      <c r="X35" s="170">
        <v>1902</v>
      </c>
      <c r="Y35" s="170">
        <v>1903</v>
      </c>
      <c r="Z35" s="170">
        <v>1904</v>
      </c>
      <c r="AA35" s="170">
        <v>1905</v>
      </c>
      <c r="AB35" s="170">
        <v>1906</v>
      </c>
      <c r="AC35" s="170">
        <v>1907</v>
      </c>
      <c r="AD35" s="170">
        <v>1908</v>
      </c>
      <c r="AE35" s="170">
        <v>1909</v>
      </c>
      <c r="AF35" s="170">
        <v>1910</v>
      </c>
      <c r="AG35" s="170">
        <v>1911</v>
      </c>
      <c r="AH35" s="170">
        <v>1912</v>
      </c>
      <c r="AI35" s="170">
        <v>1913</v>
      </c>
      <c r="AJ35" s="170">
        <v>1914</v>
      </c>
      <c r="AK35" s="170">
        <v>1915</v>
      </c>
      <c r="AL35" s="170">
        <v>1916</v>
      </c>
      <c r="AM35" s="170">
        <v>1917</v>
      </c>
      <c r="AN35" s="170">
        <v>1918</v>
      </c>
      <c r="AO35" s="170">
        <v>1919</v>
      </c>
      <c r="AP35" s="170">
        <v>1920</v>
      </c>
      <c r="AQ35" s="170">
        <v>1921</v>
      </c>
      <c r="AR35" s="170">
        <v>1922</v>
      </c>
      <c r="AS35" s="170">
        <v>1923</v>
      </c>
      <c r="AT35" s="170">
        <v>1924</v>
      </c>
      <c r="AU35" s="170">
        <v>1925</v>
      </c>
      <c r="AV35" s="170">
        <v>1926</v>
      </c>
      <c r="AW35" s="170">
        <v>1927</v>
      </c>
      <c r="AX35" s="170">
        <v>1928</v>
      </c>
      <c r="AY35" s="170">
        <v>1929</v>
      </c>
      <c r="AZ35" s="170">
        <v>1930</v>
      </c>
      <c r="BA35" s="170">
        <v>1931</v>
      </c>
      <c r="BB35" s="170">
        <v>1932</v>
      </c>
      <c r="BC35" s="170">
        <v>1933</v>
      </c>
      <c r="BD35" s="170">
        <v>1934</v>
      </c>
      <c r="BE35" s="170">
        <v>1935</v>
      </c>
      <c r="BF35" s="170">
        <v>1936</v>
      </c>
      <c r="BG35" s="170">
        <v>1937</v>
      </c>
      <c r="BH35" s="170">
        <v>1938</v>
      </c>
      <c r="BI35" s="170">
        <v>1939</v>
      </c>
      <c r="BJ35" s="170">
        <v>1940</v>
      </c>
      <c r="BK35" s="170">
        <v>1941</v>
      </c>
      <c r="BL35" s="170">
        <v>1942</v>
      </c>
      <c r="BM35" s="170">
        <v>1943</v>
      </c>
      <c r="BN35" s="170">
        <v>1944</v>
      </c>
      <c r="BO35" s="170">
        <v>1945</v>
      </c>
      <c r="BP35" s="170">
        <v>1946</v>
      </c>
      <c r="BQ35" s="170">
        <v>1947</v>
      </c>
      <c r="BR35" s="170">
        <v>1948</v>
      </c>
      <c r="BS35" s="170">
        <v>1949</v>
      </c>
      <c r="BT35" s="170">
        <v>1950</v>
      </c>
      <c r="BU35" s="170">
        <v>1951</v>
      </c>
      <c r="BV35" s="170">
        <v>1952</v>
      </c>
      <c r="BW35" s="170">
        <v>1953</v>
      </c>
      <c r="BX35" s="170">
        <v>1954</v>
      </c>
      <c r="BY35" s="170">
        <v>1955</v>
      </c>
      <c r="BZ35" s="170">
        <v>1956</v>
      </c>
      <c r="CA35" s="170">
        <v>1957</v>
      </c>
      <c r="CB35" s="170">
        <v>1958</v>
      </c>
      <c r="CC35" s="170">
        <v>1959</v>
      </c>
      <c r="CD35" s="170">
        <v>1960</v>
      </c>
      <c r="CE35" s="170">
        <v>1961</v>
      </c>
      <c r="CF35" s="170">
        <v>1962</v>
      </c>
      <c r="CG35" s="170">
        <v>1963</v>
      </c>
      <c r="CH35" s="170">
        <v>1964</v>
      </c>
      <c r="CI35" s="170">
        <v>1965</v>
      </c>
      <c r="CJ35" s="170">
        <v>1966</v>
      </c>
      <c r="CK35" s="170">
        <v>1967</v>
      </c>
      <c r="CL35" s="170">
        <v>1968</v>
      </c>
      <c r="CM35" s="170">
        <v>1969</v>
      </c>
      <c r="CN35" s="170">
        <v>1970</v>
      </c>
      <c r="CO35" s="170">
        <v>1971</v>
      </c>
      <c r="CP35" s="170">
        <v>1972</v>
      </c>
      <c r="CQ35" s="170">
        <v>1973</v>
      </c>
      <c r="CR35" s="170">
        <v>1974</v>
      </c>
      <c r="CS35" s="170">
        <v>1975</v>
      </c>
      <c r="CT35" s="170">
        <v>1976</v>
      </c>
      <c r="CU35" s="170">
        <v>1977</v>
      </c>
      <c r="CV35" s="170">
        <v>1978</v>
      </c>
      <c r="CW35" s="170">
        <v>1979</v>
      </c>
      <c r="CX35" s="170">
        <v>1980</v>
      </c>
      <c r="CY35" s="170">
        <v>1981</v>
      </c>
      <c r="CZ35" s="170">
        <v>1982</v>
      </c>
      <c r="DA35" s="170">
        <v>1983</v>
      </c>
      <c r="DB35" s="170">
        <v>1984</v>
      </c>
      <c r="DC35" s="170">
        <v>1985</v>
      </c>
      <c r="DD35" s="170">
        <v>1986</v>
      </c>
      <c r="DE35" s="170">
        <v>1987</v>
      </c>
      <c r="DF35" s="170">
        <v>1988</v>
      </c>
      <c r="DG35" s="170">
        <v>1989</v>
      </c>
      <c r="DH35" s="170">
        <v>1990</v>
      </c>
      <c r="DI35" s="170">
        <v>1991</v>
      </c>
      <c r="DJ35" s="170">
        <v>1992</v>
      </c>
      <c r="DK35" s="170">
        <v>1993</v>
      </c>
      <c r="DL35" s="170">
        <v>1994</v>
      </c>
      <c r="DM35" s="170">
        <v>1995</v>
      </c>
      <c r="DN35" s="170">
        <v>1996</v>
      </c>
      <c r="DO35" s="170">
        <v>1997</v>
      </c>
      <c r="DP35" s="170">
        <v>1998</v>
      </c>
      <c r="DQ35" s="170">
        <v>1999</v>
      </c>
      <c r="DR35" s="170">
        <v>2000</v>
      </c>
      <c r="DS35" s="170">
        <v>2001</v>
      </c>
      <c r="DT35" s="170">
        <v>2002</v>
      </c>
      <c r="DU35" s="170">
        <v>2003</v>
      </c>
      <c r="DV35" s="170">
        <v>2004</v>
      </c>
      <c r="DW35" s="170">
        <v>2005</v>
      </c>
      <c r="DX35" s="170">
        <v>2006</v>
      </c>
      <c r="DY35" s="170">
        <v>2007</v>
      </c>
      <c r="DZ35" s="170">
        <v>2008</v>
      </c>
      <c r="EA35" s="170">
        <v>2009</v>
      </c>
      <c r="EB35" s="170">
        <v>2010</v>
      </c>
      <c r="EC35" s="170">
        <v>2011</v>
      </c>
      <c r="ED35" s="170">
        <v>2012</v>
      </c>
      <c r="EE35" s="170">
        <v>2013</v>
      </c>
      <c r="EF35" s="170">
        <v>2014</v>
      </c>
      <c r="EG35" s="170">
        <v>2015</v>
      </c>
      <c r="EH35" s="170">
        <v>2016</v>
      </c>
      <c r="EI35" s="170">
        <v>2017</v>
      </c>
      <c r="EJ35" s="170">
        <v>2018</v>
      </c>
      <c r="EK35" s="170">
        <v>2019</v>
      </c>
      <c r="EL35" s="170">
        <v>2020</v>
      </c>
      <c r="EM35" s="170">
        <v>2021</v>
      </c>
      <c r="EN35" s="170">
        <v>2022</v>
      </c>
      <c r="EO35" s="170">
        <v>2023</v>
      </c>
      <c r="EP35" s="170">
        <v>2024</v>
      </c>
      <c r="EQ35" s="170">
        <v>2025</v>
      </c>
      <c r="ER35" s="170">
        <v>2026</v>
      </c>
      <c r="ES35" s="170">
        <v>2027</v>
      </c>
      <c r="ET35" s="170">
        <v>2028</v>
      </c>
      <c r="EU35" s="170">
        <v>2029</v>
      </c>
      <c r="EV35" s="170">
        <v>2030</v>
      </c>
      <c r="EW35" s="170">
        <v>2031</v>
      </c>
      <c r="EX35" s="170">
        <v>2032</v>
      </c>
      <c r="EY35" s="170">
        <v>2033</v>
      </c>
      <c r="EZ35" s="170">
        <v>2034</v>
      </c>
      <c r="FA35" s="170">
        <v>2035</v>
      </c>
      <c r="FB35" s="170">
        <v>2036</v>
      </c>
      <c r="FC35" s="170">
        <v>2037</v>
      </c>
      <c r="FD35" s="170">
        <v>2038</v>
      </c>
      <c r="FE35" s="170">
        <v>2039</v>
      </c>
      <c r="FF35" s="170">
        <v>2040</v>
      </c>
      <c r="FG35" s="170">
        <v>2041</v>
      </c>
      <c r="FH35" s="170">
        <v>2042</v>
      </c>
      <c r="FI35" s="170">
        <v>2043</v>
      </c>
      <c r="FJ35" s="170">
        <v>2044</v>
      </c>
      <c r="FK35" s="170">
        <v>2045</v>
      </c>
      <c r="FL35" s="170">
        <v>2046</v>
      </c>
      <c r="FM35" s="170">
        <v>2047</v>
      </c>
      <c r="FN35" s="170">
        <v>2048</v>
      </c>
      <c r="FO35" s="170">
        <v>2049</v>
      </c>
      <c r="FP35" s="170">
        <v>2050</v>
      </c>
      <c r="FQ35" s="170">
        <v>2051</v>
      </c>
      <c r="FR35" s="170">
        <v>2052</v>
      </c>
      <c r="FS35" s="170">
        <v>2053</v>
      </c>
      <c r="FT35" s="170">
        <v>2054</v>
      </c>
      <c r="FU35" s="170">
        <v>2055</v>
      </c>
      <c r="FV35" s="2"/>
      <c r="FW35" s="2"/>
      <c r="FX35" s="2"/>
    </row>
    <row r="36" spans="1:180">
      <c r="A36" s="679" t="s">
        <v>417</v>
      </c>
      <c r="B36" s="530">
        <v>9.6260344827586011E-2</v>
      </c>
      <c r="C36" s="530">
        <v>0.14826034482758602</v>
      </c>
      <c r="D36" s="530">
        <v>0.14626034482758601</v>
      </c>
      <c r="E36" s="530">
        <v>6.8660344827586012E-2</v>
      </c>
      <c r="F36" s="530">
        <v>1.0160344827586015E-2</v>
      </c>
      <c r="G36" s="530">
        <v>-1.4396551724139839E-3</v>
      </c>
      <c r="H36" s="530">
        <v>1.0760344827586005E-2</v>
      </c>
      <c r="I36" s="530">
        <v>-3.7839655172414E-2</v>
      </c>
      <c r="J36" s="530">
        <v>6.3960344827586002E-2</v>
      </c>
      <c r="K36" s="530">
        <v>0.11286034482758601</v>
      </c>
      <c r="L36" s="530">
        <v>-0.110939655172414</v>
      </c>
      <c r="M36" s="530">
        <v>-4.213965517241397E-2</v>
      </c>
      <c r="N36" s="530">
        <v>-9.5139655172414017E-2</v>
      </c>
      <c r="O36" s="530">
        <v>-0.11013965517241397</v>
      </c>
      <c r="P36" s="530">
        <v>-6.9739655172413983E-2</v>
      </c>
      <c r="Q36" s="530">
        <v>-1.7939655172413999E-2</v>
      </c>
      <c r="R36" s="530">
        <v>0.11366034482758601</v>
      </c>
      <c r="S36" s="530">
        <v>8.8660344827586016E-2</v>
      </c>
      <c r="T36" s="530">
        <v>-4.3539655172413982E-2</v>
      </c>
      <c r="U36" s="530">
        <v>9.3760344827586009E-2</v>
      </c>
      <c r="V36" s="530">
        <v>0.14316034482758599</v>
      </c>
      <c r="W36" s="530">
        <v>6.9360344827586018E-2</v>
      </c>
      <c r="X36" s="530">
        <v>-3.5239655172413981E-2</v>
      </c>
      <c r="Y36" s="530">
        <v>-0.12583965517241397</v>
      </c>
      <c r="Z36" s="530">
        <v>-0.20833965517241398</v>
      </c>
      <c r="AA36" s="530">
        <v>-8.2039655172414017E-2</v>
      </c>
      <c r="AB36" s="530">
        <v>-6.3396551724139993E-3</v>
      </c>
      <c r="AC36" s="530">
        <v>-0.15953965517241397</v>
      </c>
      <c r="AD36" s="530">
        <v>-0.22853965517241398</v>
      </c>
      <c r="AE36" s="530">
        <v>-0.21503965517241397</v>
      </c>
      <c r="AF36" s="530">
        <v>-0.167839655172414</v>
      </c>
      <c r="AG36" s="530">
        <v>-0.22213965517241396</v>
      </c>
      <c r="AH36" s="530">
        <v>-0.11773965517241397</v>
      </c>
      <c r="AI36" s="530">
        <v>-0.10513965517241397</v>
      </c>
      <c r="AJ36" s="530">
        <v>7.1560344827585998E-2</v>
      </c>
      <c r="AK36" s="530">
        <v>0.14176034482758601</v>
      </c>
      <c r="AL36" s="530">
        <v>-8.1939655172413972E-2</v>
      </c>
      <c r="AM36" s="530">
        <v>-0.10353965517241398</v>
      </c>
      <c r="AN36" s="530">
        <v>2.6603448275860087E-3</v>
      </c>
      <c r="AO36" s="530">
        <v>5.5603448275860223E-3</v>
      </c>
      <c r="AP36" s="530">
        <v>5.6034482758601789E-4</v>
      </c>
      <c r="AQ36" s="530">
        <v>6.2560344827586017E-2</v>
      </c>
      <c r="AR36" s="530">
        <v>-1.9339655172413983E-2</v>
      </c>
      <c r="AS36" s="530">
        <v>-4.5396551724140033E-3</v>
      </c>
      <c r="AT36" s="530">
        <v>-3.7539655172413977E-2</v>
      </c>
      <c r="AU36" s="530">
        <v>6.2960344827586001E-2</v>
      </c>
      <c r="AV36" s="530">
        <v>0.14436034482758603</v>
      </c>
      <c r="AW36" s="530">
        <v>5.6460344827586023E-2</v>
      </c>
      <c r="AX36" s="530">
        <v>3.3660344827586008E-2</v>
      </c>
      <c r="AY36" s="530">
        <v>-8.7439655172413977E-2</v>
      </c>
      <c r="AZ36" s="530">
        <v>0.11076034482758601</v>
      </c>
      <c r="BA36" s="530">
        <v>0.14246034482758602</v>
      </c>
      <c r="BB36" s="530">
        <v>9.426034482758601E-2</v>
      </c>
      <c r="BC36" s="530">
        <v>-3.2839655172413995E-2</v>
      </c>
      <c r="BD36" s="530">
        <v>0.109560344827586</v>
      </c>
      <c r="BE36" s="530">
        <v>7.186034482758602E-2</v>
      </c>
      <c r="BF36" s="530">
        <v>9.766034482758601E-2</v>
      </c>
      <c r="BG36" s="530">
        <v>0.19536034482758602</v>
      </c>
      <c r="BH36" s="530">
        <v>0.18226034482758602</v>
      </c>
      <c r="BI36" s="530">
        <v>0.19716034482758601</v>
      </c>
      <c r="BJ36" s="530">
        <v>0.30576034482758602</v>
      </c>
      <c r="BK36" s="530">
        <v>0.40706034482758602</v>
      </c>
      <c r="BL36" s="530">
        <v>0.364860344827586</v>
      </c>
      <c r="BM36" s="530">
        <v>0.36806034482758598</v>
      </c>
      <c r="BN36" s="530">
        <v>0.50386034482758602</v>
      </c>
      <c r="BO36" s="530">
        <v>0.382060344827586</v>
      </c>
      <c r="BP36" s="530">
        <v>0.20706034482758601</v>
      </c>
      <c r="BQ36" s="530">
        <v>0.16336034482758602</v>
      </c>
      <c r="BR36" s="530">
        <v>0.16236034482758602</v>
      </c>
      <c r="BS36" s="530">
        <v>0.15426034482758599</v>
      </c>
      <c r="BT36" s="530">
        <v>4.9460344827586017E-2</v>
      </c>
      <c r="BU36" s="530">
        <v>0.19786034482758602</v>
      </c>
      <c r="BV36" s="530">
        <v>0.235860344827586</v>
      </c>
      <c r="BW36" s="530">
        <v>0.30626034482758602</v>
      </c>
      <c r="BX36" s="530">
        <v>9.4560344827586004E-2</v>
      </c>
      <c r="BY36" s="530">
        <v>7.5660344827586018E-2</v>
      </c>
      <c r="BZ36" s="530">
        <v>1.2060344827586E-2</v>
      </c>
      <c r="CA36" s="530">
        <v>0.25986034482758602</v>
      </c>
      <c r="CB36" s="530">
        <v>0.320560344827586</v>
      </c>
      <c r="CC36" s="530">
        <v>0.270660344827586</v>
      </c>
      <c r="CD36" s="530">
        <v>0.23146034482758601</v>
      </c>
      <c r="CE36" s="530">
        <v>0.28856034482758602</v>
      </c>
      <c r="CF36" s="530">
        <v>0.299860344827586</v>
      </c>
      <c r="CG36" s="530">
        <v>0.31786034482758602</v>
      </c>
      <c r="CH36" s="530">
        <v>6.1560344827586017E-2</v>
      </c>
      <c r="CI36" s="530">
        <v>0.133060344827586</v>
      </c>
      <c r="CJ36" s="530">
        <v>0.18836034482758601</v>
      </c>
      <c r="CK36" s="530">
        <v>0.19796034482758601</v>
      </c>
      <c r="CL36" s="530">
        <v>0.181460344827586</v>
      </c>
      <c r="CM36" s="530">
        <v>0.30396034482758599</v>
      </c>
      <c r="CN36" s="530">
        <v>0.24826034482758602</v>
      </c>
      <c r="CO36" s="530">
        <v>0.13276034482758603</v>
      </c>
      <c r="CP36" s="530">
        <v>0.23746034482758602</v>
      </c>
      <c r="CQ36" s="530">
        <v>0.37516034482758598</v>
      </c>
      <c r="CR36" s="530">
        <v>0.13916034482758599</v>
      </c>
      <c r="CS36" s="530">
        <v>0.214460344827586</v>
      </c>
      <c r="CT36" s="530">
        <v>0.13186034482758602</v>
      </c>
      <c r="CU36" s="530">
        <v>0.40886034482758604</v>
      </c>
      <c r="CV36" s="530">
        <v>0.32336034482758602</v>
      </c>
      <c r="CW36" s="530">
        <v>0.43836034482758601</v>
      </c>
      <c r="CX36" s="530">
        <v>0.474760344827586</v>
      </c>
      <c r="CY36" s="530">
        <v>0.51096034482758601</v>
      </c>
      <c r="CZ36" s="530">
        <v>0.39256034482758601</v>
      </c>
      <c r="DA36" s="530">
        <v>0.55216034482758602</v>
      </c>
      <c r="DB36" s="530">
        <v>0.36006034482758598</v>
      </c>
      <c r="DC36" s="530">
        <v>0.34526034482758605</v>
      </c>
      <c r="DD36" s="530">
        <v>0.44066034482758598</v>
      </c>
      <c r="DE36" s="530">
        <v>0.58066034482758599</v>
      </c>
      <c r="DF36" s="530">
        <v>0.58676034482758599</v>
      </c>
      <c r="DG36" s="530">
        <v>0.508060344827586</v>
      </c>
      <c r="DH36" s="530">
        <v>0.64386034482758603</v>
      </c>
      <c r="DI36" s="530">
        <v>0.61656034482758604</v>
      </c>
      <c r="DJ36" s="530">
        <v>0.46816034482758601</v>
      </c>
      <c r="DK36" s="530">
        <v>0.49636034482758601</v>
      </c>
      <c r="DL36" s="530">
        <v>0.55196034482758605</v>
      </c>
      <c r="DM36" s="530">
        <v>0.66876034482758606</v>
      </c>
      <c r="DN36" s="530">
        <v>0.53386034482758604</v>
      </c>
      <c r="DO36" s="530">
        <v>0.729760344827586</v>
      </c>
      <c r="DP36" s="530">
        <v>0.84546034482758592</v>
      </c>
      <c r="DQ36" s="530">
        <v>0.65486034482758604</v>
      </c>
      <c r="DR36" s="530">
        <v>0.63726034482758598</v>
      </c>
      <c r="DS36" s="530">
        <v>0.75836034482758596</v>
      </c>
      <c r="DT36" s="530">
        <v>0.8133603448275859</v>
      </c>
      <c r="DU36" s="530">
        <v>0.82446034482758601</v>
      </c>
      <c r="DV36" s="530">
        <v>0.7893603448275861</v>
      </c>
      <c r="DW36" s="530">
        <v>0.86956034482758593</v>
      </c>
      <c r="DX36" s="530">
        <v>0.82356034482758611</v>
      </c>
      <c r="DY36" s="530">
        <v>0.82106034482758594</v>
      </c>
      <c r="DZ36" s="530">
        <v>0.75296034482758611</v>
      </c>
      <c r="EA36" s="530">
        <v>0.84776034482758611</v>
      </c>
      <c r="EB36" s="530">
        <v>0.91246034482758609</v>
      </c>
      <c r="EC36" s="530">
        <v>0.78986034482758605</v>
      </c>
      <c r="ED36" s="530">
        <v>0.83506034482758595</v>
      </c>
      <c r="EE36" s="530">
        <v>0.878960344827586</v>
      </c>
      <c r="EF36" s="530">
        <v>0.95186034482758597</v>
      </c>
      <c r="EG36" s="530">
        <v>1.110860344827586</v>
      </c>
      <c r="EH36" s="530">
        <v>1.147360344827586</v>
      </c>
      <c r="EI36" s="530">
        <v>1.05</v>
      </c>
      <c r="EJ36" s="530"/>
      <c r="EK36" s="530"/>
      <c r="EL36" s="530"/>
      <c r="EM36" s="530"/>
      <c r="EN36" s="530"/>
      <c r="EO36" s="530"/>
      <c r="EP36" s="530"/>
      <c r="EQ36" s="530"/>
      <c r="ER36" s="530"/>
      <c r="ES36" s="530"/>
      <c r="ET36" s="530"/>
      <c r="EU36" s="530"/>
      <c r="EV36" s="530"/>
      <c r="EW36" s="530"/>
      <c r="EX36" s="530"/>
      <c r="EY36" s="530"/>
      <c r="EZ36" s="530"/>
      <c r="FA36" s="530"/>
      <c r="FB36" s="530"/>
      <c r="FC36" s="530"/>
      <c r="FD36" s="530"/>
      <c r="FE36" s="530"/>
      <c r="FF36" s="530"/>
      <c r="FG36" s="530"/>
      <c r="FH36" s="530"/>
      <c r="FI36" s="530"/>
      <c r="FJ36" s="530"/>
      <c r="FK36" s="530"/>
      <c r="FL36" s="530"/>
      <c r="FM36" s="530"/>
      <c r="FN36" s="530"/>
      <c r="FO36" s="530"/>
      <c r="FP36" s="530"/>
      <c r="FQ36" s="530"/>
      <c r="FR36" s="530"/>
      <c r="FS36" s="530"/>
      <c r="FT36" s="530"/>
      <c r="FU36" s="530"/>
      <c r="FV36" s="2"/>
      <c r="FW36" s="2"/>
      <c r="FX36" s="2"/>
    </row>
    <row r="37" spans="1:18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row>
    <row r="38" spans="1:180">
      <c r="A38" s="2"/>
      <c r="B38" s="99"/>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196"/>
      <c r="AQ38" s="196"/>
      <c r="AR38" s="196"/>
      <c r="AS38" s="196"/>
      <c r="AT38" s="196"/>
      <c r="AU38" s="196"/>
      <c r="AV38" s="196"/>
      <c r="AW38" s="196"/>
      <c r="AX38" s="196"/>
      <c r="AY38" s="196"/>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row>
    <row r="39" spans="1:180">
      <c r="A39" s="2"/>
      <c r="B39" s="9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196"/>
      <c r="AG39" s="196"/>
      <c r="AH39" s="196"/>
      <c r="AI39" s="196"/>
      <c r="AJ39" s="196"/>
      <c r="AK39" s="196"/>
      <c r="AL39" s="196"/>
      <c r="AM39" s="196"/>
      <c r="AN39" s="2"/>
      <c r="AO39" s="2"/>
      <c r="AP39" s="99"/>
      <c r="AQ39" s="196"/>
      <c r="AR39" s="196"/>
      <c r="AS39" s="196"/>
      <c r="AT39" s="196"/>
      <c r="AU39" s="196"/>
      <c r="AV39" s="196"/>
      <c r="AW39" s="2"/>
      <c r="AX39" s="2"/>
      <c r="AY39" s="196"/>
      <c r="AZ39" s="196"/>
      <c r="BA39" s="196"/>
      <c r="BB39" s="196"/>
      <c r="BC39" s="196"/>
      <c r="BD39" s="99"/>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row>
    <row r="40" spans="1:180">
      <c r="A40" s="2"/>
      <c r="B40" s="9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196"/>
      <c r="AG40" s="196"/>
      <c r="AH40" s="196"/>
      <c r="AI40" s="196"/>
      <c r="AJ40" s="196"/>
      <c r="AK40" s="196"/>
      <c r="AL40" s="196"/>
      <c r="AM40" s="196"/>
      <c r="AN40" s="2"/>
      <c r="AO40" s="2"/>
      <c r="AP40" s="87"/>
      <c r="AQ40" s="2"/>
      <c r="AR40" s="2"/>
      <c r="AS40" s="2"/>
      <c r="AT40" s="2"/>
      <c r="AU40" s="2"/>
      <c r="AV40" s="88"/>
      <c r="AW40" s="2"/>
      <c r="AX40" s="2"/>
      <c r="AY40" s="2"/>
      <c r="AZ40" s="197"/>
      <c r="BA40" s="2"/>
      <c r="BB40" s="2"/>
      <c r="BC40" s="2"/>
      <c r="BD40" s="88"/>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row>
    <row r="41" spans="1:180">
      <c r="A41" s="2"/>
      <c r="B41" s="9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99"/>
      <c r="AQ41" s="2"/>
      <c r="AR41" s="2"/>
      <c r="AS41" s="2"/>
      <c r="AT41" s="2"/>
      <c r="AU41" s="2"/>
      <c r="AV41" s="88"/>
      <c r="AW41" s="2"/>
      <c r="AX41" s="2"/>
      <c r="AY41" s="2"/>
      <c r="AZ41" s="197"/>
      <c r="BA41" s="2"/>
      <c r="BB41" s="2"/>
      <c r="BC41" s="2"/>
      <c r="BD41" s="88"/>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row>
    <row r="42" spans="1:180">
      <c r="A42" s="2"/>
      <c r="B42" s="9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88"/>
      <c r="AW42" s="2"/>
      <c r="AX42" s="2"/>
      <c r="AY42" s="2"/>
      <c r="AZ42" s="198"/>
      <c r="BA42" s="2"/>
      <c r="BB42" s="2"/>
      <c r="BC42" s="2"/>
      <c r="BD42" s="88"/>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row>
    <row r="43" spans="1:18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196"/>
      <c r="AV43" s="196"/>
      <c r="AW43" s="2"/>
      <c r="AX43" s="2"/>
      <c r="AY43" s="196"/>
      <c r="AZ43" s="198"/>
      <c r="BA43" s="2"/>
      <c r="BB43" s="2"/>
      <c r="BC43" s="2"/>
      <c r="BD43" s="88"/>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row>
    <row r="44" spans="1:18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198"/>
      <c r="BA44" s="2"/>
      <c r="BB44" s="2"/>
      <c r="BC44" s="2"/>
      <c r="BD44" s="88"/>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row>
    <row r="45" spans="1:18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198"/>
      <c r="BA45" s="2"/>
      <c r="BB45" s="2"/>
      <c r="BC45" s="2"/>
      <c r="BD45" s="88"/>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row>
    <row r="46" spans="1:18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197"/>
      <c r="BA46" s="2"/>
      <c r="BB46" s="2"/>
      <c r="BC46" s="2"/>
      <c r="BD46" s="88"/>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row>
    <row r="47" spans="1:18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197"/>
      <c r="BA47" s="2"/>
      <c r="BB47" s="2"/>
      <c r="BC47" s="2"/>
      <c r="BD47" s="88"/>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row>
    <row r="48" spans="1:18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197"/>
      <c r="BA48" s="2"/>
      <c r="BB48" s="2"/>
      <c r="BC48" s="2"/>
      <c r="BD48" s="88"/>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row>
    <row r="49" spans="1:18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197"/>
      <c r="BA49" s="2"/>
      <c r="BB49" s="2"/>
      <c r="BC49" s="2"/>
      <c r="BD49" s="88"/>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row>
    <row r="50" spans="1:18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198"/>
      <c r="BA50" s="2"/>
      <c r="BB50" s="2"/>
      <c r="BC50" s="2"/>
      <c r="BD50" s="88"/>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row>
    <row r="51" spans="1:18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197"/>
      <c r="BA51" s="2"/>
      <c r="BB51" s="2"/>
      <c r="BC51" s="2"/>
      <c r="BD51" s="88"/>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row>
    <row r="52" spans="1:18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10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row>
    <row r="53" spans="1:18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row>
    <row r="54" spans="1:18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row>
    <row r="55" spans="1:18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row>
    <row r="56" spans="1:18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row>
    <row r="57" spans="1:18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row>
    <row r="58" spans="1:18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row>
    <row r="59" spans="1:18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row>
    <row r="60" spans="1:18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row>
    <row r="61" spans="1:180">
      <c r="A61" s="195" t="s">
        <v>188</v>
      </c>
      <c r="B61" s="680"/>
      <c r="C61" s="680"/>
      <c r="D61" s="680"/>
      <c r="E61" s="680"/>
      <c r="F61" s="680"/>
      <c r="G61" s="680"/>
      <c r="H61" s="680"/>
      <c r="I61" s="680"/>
      <c r="J61" s="680"/>
      <c r="K61" s="680"/>
      <c r="L61" s="680"/>
      <c r="M61" s="680"/>
      <c r="N61" s="680"/>
      <c r="O61" s="680"/>
      <c r="P61" s="680"/>
      <c r="Q61" s="680"/>
      <c r="R61" s="680"/>
      <c r="S61" s="680"/>
      <c r="T61" s="680"/>
      <c r="U61" s="680"/>
      <c r="V61" s="680"/>
      <c r="W61" s="680"/>
      <c r="X61" s="680"/>
      <c r="Y61" s="680"/>
      <c r="Z61" s="680"/>
      <c r="AA61" s="680"/>
      <c r="AB61" s="680"/>
      <c r="AC61" s="680"/>
      <c r="AD61" s="680"/>
      <c r="AE61" s="680"/>
      <c r="AF61" s="680"/>
      <c r="AG61" s="680"/>
      <c r="AH61" s="680"/>
      <c r="AI61" s="680"/>
      <c r="AJ61" s="680"/>
      <c r="AK61" s="680"/>
      <c r="AL61" s="680"/>
      <c r="AM61" s="680"/>
      <c r="AN61" s="680"/>
      <c r="AO61" s="680"/>
      <c r="AP61" s="680"/>
      <c r="AQ61" s="680"/>
      <c r="AR61" s="680"/>
      <c r="AS61" s="680"/>
      <c r="AT61" s="680"/>
      <c r="AU61" s="680"/>
      <c r="AV61" s="680"/>
      <c r="AW61" s="680"/>
      <c r="AX61" s="680"/>
      <c r="AY61" s="680"/>
      <c r="AZ61" s="680"/>
      <c r="BA61" s="680"/>
      <c r="BB61" s="680"/>
      <c r="BC61" s="680"/>
      <c r="BD61" s="680"/>
      <c r="BE61" s="680"/>
      <c r="BF61" s="681"/>
      <c r="BG61" s="582"/>
      <c r="BH61" s="582"/>
      <c r="BI61" s="582"/>
      <c r="BJ61" s="582"/>
      <c r="BK61" s="582"/>
      <c r="BL61" s="582"/>
      <c r="BM61" s="582"/>
      <c r="BN61" s="582"/>
      <c r="BO61" s="582"/>
      <c r="BP61" s="582"/>
      <c r="BQ61" s="582"/>
      <c r="BR61" s="582"/>
      <c r="BS61" s="582"/>
      <c r="BT61" s="582"/>
      <c r="BU61" s="582"/>
      <c r="BV61" s="582"/>
      <c r="BW61" s="582"/>
      <c r="BX61" s="582"/>
      <c r="BY61" s="582"/>
      <c r="BZ61" s="582"/>
      <c r="CA61" s="582"/>
      <c r="CB61" s="582"/>
      <c r="CC61" s="582"/>
      <c r="CD61" s="582"/>
      <c r="CE61" s="582"/>
      <c r="CF61" s="582"/>
      <c r="CG61" s="582"/>
      <c r="CH61" s="582"/>
      <c r="CI61" s="582"/>
      <c r="CJ61" s="582"/>
      <c r="CK61" s="582"/>
      <c r="CL61" s="582"/>
      <c r="CM61" s="582"/>
      <c r="CN61" s="582"/>
      <c r="CO61" s="582"/>
      <c r="CP61" s="582"/>
      <c r="CQ61" s="582"/>
      <c r="CR61" s="582"/>
      <c r="CS61" s="58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row>
    <row r="62" spans="1:180">
      <c r="A62" s="678"/>
      <c r="B62" s="680"/>
      <c r="C62" s="680"/>
      <c r="D62" s="680"/>
      <c r="E62" s="680"/>
      <c r="F62" s="680"/>
      <c r="G62" s="680"/>
      <c r="H62" s="680"/>
      <c r="I62" s="680"/>
      <c r="J62" s="680"/>
      <c r="K62" s="680"/>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0"/>
      <c r="AP62" s="680"/>
      <c r="AQ62" s="680"/>
      <c r="AR62" s="680"/>
      <c r="AS62" s="680"/>
      <c r="AT62" s="680"/>
      <c r="AU62" s="680"/>
      <c r="AV62" s="680"/>
      <c r="AW62" s="680"/>
      <c r="AX62" s="680"/>
      <c r="AY62" s="680"/>
      <c r="AZ62" s="680"/>
      <c r="BA62" s="680"/>
      <c r="BB62" s="680"/>
      <c r="BC62" s="680"/>
      <c r="BD62" s="680"/>
      <c r="BE62" s="680"/>
      <c r="BF62" s="680"/>
      <c r="BG62" s="582"/>
      <c r="BH62" s="582"/>
      <c r="BI62" s="582"/>
      <c r="BJ62" s="582"/>
      <c r="BK62" s="582"/>
      <c r="BL62" s="582"/>
      <c r="BM62" s="582"/>
      <c r="BN62" s="582"/>
      <c r="BO62" s="582"/>
      <c r="BP62" s="582"/>
      <c r="BQ62" s="582"/>
      <c r="BR62" s="582"/>
      <c r="BS62" s="582"/>
      <c r="BT62" s="582"/>
      <c r="BU62" s="582"/>
      <c r="BV62" s="582"/>
      <c r="BW62" s="582"/>
      <c r="BX62" s="582"/>
      <c r="BY62" s="582"/>
      <c r="BZ62" s="582"/>
      <c r="CA62" s="582"/>
      <c r="CB62" s="582"/>
      <c r="CC62" s="582"/>
      <c r="CD62" s="582"/>
      <c r="CE62" s="582"/>
      <c r="CF62" s="582"/>
      <c r="CG62" s="582"/>
      <c r="CH62" s="582"/>
      <c r="CI62" s="582"/>
      <c r="CJ62" s="582"/>
      <c r="CK62" s="582"/>
      <c r="CL62" s="582"/>
      <c r="CM62" s="582"/>
      <c r="CN62" s="582"/>
      <c r="CO62" s="582"/>
      <c r="CP62" s="582"/>
      <c r="CQ62" s="582"/>
      <c r="CR62" s="582"/>
      <c r="CS62" s="58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row>
    <row r="63" spans="1:180">
      <c r="A63" s="582"/>
      <c r="B63" s="170">
        <v>1960</v>
      </c>
      <c r="C63" s="170">
        <v>1961</v>
      </c>
      <c r="D63" s="170">
        <v>1962</v>
      </c>
      <c r="E63" s="170">
        <v>1963</v>
      </c>
      <c r="F63" s="170">
        <v>1964</v>
      </c>
      <c r="G63" s="170">
        <v>1965</v>
      </c>
      <c r="H63" s="170">
        <v>1966</v>
      </c>
      <c r="I63" s="170">
        <v>1967</v>
      </c>
      <c r="J63" s="170">
        <v>1968</v>
      </c>
      <c r="K63" s="170">
        <v>1969</v>
      </c>
      <c r="L63" s="170">
        <v>1970</v>
      </c>
      <c r="M63" s="170">
        <v>1971</v>
      </c>
      <c r="N63" s="170">
        <v>1972</v>
      </c>
      <c r="O63" s="170">
        <v>1973</v>
      </c>
      <c r="P63" s="170">
        <v>1974</v>
      </c>
      <c r="Q63" s="170">
        <v>1975</v>
      </c>
      <c r="R63" s="170">
        <v>1976</v>
      </c>
      <c r="S63" s="170">
        <v>1977</v>
      </c>
      <c r="T63" s="170">
        <v>1978</v>
      </c>
      <c r="U63" s="170">
        <v>1979</v>
      </c>
      <c r="V63" s="170">
        <v>1980</v>
      </c>
      <c r="W63" s="170">
        <v>1981</v>
      </c>
      <c r="X63" s="170">
        <v>1982</v>
      </c>
      <c r="Y63" s="170">
        <v>1983</v>
      </c>
      <c r="Z63" s="170">
        <v>1984</v>
      </c>
      <c r="AA63" s="170">
        <v>1985</v>
      </c>
      <c r="AB63" s="170">
        <v>1986</v>
      </c>
      <c r="AC63" s="170">
        <v>1987</v>
      </c>
      <c r="AD63" s="170">
        <v>1988</v>
      </c>
      <c r="AE63" s="170">
        <v>1989</v>
      </c>
      <c r="AF63" s="170">
        <v>1990</v>
      </c>
      <c r="AG63" s="170">
        <v>1991</v>
      </c>
      <c r="AH63" s="170">
        <v>1992</v>
      </c>
      <c r="AI63" s="170">
        <v>1993</v>
      </c>
      <c r="AJ63" s="170">
        <v>1994</v>
      </c>
      <c r="AK63" s="170">
        <v>1995</v>
      </c>
      <c r="AL63" s="170">
        <v>1996</v>
      </c>
      <c r="AM63" s="170">
        <v>1997</v>
      </c>
      <c r="AN63" s="170">
        <v>1998</v>
      </c>
      <c r="AO63" s="170">
        <v>1999</v>
      </c>
      <c r="AP63" s="170">
        <v>2000</v>
      </c>
      <c r="AQ63" s="170">
        <v>2001</v>
      </c>
      <c r="AR63" s="170">
        <v>2002</v>
      </c>
      <c r="AS63" s="170">
        <v>2003</v>
      </c>
      <c r="AT63" s="170">
        <v>2004</v>
      </c>
      <c r="AU63" s="170">
        <v>2005</v>
      </c>
      <c r="AV63" s="170">
        <v>2006</v>
      </c>
      <c r="AW63" s="170">
        <v>2007</v>
      </c>
      <c r="AX63" s="170">
        <v>2008</v>
      </c>
      <c r="AY63" s="170">
        <v>2009</v>
      </c>
      <c r="AZ63" s="170">
        <v>2010</v>
      </c>
      <c r="BA63" s="170">
        <v>2011</v>
      </c>
      <c r="BB63" s="170">
        <v>2012</v>
      </c>
      <c r="BC63" s="170">
        <v>2013</v>
      </c>
      <c r="BD63" s="170">
        <v>2014</v>
      </c>
      <c r="BE63" s="170">
        <v>2015</v>
      </c>
      <c r="BF63" s="170">
        <v>2016</v>
      </c>
      <c r="BG63" s="170">
        <v>2017</v>
      </c>
      <c r="BH63" s="170">
        <v>2018</v>
      </c>
      <c r="BI63" s="170">
        <v>2019</v>
      </c>
      <c r="BJ63" s="170">
        <v>2020</v>
      </c>
      <c r="BK63" s="170">
        <v>2021</v>
      </c>
      <c r="BL63" s="170">
        <v>2022</v>
      </c>
      <c r="BM63" s="170">
        <v>2023</v>
      </c>
      <c r="BN63" s="170">
        <v>2024</v>
      </c>
      <c r="BO63" s="170">
        <v>2025</v>
      </c>
      <c r="BP63" s="170">
        <v>2026</v>
      </c>
      <c r="BQ63" s="170">
        <v>2027</v>
      </c>
      <c r="BR63" s="170">
        <v>2028</v>
      </c>
      <c r="BS63" s="170">
        <v>2029</v>
      </c>
      <c r="BT63" s="170">
        <v>2030</v>
      </c>
      <c r="BU63" s="170">
        <v>2031</v>
      </c>
      <c r="BV63" s="170">
        <v>2032</v>
      </c>
      <c r="BW63" s="170">
        <v>2033</v>
      </c>
      <c r="BX63" s="170">
        <v>2034</v>
      </c>
      <c r="BY63" s="170">
        <v>2035</v>
      </c>
      <c r="BZ63" s="170">
        <v>2036</v>
      </c>
      <c r="CA63" s="170">
        <v>2037</v>
      </c>
      <c r="CB63" s="170">
        <v>2038</v>
      </c>
      <c r="CC63" s="170">
        <v>2039</v>
      </c>
      <c r="CD63" s="170">
        <v>2040</v>
      </c>
      <c r="CE63" s="170">
        <v>2041</v>
      </c>
      <c r="CF63" s="170">
        <v>2042</v>
      </c>
      <c r="CG63" s="170">
        <v>2043</v>
      </c>
      <c r="CH63" s="170">
        <v>2044</v>
      </c>
      <c r="CI63" s="170">
        <v>2045</v>
      </c>
      <c r="CJ63" s="170">
        <v>2046</v>
      </c>
      <c r="CK63" s="170">
        <v>2047</v>
      </c>
      <c r="CL63" s="170">
        <v>2048</v>
      </c>
      <c r="CM63" s="170">
        <v>2049</v>
      </c>
      <c r="CN63" s="170">
        <v>2050</v>
      </c>
      <c r="CO63" s="170">
        <v>2051</v>
      </c>
      <c r="CP63" s="170">
        <v>2052</v>
      </c>
      <c r="CQ63" s="170">
        <v>2053</v>
      </c>
      <c r="CR63" s="170">
        <v>2054</v>
      </c>
      <c r="CS63" s="170">
        <v>2055</v>
      </c>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row>
    <row r="64" spans="1:180">
      <c r="A64" s="673" t="s">
        <v>328</v>
      </c>
      <c r="B64" s="682">
        <v>3.0350555699999999</v>
      </c>
      <c r="C64" s="682">
        <v>3.076120548</v>
      </c>
      <c r="D64" s="682">
        <v>3.1290637889999999</v>
      </c>
      <c r="E64" s="682">
        <v>3.1939473060000001</v>
      </c>
      <c r="F64" s="682">
        <v>3.259354557</v>
      </c>
      <c r="G64" s="682">
        <v>3.32605423</v>
      </c>
      <c r="H64" s="682">
        <v>3.3958663169999999</v>
      </c>
      <c r="I64" s="682">
        <v>3.4652974200000002</v>
      </c>
      <c r="J64" s="682">
        <v>3.5355118440000002</v>
      </c>
      <c r="K64" s="682">
        <v>3.609910116</v>
      </c>
      <c r="L64" s="682">
        <v>3.6849967100000001</v>
      </c>
      <c r="M64" s="682">
        <v>3.762289912</v>
      </c>
      <c r="N64" s="682">
        <v>3.8390157039999999</v>
      </c>
      <c r="O64" s="682">
        <v>3.9148004780000001</v>
      </c>
      <c r="P64" s="682">
        <v>3.9911943339999998</v>
      </c>
      <c r="Q64" s="682">
        <v>4.0659546720000002</v>
      </c>
      <c r="R64" s="682">
        <v>4.1387311850000001</v>
      </c>
      <c r="S64" s="682">
        <v>4.21125946</v>
      </c>
      <c r="T64" s="682">
        <v>4.285061775</v>
      </c>
      <c r="U64" s="682">
        <v>4.3605723100000002</v>
      </c>
      <c r="V64" s="530">
        <v>4.4367345680000003</v>
      </c>
      <c r="W64" s="530">
        <v>4.5146558170000004</v>
      </c>
      <c r="X64" s="530">
        <v>4.5954875169999996</v>
      </c>
      <c r="Y64" s="530">
        <v>4.6770202440000004</v>
      </c>
      <c r="Z64" s="530">
        <v>4.7583104179999998</v>
      </c>
      <c r="AA64" s="530">
        <v>4.8413767910000001</v>
      </c>
      <c r="AB64" s="530">
        <v>4.927207009</v>
      </c>
      <c r="AC64" s="530">
        <v>5.0152678689999997</v>
      </c>
      <c r="AD64" s="530">
        <v>5.1042052179999997</v>
      </c>
      <c r="AE64" s="530">
        <v>5.1931233729999997</v>
      </c>
      <c r="AF64" s="530">
        <v>5.2830578670000001</v>
      </c>
      <c r="AG64" s="530">
        <v>5.3698899930000001</v>
      </c>
      <c r="AH64" s="530">
        <v>5.4534734360000003</v>
      </c>
      <c r="AI64" s="530">
        <v>5.537776461</v>
      </c>
      <c r="AJ64" s="530">
        <v>5.621146521</v>
      </c>
      <c r="AK64" s="530">
        <v>5.7058430539999998</v>
      </c>
      <c r="AL64" s="530">
        <v>5.7885961420000003</v>
      </c>
      <c r="AM64" s="530">
        <v>5.871549366</v>
      </c>
      <c r="AN64" s="530">
        <v>5.9536724999999997</v>
      </c>
      <c r="AO64" s="530">
        <v>6.0349116389999997</v>
      </c>
      <c r="AP64" s="530">
        <v>6.1154443110000001</v>
      </c>
      <c r="AQ64" s="530">
        <v>6.1955895600000002</v>
      </c>
      <c r="AR64" s="530">
        <v>6.2747340840000003</v>
      </c>
      <c r="AS64" s="530">
        <v>6.3539764270000001</v>
      </c>
      <c r="AT64" s="530">
        <v>6.433748714</v>
      </c>
      <c r="AU64" s="530">
        <v>6.513959904</v>
      </c>
      <c r="AV64" s="530">
        <v>6.594722462</v>
      </c>
      <c r="AW64" s="530">
        <v>6.6758326779999999</v>
      </c>
      <c r="AX64" s="530">
        <v>6.7583025230000002</v>
      </c>
      <c r="AY64" s="530">
        <v>6.8409557059999999</v>
      </c>
      <c r="AZ64" s="530">
        <v>6.9236840849999997</v>
      </c>
      <c r="BA64" s="530">
        <v>7.0069079890000001</v>
      </c>
      <c r="BB64" s="530">
        <v>7.0894515509999998</v>
      </c>
      <c r="BC64" s="530">
        <v>7.1760921919999996</v>
      </c>
      <c r="BD64" s="530">
        <v>7.2690000000000001</v>
      </c>
      <c r="BE64" s="530">
        <v>7.3550000000000004</v>
      </c>
      <c r="BF64" s="530">
        <v>7.4420000000000002</v>
      </c>
      <c r="BG64" s="530">
        <v>7.5289999999999999</v>
      </c>
      <c r="BH64" s="682"/>
      <c r="BI64" s="682"/>
      <c r="BJ64" s="682"/>
      <c r="BK64" s="682"/>
      <c r="BL64" s="682"/>
      <c r="BM64" s="682"/>
      <c r="BN64" s="682"/>
      <c r="BO64" s="682"/>
      <c r="BP64" s="682"/>
      <c r="BQ64" s="682"/>
      <c r="BR64" s="682"/>
      <c r="BS64" s="682"/>
      <c r="BT64" s="682"/>
      <c r="BU64" s="682"/>
      <c r="BV64" s="682"/>
      <c r="BW64" s="682"/>
      <c r="BX64" s="682"/>
      <c r="BY64" s="682"/>
      <c r="BZ64" s="682"/>
      <c r="CA64" s="682"/>
      <c r="CB64" s="682"/>
      <c r="CC64" s="682"/>
      <c r="CD64" s="682"/>
      <c r="CE64" s="682"/>
      <c r="CF64" s="682"/>
      <c r="CG64" s="682"/>
      <c r="CH64" s="682"/>
      <c r="CI64" s="682"/>
      <c r="CJ64" s="682"/>
      <c r="CK64" s="682"/>
      <c r="CL64" s="682"/>
      <c r="CM64" s="682"/>
      <c r="CN64" s="682"/>
      <c r="CO64" s="682"/>
      <c r="CP64" s="682"/>
      <c r="CQ64" s="682"/>
      <c r="CR64" s="682"/>
      <c r="CS64" s="68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row>
    <row r="65" spans="1:180">
      <c r="A65" s="2"/>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row>
    <row r="66" spans="1:180">
      <c r="A66" s="2"/>
      <c r="B66" s="2"/>
      <c r="C66" s="2"/>
      <c r="D66" s="2"/>
      <c r="E66" s="2"/>
      <c r="F66" s="2"/>
      <c r="G66" s="2"/>
      <c r="H66" s="2"/>
      <c r="I66" s="2"/>
      <c r="J66" s="2"/>
      <c r="K66" s="2"/>
      <c r="L66" s="2"/>
      <c r="M66" s="2"/>
      <c r="N66" s="2"/>
      <c r="O66" s="2"/>
      <c r="P66" s="2"/>
      <c r="Q66" s="2"/>
      <c r="R66" s="2"/>
      <c r="S66" s="2"/>
      <c r="T66" s="2"/>
      <c r="U66" s="2"/>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200"/>
      <c r="BB66" s="2"/>
      <c r="BC66" s="2"/>
      <c r="BD66" s="2"/>
      <c r="BE66" s="2"/>
      <c r="BF66" s="2"/>
      <c r="BG66" s="201"/>
      <c r="BH66" s="201"/>
      <c r="BI66" s="201"/>
      <c r="BJ66" s="201"/>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row>
    <row r="67" spans="1:18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01"/>
      <c r="AZ67" s="201"/>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row>
    <row r="68" spans="1:18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02"/>
      <c r="AN68" s="202"/>
      <c r="AO68" s="202"/>
      <c r="AP68" s="203"/>
      <c r="AQ68" s="2"/>
      <c r="AR68" s="2"/>
      <c r="AS68" s="2"/>
      <c r="AT68" s="2"/>
      <c r="AU68" s="204"/>
      <c r="AV68" s="2"/>
      <c r="AW68" s="2"/>
      <c r="AX68" s="2"/>
      <c r="AY68" s="205"/>
      <c r="AZ68" s="205"/>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row>
    <row r="69" spans="1:18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row>
    <row r="70" spans="1:18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99"/>
      <c r="AQ70" s="2"/>
      <c r="AR70" s="2"/>
      <c r="AS70" s="2"/>
      <c r="AT70" s="2"/>
      <c r="AU70" s="2"/>
      <c r="AV70" s="2"/>
      <c r="AW70" s="2"/>
      <c r="AX70" s="2"/>
      <c r="AY70" s="2"/>
      <c r="AZ70" s="2"/>
      <c r="BA70" s="201"/>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row>
    <row r="71" spans="1:18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row>
    <row r="72" spans="1:18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row>
    <row r="73" spans="1:18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row>
    <row r="74" spans="1:18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row>
    <row r="75" spans="1:18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row>
    <row r="76" spans="1:18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row>
    <row r="77" spans="1:18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row>
    <row r="78" spans="1:18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row>
    <row r="79" spans="1:18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row>
    <row r="80" spans="1:1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row>
    <row r="81" spans="1:18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row>
    <row r="82" spans="1:18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row>
    <row r="83" spans="1:18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row>
    <row r="84" spans="1:18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row>
    <row r="85" spans="1:18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row>
    <row r="86" spans="1:18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row>
    <row r="87" spans="1:18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row>
    <row r="88" spans="1:18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99"/>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row>
    <row r="89" spans="1:180">
      <c r="A89" s="195" t="s">
        <v>418</v>
      </c>
      <c r="B89" s="582"/>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c r="AN89" s="582"/>
      <c r="AO89" s="582"/>
      <c r="AP89" s="582"/>
      <c r="AQ89" s="582"/>
      <c r="AR89" s="582"/>
      <c r="AS89" s="582"/>
      <c r="AT89" s="582"/>
      <c r="AU89" s="582"/>
      <c r="AV89" s="582"/>
      <c r="AW89" s="582"/>
      <c r="AX89" s="582"/>
      <c r="AY89" s="582"/>
      <c r="AZ89" s="582"/>
      <c r="BA89" s="582"/>
      <c r="BB89" s="582"/>
      <c r="BC89" s="582"/>
      <c r="BD89" s="582"/>
      <c r="BE89" s="582"/>
      <c r="BF89" s="582"/>
      <c r="BG89" s="582"/>
      <c r="BH89" s="582"/>
      <c r="BI89" s="582"/>
      <c r="BJ89" s="582"/>
      <c r="BK89" s="582"/>
      <c r="BL89" s="582"/>
      <c r="BM89" s="582"/>
      <c r="BN89" s="582"/>
      <c r="BO89" s="582"/>
      <c r="BP89" s="582"/>
      <c r="BQ89" s="582"/>
      <c r="BR89" s="582"/>
      <c r="BS89" s="582"/>
      <c r="BT89" s="582"/>
      <c r="BU89" s="582"/>
      <c r="BV89" s="582"/>
      <c r="BW89" s="582"/>
      <c r="BX89" s="582"/>
      <c r="BY89" s="582"/>
      <c r="BZ89" s="582"/>
      <c r="CA89" s="582"/>
      <c r="CB89" s="582"/>
      <c r="CC89" s="582"/>
      <c r="CD89" s="582"/>
      <c r="CE89" s="582"/>
      <c r="CF89" s="582"/>
      <c r="CG89" s="582"/>
      <c r="CH89" s="582"/>
      <c r="CI89" s="582"/>
      <c r="CJ89" s="582"/>
      <c r="CK89" s="582"/>
      <c r="CL89" s="582"/>
      <c r="CM89" s="582"/>
      <c r="CN89" s="582"/>
      <c r="CO89" s="582"/>
      <c r="CP89" s="582"/>
      <c r="CQ89" s="582"/>
      <c r="CR89" s="582"/>
      <c r="CS89" s="582"/>
      <c r="CT89" s="582"/>
      <c r="CU89" s="582"/>
      <c r="CV89" s="582"/>
      <c r="CW89" s="582"/>
      <c r="CX89" s="582"/>
      <c r="CY89" s="582"/>
      <c r="CZ89" s="582"/>
      <c r="DA89" s="582"/>
      <c r="DB89" s="582"/>
      <c r="DC89" s="582"/>
      <c r="DD89" s="582"/>
      <c r="DE89" s="582"/>
      <c r="DF89" s="582"/>
      <c r="DG89" s="582"/>
      <c r="DH89" s="58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row>
    <row r="90" spans="1:180">
      <c r="A90" s="206">
        <f>C94</f>
        <v>0.31</v>
      </c>
      <c r="B90" s="582"/>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2"/>
      <c r="AL90" s="582"/>
      <c r="AM90" s="582"/>
      <c r="AN90" s="582"/>
      <c r="AO90" s="582"/>
      <c r="AP90" s="582"/>
      <c r="AQ90" s="582"/>
      <c r="AR90" s="582"/>
      <c r="AS90" s="582"/>
      <c r="AT90" s="582"/>
      <c r="AU90" s="582"/>
      <c r="AV90" s="582"/>
      <c r="AW90" s="582"/>
      <c r="AX90" s="582"/>
      <c r="AY90" s="582"/>
      <c r="AZ90" s="582"/>
      <c r="BA90" s="582"/>
      <c r="BB90" s="582"/>
      <c r="BC90" s="582"/>
      <c r="BD90" s="582"/>
      <c r="BE90" s="582"/>
      <c r="BF90" s="582"/>
      <c r="BG90" s="582"/>
      <c r="BH90" s="582"/>
      <c r="BI90" s="582"/>
      <c r="BJ90" s="582"/>
      <c r="BK90" s="582"/>
      <c r="BL90" s="582"/>
      <c r="BM90" s="582"/>
      <c r="BN90" s="582"/>
      <c r="BO90" s="582"/>
      <c r="BP90" s="582"/>
      <c r="BQ90" s="582"/>
      <c r="BR90" s="582"/>
      <c r="BS90" s="582"/>
      <c r="BT90" s="582"/>
      <c r="BU90" s="582"/>
      <c r="BV90" s="582"/>
      <c r="BW90" s="582"/>
      <c r="BX90" s="582"/>
      <c r="BY90" s="582"/>
      <c r="BZ90" s="582"/>
      <c r="CA90" s="582"/>
      <c r="CB90" s="582"/>
      <c r="CC90" s="582"/>
      <c r="CD90" s="582"/>
      <c r="CE90" s="582"/>
      <c r="CF90" s="582"/>
      <c r="CG90" s="582"/>
      <c r="CH90" s="582"/>
      <c r="CI90" s="582"/>
      <c r="CJ90" s="582"/>
      <c r="CK90" s="582"/>
      <c r="CL90" s="582"/>
      <c r="CM90" s="582"/>
      <c r="CN90" s="582"/>
      <c r="CO90" s="582"/>
      <c r="CP90" s="582"/>
      <c r="CQ90" s="582"/>
      <c r="CR90" s="582"/>
      <c r="CS90" s="582"/>
      <c r="CT90" s="582"/>
      <c r="CU90" s="582"/>
      <c r="CV90" s="582"/>
      <c r="CW90" s="582"/>
      <c r="CX90" s="582"/>
      <c r="CY90" s="582"/>
      <c r="CZ90" s="582"/>
      <c r="DA90" s="582"/>
      <c r="DB90" s="582"/>
      <c r="DC90" s="582"/>
      <c r="DD90" s="582"/>
      <c r="DE90" s="582"/>
      <c r="DF90" s="582"/>
      <c r="DG90" s="582"/>
      <c r="DH90" s="58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row>
    <row r="91" spans="1:180">
      <c r="A91" s="207" t="s">
        <v>419</v>
      </c>
      <c r="B91" s="170">
        <v>1993</v>
      </c>
      <c r="C91" s="170">
        <v>1994</v>
      </c>
      <c r="D91" s="170">
        <v>1995</v>
      </c>
      <c r="E91" s="170">
        <v>1996</v>
      </c>
      <c r="F91" s="170">
        <v>1997</v>
      </c>
      <c r="G91" s="170">
        <v>1998</v>
      </c>
      <c r="H91" s="170">
        <v>1999</v>
      </c>
      <c r="I91" s="170">
        <v>2000</v>
      </c>
      <c r="J91" s="170">
        <v>2001</v>
      </c>
      <c r="K91" s="170">
        <v>2002</v>
      </c>
      <c r="L91" s="170">
        <v>2003</v>
      </c>
      <c r="M91" s="170">
        <v>2004</v>
      </c>
      <c r="N91" s="170">
        <v>2005</v>
      </c>
      <c r="O91" s="170">
        <v>2006</v>
      </c>
      <c r="P91" s="170">
        <v>2007</v>
      </c>
      <c r="Q91" s="170">
        <v>2008</v>
      </c>
      <c r="R91" s="170">
        <v>2009</v>
      </c>
      <c r="S91" s="170">
        <v>2010</v>
      </c>
      <c r="T91" s="170">
        <v>2011</v>
      </c>
      <c r="U91" s="170">
        <v>2012</v>
      </c>
      <c r="V91" s="170">
        <v>2013</v>
      </c>
      <c r="W91" s="170">
        <v>2014</v>
      </c>
      <c r="X91" s="170">
        <v>2015</v>
      </c>
      <c r="Y91" s="170">
        <v>2016</v>
      </c>
      <c r="Z91" s="170">
        <v>2017</v>
      </c>
      <c r="AA91" s="170">
        <v>2018</v>
      </c>
      <c r="AB91" s="170">
        <v>2019</v>
      </c>
      <c r="AC91" s="170">
        <v>2020</v>
      </c>
      <c r="AD91" s="170">
        <v>2021</v>
      </c>
      <c r="AE91" s="170">
        <v>2022</v>
      </c>
      <c r="AF91" s="170">
        <v>2023</v>
      </c>
      <c r="AG91" s="170">
        <v>2024</v>
      </c>
      <c r="AH91" s="170">
        <v>2025</v>
      </c>
      <c r="AI91" s="170">
        <v>2026</v>
      </c>
      <c r="AJ91" s="170">
        <v>2027</v>
      </c>
      <c r="AK91" s="170">
        <v>2028</v>
      </c>
      <c r="AL91" s="170">
        <v>2029</v>
      </c>
      <c r="AM91" s="170">
        <v>2030</v>
      </c>
      <c r="AN91" s="170">
        <v>2031</v>
      </c>
      <c r="AO91" s="170">
        <v>2032</v>
      </c>
      <c r="AP91" s="170">
        <v>2033</v>
      </c>
      <c r="AQ91" s="170">
        <v>2034</v>
      </c>
      <c r="AR91" s="170">
        <v>2035</v>
      </c>
      <c r="AS91" s="170">
        <v>2036</v>
      </c>
      <c r="AT91" s="170">
        <v>2037</v>
      </c>
      <c r="AU91" s="170">
        <v>2038</v>
      </c>
      <c r="AV91" s="170">
        <v>2039</v>
      </c>
      <c r="AW91" s="170">
        <v>2040</v>
      </c>
      <c r="AX91" s="170">
        <v>2041</v>
      </c>
      <c r="AY91" s="170">
        <v>2042</v>
      </c>
      <c r="AZ91" s="170">
        <v>2043</v>
      </c>
      <c r="BA91" s="170">
        <v>2044</v>
      </c>
      <c r="BB91" s="170">
        <v>2045</v>
      </c>
      <c r="BC91" s="170">
        <v>2046</v>
      </c>
      <c r="BD91" s="170">
        <v>2047</v>
      </c>
      <c r="BE91" s="170">
        <v>2048</v>
      </c>
      <c r="BF91" s="170">
        <v>2049</v>
      </c>
      <c r="BG91" s="170">
        <v>2050</v>
      </c>
      <c r="BH91" s="170">
        <v>2051</v>
      </c>
      <c r="BI91" s="170">
        <v>2052</v>
      </c>
      <c r="BJ91" s="170">
        <v>2053</v>
      </c>
      <c r="BK91" s="170">
        <v>2054</v>
      </c>
      <c r="BL91" s="170">
        <v>2055</v>
      </c>
      <c r="BM91" s="170">
        <v>2056</v>
      </c>
      <c r="BN91" s="170">
        <v>2057</v>
      </c>
      <c r="BO91" s="170">
        <v>2058</v>
      </c>
      <c r="BP91" s="170">
        <v>2059</v>
      </c>
      <c r="BQ91" s="170">
        <v>2060</v>
      </c>
      <c r="BR91" s="170">
        <v>2061</v>
      </c>
      <c r="BS91" s="170">
        <v>2062</v>
      </c>
      <c r="BT91" s="170">
        <v>2063</v>
      </c>
      <c r="BU91" s="170">
        <v>2064</v>
      </c>
      <c r="BV91" s="170">
        <v>2065</v>
      </c>
      <c r="BW91" s="170">
        <v>2066</v>
      </c>
      <c r="BX91" s="170">
        <v>2067</v>
      </c>
      <c r="BY91" s="170">
        <v>2068</v>
      </c>
      <c r="BZ91" s="170">
        <v>2069</v>
      </c>
      <c r="CA91" s="170">
        <v>2070</v>
      </c>
      <c r="CB91" s="170">
        <v>2071</v>
      </c>
      <c r="CC91" s="170">
        <v>2072</v>
      </c>
      <c r="CD91" s="170">
        <v>2073</v>
      </c>
      <c r="CE91" s="170">
        <v>2074</v>
      </c>
      <c r="CF91" s="170">
        <v>2075</v>
      </c>
      <c r="CG91" s="170">
        <v>2076</v>
      </c>
      <c r="CH91" s="170">
        <v>2077</v>
      </c>
      <c r="CI91" s="170">
        <v>2078</v>
      </c>
      <c r="CJ91" s="170">
        <v>2079</v>
      </c>
      <c r="CK91" s="170">
        <v>2080</v>
      </c>
      <c r="CL91" s="170">
        <v>2081</v>
      </c>
      <c r="CM91" s="170">
        <v>2082</v>
      </c>
      <c r="CN91" s="170">
        <v>2083</v>
      </c>
      <c r="CO91" s="170">
        <v>2084</v>
      </c>
      <c r="CP91" s="170">
        <v>2085</v>
      </c>
      <c r="CQ91" s="170">
        <v>2086</v>
      </c>
      <c r="CR91" s="170">
        <v>2087</v>
      </c>
      <c r="CS91" s="170">
        <v>2088</v>
      </c>
      <c r="CT91" s="170">
        <v>2089</v>
      </c>
      <c r="CU91" s="170">
        <v>2090</v>
      </c>
      <c r="CV91" s="170">
        <v>2091</v>
      </c>
      <c r="CW91" s="170">
        <v>2092</v>
      </c>
      <c r="CX91" s="170">
        <v>2093</v>
      </c>
      <c r="CY91" s="170">
        <v>2094</v>
      </c>
      <c r="CZ91" s="170">
        <v>2095</v>
      </c>
      <c r="DA91" s="170">
        <v>2096</v>
      </c>
      <c r="DB91" s="170">
        <v>2097</v>
      </c>
      <c r="DC91" s="170">
        <v>2098</v>
      </c>
      <c r="DD91" s="170">
        <v>2099</v>
      </c>
      <c r="DE91" s="170">
        <v>2100</v>
      </c>
      <c r="DF91" s="170">
        <v>2101</v>
      </c>
      <c r="DG91" s="170">
        <v>2102</v>
      </c>
      <c r="DH91" s="170">
        <v>2103</v>
      </c>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row>
    <row r="92" spans="1:180">
      <c r="A92" s="673" t="s">
        <v>329</v>
      </c>
      <c r="B92" s="530">
        <f t="shared" ref="B92:Y92" si="1">B93+B94</f>
        <v>14</v>
      </c>
      <c r="C92" s="674">
        <f t="shared" si="1"/>
        <v>14.31</v>
      </c>
      <c r="D92" s="674">
        <f t="shared" si="1"/>
        <v>14.62</v>
      </c>
      <c r="E92" s="674">
        <f t="shared" si="1"/>
        <v>14.93</v>
      </c>
      <c r="F92" s="674">
        <f t="shared" si="1"/>
        <v>15.24</v>
      </c>
      <c r="G92" s="674">
        <f t="shared" si="1"/>
        <v>15.55</v>
      </c>
      <c r="H92" s="674">
        <f t="shared" si="1"/>
        <v>15.86</v>
      </c>
      <c r="I92" s="674">
        <f t="shared" si="1"/>
        <v>16.170000000000002</v>
      </c>
      <c r="J92" s="674">
        <f t="shared" si="1"/>
        <v>16.48</v>
      </c>
      <c r="K92" s="674">
        <f t="shared" si="1"/>
        <v>16.79</v>
      </c>
      <c r="L92" s="674">
        <f t="shared" si="1"/>
        <v>17.100000000000001</v>
      </c>
      <c r="M92" s="674">
        <f t="shared" si="1"/>
        <v>17.41</v>
      </c>
      <c r="N92" s="674">
        <f t="shared" si="1"/>
        <v>17.72</v>
      </c>
      <c r="O92" s="674">
        <f t="shared" si="1"/>
        <v>18.03</v>
      </c>
      <c r="P92" s="674">
        <f t="shared" si="1"/>
        <v>18.34</v>
      </c>
      <c r="Q92" s="674">
        <f t="shared" si="1"/>
        <v>18.649999999999999</v>
      </c>
      <c r="R92" s="674">
        <f t="shared" si="1"/>
        <v>18.96</v>
      </c>
      <c r="S92" s="674">
        <f t="shared" si="1"/>
        <v>19.27</v>
      </c>
      <c r="T92" s="674">
        <f t="shared" si="1"/>
        <v>19.579999999999998</v>
      </c>
      <c r="U92" s="674">
        <f t="shared" si="1"/>
        <v>19.89</v>
      </c>
      <c r="V92" s="674">
        <f t="shared" si="1"/>
        <v>20.2</v>
      </c>
      <c r="W92" s="674">
        <f t="shared" si="1"/>
        <v>20.509999999999998</v>
      </c>
      <c r="X92" s="674">
        <f t="shared" si="1"/>
        <v>20.82</v>
      </c>
      <c r="Y92" s="674">
        <f t="shared" si="1"/>
        <v>21.13</v>
      </c>
      <c r="Z92" s="674">
        <f>Z93+Z94</f>
        <v>21.44</v>
      </c>
      <c r="AA92" s="674"/>
      <c r="AB92" s="674"/>
      <c r="AC92" s="674"/>
      <c r="AD92" s="674"/>
      <c r="AE92" s="674"/>
      <c r="AF92" s="674"/>
      <c r="AG92" s="674"/>
      <c r="AH92" s="674"/>
      <c r="AI92" s="530"/>
      <c r="AJ92" s="683"/>
      <c r="AK92" s="683"/>
      <c r="AL92" s="683"/>
      <c r="AM92" s="683"/>
      <c r="AN92" s="683"/>
      <c r="AO92" s="683"/>
      <c r="AP92" s="683"/>
      <c r="AQ92" s="683"/>
      <c r="AR92" s="683"/>
      <c r="AS92" s="683"/>
      <c r="AT92" s="683"/>
      <c r="AU92" s="683"/>
      <c r="AV92" s="683"/>
      <c r="AW92" s="683"/>
      <c r="AX92" s="683"/>
      <c r="AY92" s="683"/>
      <c r="AZ92" s="684"/>
      <c r="BA92" s="684"/>
      <c r="BB92" s="684"/>
      <c r="BC92" s="683"/>
      <c r="BD92" s="683"/>
      <c r="BE92" s="530"/>
      <c r="BF92" s="674"/>
      <c r="BG92" s="674"/>
      <c r="BH92" s="674"/>
      <c r="BI92" s="674"/>
      <c r="BJ92" s="674"/>
      <c r="BK92" s="674"/>
      <c r="BL92" s="674"/>
      <c r="BM92" s="674"/>
      <c r="BN92" s="674"/>
      <c r="BO92" s="674"/>
      <c r="BP92" s="674"/>
      <c r="BQ92" s="674"/>
      <c r="BR92" s="674"/>
      <c r="BS92" s="674"/>
      <c r="BT92" s="674"/>
      <c r="BU92" s="674"/>
      <c r="BV92" s="674"/>
      <c r="BW92" s="674"/>
      <c r="BX92" s="674"/>
      <c r="BY92" s="674"/>
      <c r="BZ92" s="674"/>
      <c r="CA92" s="674"/>
      <c r="CB92" s="674"/>
      <c r="CC92" s="674"/>
      <c r="CD92" s="674"/>
      <c r="CE92" s="674"/>
      <c r="CF92" s="674"/>
      <c r="CG92" s="674"/>
      <c r="CH92" s="674"/>
      <c r="CI92" s="674"/>
      <c r="CJ92" s="674"/>
      <c r="CK92" s="674"/>
      <c r="CL92" s="674"/>
      <c r="CM92" s="674"/>
      <c r="CN92" s="674"/>
      <c r="CO92" s="674"/>
      <c r="CP92" s="674"/>
      <c r="CQ92" s="674"/>
      <c r="CR92" s="674"/>
      <c r="CS92" s="674"/>
      <c r="CT92" s="674"/>
      <c r="CU92" s="674"/>
      <c r="CV92" s="674"/>
      <c r="CW92" s="674"/>
      <c r="CX92" s="674"/>
      <c r="CY92" s="674"/>
      <c r="CZ92" s="674"/>
      <c r="DA92" s="674"/>
      <c r="DB92" s="674"/>
      <c r="DC92" s="674"/>
      <c r="DD92" s="674"/>
      <c r="DE92" s="674"/>
      <c r="DF92" s="674"/>
      <c r="DG92" s="674"/>
      <c r="DH92" s="674"/>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row>
    <row r="93" spans="1:180">
      <c r="A93" s="582"/>
      <c r="B93" s="685">
        <v>14</v>
      </c>
      <c r="C93" s="685">
        <v>14</v>
      </c>
      <c r="D93" s="685">
        <v>14</v>
      </c>
      <c r="E93" s="685">
        <v>14</v>
      </c>
      <c r="F93" s="685">
        <v>14</v>
      </c>
      <c r="G93" s="685">
        <v>14</v>
      </c>
      <c r="H93" s="685">
        <v>14</v>
      </c>
      <c r="I93" s="685">
        <v>14</v>
      </c>
      <c r="J93" s="685">
        <v>14</v>
      </c>
      <c r="K93" s="685">
        <v>14</v>
      </c>
      <c r="L93" s="685">
        <v>14</v>
      </c>
      <c r="M93" s="685">
        <v>14</v>
      </c>
      <c r="N93" s="685">
        <v>14</v>
      </c>
      <c r="O93" s="685">
        <v>14</v>
      </c>
      <c r="P93" s="685">
        <v>14</v>
      </c>
      <c r="Q93" s="685">
        <v>14</v>
      </c>
      <c r="R93" s="685">
        <v>14</v>
      </c>
      <c r="S93" s="685">
        <v>14</v>
      </c>
      <c r="T93" s="685">
        <v>14</v>
      </c>
      <c r="U93" s="685">
        <v>14</v>
      </c>
      <c r="V93" s="685">
        <v>14</v>
      </c>
      <c r="W93" s="685">
        <v>14</v>
      </c>
      <c r="X93" s="685">
        <v>14</v>
      </c>
      <c r="Y93" s="685">
        <v>14</v>
      </c>
      <c r="Z93" s="685">
        <v>14</v>
      </c>
      <c r="AA93" s="685">
        <v>14</v>
      </c>
      <c r="AB93" s="685">
        <v>14</v>
      </c>
      <c r="AC93" s="685">
        <v>14</v>
      </c>
      <c r="AD93" s="685">
        <v>14</v>
      </c>
      <c r="AE93" s="685">
        <v>14</v>
      </c>
      <c r="AF93" s="685">
        <v>14</v>
      </c>
      <c r="AG93" s="685">
        <v>14</v>
      </c>
      <c r="AH93" s="685">
        <v>14</v>
      </c>
      <c r="AI93" s="685">
        <v>14</v>
      </c>
      <c r="AJ93" s="685">
        <v>14</v>
      </c>
      <c r="AK93" s="685">
        <v>14</v>
      </c>
      <c r="AL93" s="685">
        <v>14</v>
      </c>
      <c r="AM93" s="685">
        <v>14</v>
      </c>
      <c r="AN93" s="685">
        <v>14</v>
      </c>
      <c r="AO93" s="685">
        <v>14</v>
      </c>
      <c r="AP93" s="685">
        <v>14</v>
      </c>
      <c r="AQ93" s="685">
        <v>14</v>
      </c>
      <c r="AR93" s="685">
        <v>14</v>
      </c>
      <c r="AS93" s="685">
        <v>14</v>
      </c>
      <c r="AT93" s="685">
        <v>14</v>
      </c>
      <c r="AU93" s="685">
        <v>14</v>
      </c>
      <c r="AV93" s="685">
        <v>14</v>
      </c>
      <c r="AW93" s="685">
        <v>14</v>
      </c>
      <c r="AX93" s="685">
        <v>14</v>
      </c>
      <c r="AY93" s="685">
        <v>14</v>
      </c>
      <c r="AZ93" s="685">
        <v>14</v>
      </c>
      <c r="BA93" s="685">
        <v>14</v>
      </c>
      <c r="BB93" s="685">
        <v>14</v>
      </c>
      <c r="BC93" s="685">
        <v>14</v>
      </c>
      <c r="BD93" s="685">
        <v>14</v>
      </c>
      <c r="BE93" s="685">
        <v>14</v>
      </c>
      <c r="BF93" s="685">
        <v>14</v>
      </c>
      <c r="BG93" s="685">
        <v>14</v>
      </c>
      <c r="BH93" s="685">
        <v>14</v>
      </c>
      <c r="BI93" s="685">
        <v>14</v>
      </c>
      <c r="BJ93" s="685">
        <v>14</v>
      </c>
      <c r="BK93" s="685">
        <v>14</v>
      </c>
      <c r="BL93" s="685">
        <v>14</v>
      </c>
      <c r="BM93" s="685">
        <v>14</v>
      </c>
      <c r="BN93" s="685">
        <v>14</v>
      </c>
      <c r="BO93" s="685">
        <v>14</v>
      </c>
      <c r="BP93" s="685">
        <v>14</v>
      </c>
      <c r="BQ93" s="685">
        <v>14</v>
      </c>
      <c r="BR93" s="685">
        <v>14</v>
      </c>
      <c r="BS93" s="685">
        <v>14</v>
      </c>
      <c r="BT93" s="685">
        <v>14</v>
      </c>
      <c r="BU93" s="685">
        <v>14</v>
      </c>
      <c r="BV93" s="685">
        <v>14</v>
      </c>
      <c r="BW93" s="685">
        <v>14</v>
      </c>
      <c r="BX93" s="685">
        <v>14</v>
      </c>
      <c r="BY93" s="685">
        <v>14</v>
      </c>
      <c r="BZ93" s="685">
        <v>14</v>
      </c>
      <c r="CA93" s="685">
        <v>14</v>
      </c>
      <c r="CB93" s="685">
        <v>14</v>
      </c>
      <c r="CC93" s="685">
        <v>14</v>
      </c>
      <c r="CD93" s="685">
        <v>14</v>
      </c>
      <c r="CE93" s="685">
        <v>14</v>
      </c>
      <c r="CF93" s="685">
        <v>14</v>
      </c>
      <c r="CG93" s="685">
        <v>14</v>
      </c>
      <c r="CH93" s="685">
        <v>14</v>
      </c>
      <c r="CI93" s="685">
        <v>14</v>
      </c>
      <c r="CJ93" s="685">
        <v>14</v>
      </c>
      <c r="CK93" s="685">
        <v>14</v>
      </c>
      <c r="CL93" s="685">
        <v>14</v>
      </c>
      <c r="CM93" s="685">
        <v>14</v>
      </c>
      <c r="CN93" s="685">
        <v>14</v>
      </c>
      <c r="CO93" s="685">
        <v>14</v>
      </c>
      <c r="CP93" s="685">
        <v>14</v>
      </c>
      <c r="CQ93" s="685">
        <v>14</v>
      </c>
      <c r="CR93" s="685">
        <v>14</v>
      </c>
      <c r="CS93" s="685">
        <v>14</v>
      </c>
      <c r="CT93" s="685">
        <v>14</v>
      </c>
      <c r="CU93" s="685">
        <v>14</v>
      </c>
      <c r="CV93" s="685">
        <v>14</v>
      </c>
      <c r="CW93" s="685">
        <v>14</v>
      </c>
      <c r="CX93" s="685">
        <v>14</v>
      </c>
      <c r="CY93" s="685">
        <v>14</v>
      </c>
      <c r="CZ93" s="685">
        <v>14</v>
      </c>
      <c r="DA93" s="685">
        <v>14</v>
      </c>
      <c r="DB93" s="685">
        <v>14</v>
      </c>
      <c r="DC93" s="685">
        <v>14</v>
      </c>
      <c r="DD93" s="685">
        <v>14</v>
      </c>
      <c r="DE93" s="685">
        <v>14</v>
      </c>
      <c r="DF93" s="685">
        <v>14</v>
      </c>
      <c r="DG93" s="685">
        <v>14</v>
      </c>
      <c r="DH93" s="685">
        <v>14</v>
      </c>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row>
    <row r="94" spans="1:180">
      <c r="A94" s="582"/>
      <c r="B94" s="686">
        <v>0</v>
      </c>
      <c r="C94" s="687">
        <v>0.31</v>
      </c>
      <c r="D94" s="685">
        <v>0.62</v>
      </c>
      <c r="E94" s="685">
        <v>0.93</v>
      </c>
      <c r="F94" s="685">
        <v>1.24</v>
      </c>
      <c r="G94" s="685">
        <v>1.55</v>
      </c>
      <c r="H94" s="685">
        <v>1.86</v>
      </c>
      <c r="I94" s="685">
        <v>2.17</v>
      </c>
      <c r="J94" s="685">
        <v>2.48</v>
      </c>
      <c r="K94" s="685">
        <v>2.79</v>
      </c>
      <c r="L94" s="685">
        <v>3.1</v>
      </c>
      <c r="M94" s="685">
        <v>3.41</v>
      </c>
      <c r="N94" s="685">
        <v>3.72</v>
      </c>
      <c r="O94" s="685">
        <v>4.03</v>
      </c>
      <c r="P94" s="685">
        <v>4.34</v>
      </c>
      <c r="Q94" s="685">
        <v>4.6500000000000004</v>
      </c>
      <c r="R94" s="685">
        <v>4.96</v>
      </c>
      <c r="S94" s="685">
        <v>5.27</v>
      </c>
      <c r="T94" s="685">
        <v>5.58</v>
      </c>
      <c r="U94" s="685">
        <v>5.89</v>
      </c>
      <c r="V94" s="685">
        <v>6.2</v>
      </c>
      <c r="W94" s="685">
        <v>6.51</v>
      </c>
      <c r="X94" s="685">
        <v>6.82</v>
      </c>
      <c r="Y94" s="685">
        <v>7.13</v>
      </c>
      <c r="Z94" s="685">
        <v>7.44</v>
      </c>
      <c r="AA94" s="174"/>
      <c r="AB94" s="174"/>
      <c r="AC94" s="174"/>
      <c r="AD94" s="174"/>
      <c r="AE94" s="174"/>
      <c r="AF94" s="174"/>
      <c r="AG94" s="174"/>
      <c r="AH94" s="174"/>
      <c r="AI94" s="676">
        <v>0</v>
      </c>
      <c r="AJ94" s="688"/>
      <c r="AK94" s="676">
        <v>0.66</v>
      </c>
      <c r="AL94" s="676">
        <v>0.99</v>
      </c>
      <c r="AM94" s="676">
        <v>1.32</v>
      </c>
      <c r="AN94" s="676">
        <v>1.65</v>
      </c>
      <c r="AO94" s="676">
        <v>1.98</v>
      </c>
      <c r="AP94" s="676">
        <v>2.31</v>
      </c>
      <c r="AQ94" s="676">
        <v>2.64</v>
      </c>
      <c r="AR94" s="676">
        <v>2.97</v>
      </c>
      <c r="AS94" s="676">
        <v>3.3</v>
      </c>
      <c r="AT94" s="676">
        <v>3.63</v>
      </c>
      <c r="AU94" s="676">
        <v>3.96</v>
      </c>
      <c r="AV94" s="676">
        <v>4.29</v>
      </c>
      <c r="AW94" s="676">
        <v>4.62</v>
      </c>
      <c r="AX94" s="676">
        <v>4.95</v>
      </c>
      <c r="AY94" s="676">
        <v>5.28</v>
      </c>
      <c r="AZ94" s="676">
        <v>5.61</v>
      </c>
      <c r="BA94" s="676">
        <v>5.94</v>
      </c>
      <c r="BB94" s="676">
        <v>6.27</v>
      </c>
      <c r="BC94" s="676">
        <v>6.6</v>
      </c>
      <c r="BD94" s="676">
        <v>6.93</v>
      </c>
      <c r="BE94" s="676">
        <v>7.26</v>
      </c>
      <c r="BF94" s="676">
        <v>7.59</v>
      </c>
      <c r="BG94" s="676">
        <v>7.92</v>
      </c>
      <c r="BH94" s="676">
        <v>8.25</v>
      </c>
      <c r="BI94" s="676">
        <v>8.58</v>
      </c>
      <c r="BJ94" s="676">
        <v>8.91</v>
      </c>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4"/>
      <c r="CY94" s="174"/>
      <c r="CZ94" s="174"/>
      <c r="DA94" s="174"/>
      <c r="DB94" s="174"/>
      <c r="DC94" s="174"/>
      <c r="DD94" s="174"/>
      <c r="DE94" s="174"/>
      <c r="DF94" s="174"/>
      <c r="DG94" s="174"/>
      <c r="DH94" s="174"/>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row>
    <row r="95" spans="1:180">
      <c r="A95" s="2"/>
      <c r="B95" s="2"/>
      <c r="C95" s="2"/>
      <c r="D95" s="2"/>
      <c r="E95" s="2"/>
      <c r="F95" s="2"/>
      <c r="G95" s="2"/>
      <c r="H95" s="2"/>
      <c r="I95" s="2"/>
      <c r="J95" s="2"/>
      <c r="K95" s="2"/>
      <c r="L95" s="2"/>
      <c r="M95" s="2"/>
      <c r="N95" s="2"/>
      <c r="O95" s="2"/>
      <c r="P95" s="2"/>
      <c r="Q95" s="2"/>
      <c r="R95" s="2"/>
      <c r="S95" s="2"/>
      <c r="T95" s="2"/>
      <c r="U95" s="2"/>
      <c r="V95" s="2"/>
      <c r="W95" s="2"/>
      <c r="X95" s="2"/>
      <c r="Y95" s="208"/>
      <c r="Z95" s="208"/>
      <c r="AA95" s="2"/>
      <c r="AB95" s="2"/>
      <c r="AC95" s="2"/>
      <c r="AD95" s="2"/>
      <c r="AE95" s="2"/>
      <c r="AF95" s="2"/>
      <c r="AG95" s="2"/>
      <c r="AH95" s="2"/>
      <c r="AI95" s="50"/>
      <c r="AJ95" s="209"/>
      <c r="AK95" s="50"/>
      <c r="AL95" s="50"/>
      <c r="AM95" s="50"/>
      <c r="AN95" s="50"/>
      <c r="AO95" s="50"/>
      <c r="AP95" s="50"/>
      <c r="AQ95" s="50"/>
      <c r="AR95" s="50"/>
      <c r="AS95" s="50"/>
      <c r="AT95" s="50"/>
      <c r="AU95" s="50"/>
      <c r="AV95" s="50"/>
      <c r="AW95" s="50"/>
      <c r="AX95" s="50"/>
      <c r="AY95" s="50"/>
      <c r="AZ95" s="50"/>
      <c r="BA95" s="180"/>
      <c r="BB95" s="180"/>
      <c r="BC95" s="50"/>
      <c r="BD95" s="50"/>
      <c r="BE95" s="50"/>
      <c r="BF95" s="50"/>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row>
    <row r="96" spans="1:18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50"/>
      <c r="BB96" s="50"/>
      <c r="BC96" s="50"/>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row>
    <row r="97" spans="1:18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10"/>
      <c r="BB97" s="210"/>
      <c r="BC97" s="210"/>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row>
    <row r="98" spans="1:18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row>
    <row r="99" spans="1:18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row>
    <row r="100" spans="1:18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row>
    <row r="101" spans="1:18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row>
    <row r="102" spans="1:180">
      <c r="A102" s="2"/>
      <c r="B102" s="2"/>
      <c r="C102" s="2"/>
      <c r="D102" s="2"/>
      <c r="E102" s="2"/>
      <c r="F102" s="2"/>
      <c r="G102" s="2"/>
      <c r="H102" s="2"/>
      <c r="I102" s="2"/>
      <c r="J102" s="2"/>
      <c r="K102" s="2"/>
      <c r="L102" s="2"/>
      <c r="M102" s="2"/>
      <c r="N102" s="51">
        <v>1880</v>
      </c>
      <c r="O102" s="51">
        <v>1881</v>
      </c>
      <c r="P102" s="51">
        <v>1882</v>
      </c>
      <c r="Q102" s="51">
        <v>1883</v>
      </c>
      <c r="R102" s="51">
        <v>1884</v>
      </c>
      <c r="S102" s="51">
        <v>1885</v>
      </c>
      <c r="T102" s="51">
        <v>1886</v>
      </c>
      <c r="U102" s="51">
        <v>1887</v>
      </c>
      <c r="V102" s="51">
        <v>1888</v>
      </c>
      <c r="W102" s="51">
        <v>1889</v>
      </c>
      <c r="X102" s="51">
        <v>1890</v>
      </c>
      <c r="Y102" s="51">
        <v>1891</v>
      </c>
      <c r="Z102" s="51">
        <v>1892</v>
      </c>
      <c r="AA102" s="51">
        <v>1893</v>
      </c>
      <c r="AB102" s="51">
        <v>1894</v>
      </c>
      <c r="AC102" s="51">
        <v>1895</v>
      </c>
      <c r="AD102" s="51">
        <v>1896</v>
      </c>
      <c r="AE102" s="51">
        <v>1897</v>
      </c>
      <c r="AF102" s="51">
        <v>1898</v>
      </c>
      <c r="AG102" s="51">
        <v>1899</v>
      </c>
      <c r="AH102" s="51">
        <v>1900</v>
      </c>
      <c r="AI102" s="51">
        <v>1901</v>
      </c>
      <c r="AJ102" s="51">
        <v>1902</v>
      </c>
      <c r="AK102" s="51">
        <v>1903</v>
      </c>
      <c r="AL102" s="51">
        <v>1904</v>
      </c>
      <c r="AM102" s="51">
        <v>1905</v>
      </c>
      <c r="AN102" s="51">
        <v>1906</v>
      </c>
      <c r="AO102" s="51">
        <v>1907</v>
      </c>
      <c r="AP102" s="51">
        <v>1908</v>
      </c>
      <c r="AQ102" s="51">
        <v>1909</v>
      </c>
      <c r="AR102" s="51">
        <v>1910</v>
      </c>
      <c r="AS102" s="51">
        <v>1911</v>
      </c>
      <c r="AT102" s="51">
        <v>1912</v>
      </c>
      <c r="AU102" s="51">
        <v>1913</v>
      </c>
      <c r="AV102" s="51">
        <v>1914</v>
      </c>
      <c r="AW102" s="51">
        <v>1915</v>
      </c>
      <c r="AX102" s="51">
        <v>1916</v>
      </c>
      <c r="AY102" s="51">
        <v>1917</v>
      </c>
      <c r="AZ102" s="51">
        <v>1918</v>
      </c>
      <c r="BA102" s="51">
        <v>1919</v>
      </c>
      <c r="BB102" s="51">
        <v>1920</v>
      </c>
      <c r="BC102" s="51">
        <v>1921</v>
      </c>
      <c r="BD102" s="51">
        <v>1922</v>
      </c>
      <c r="BE102" s="51">
        <v>1923</v>
      </c>
      <c r="BF102" s="51">
        <v>1924</v>
      </c>
      <c r="BG102" s="51">
        <v>1925</v>
      </c>
      <c r="BH102" s="51">
        <v>1926</v>
      </c>
      <c r="BI102" s="51">
        <v>1927</v>
      </c>
      <c r="BJ102" s="51">
        <v>1928</v>
      </c>
      <c r="BK102" s="51">
        <v>1929</v>
      </c>
      <c r="BL102" s="51">
        <v>1930</v>
      </c>
      <c r="BM102" s="51">
        <v>1931</v>
      </c>
      <c r="BN102" s="51">
        <v>1932</v>
      </c>
      <c r="BO102" s="51">
        <v>1933</v>
      </c>
      <c r="BP102" s="51">
        <v>1934</v>
      </c>
      <c r="BQ102" s="51">
        <v>1935</v>
      </c>
      <c r="BR102" s="51">
        <v>1936</v>
      </c>
      <c r="BS102" s="51">
        <v>1937</v>
      </c>
      <c r="BT102" s="51">
        <v>1938</v>
      </c>
      <c r="BU102" s="51">
        <v>1939</v>
      </c>
      <c r="BV102" s="51">
        <v>1940</v>
      </c>
      <c r="BW102" s="51">
        <v>1941</v>
      </c>
      <c r="BX102" s="51">
        <v>1942</v>
      </c>
      <c r="BY102" s="51">
        <v>1943</v>
      </c>
      <c r="BZ102" s="51">
        <v>1944</v>
      </c>
      <c r="CA102" s="51">
        <v>1945</v>
      </c>
      <c r="CB102" s="51">
        <v>1946</v>
      </c>
      <c r="CC102" s="51">
        <v>1947</v>
      </c>
      <c r="CD102" s="51">
        <v>1948</v>
      </c>
      <c r="CE102" s="51">
        <v>1949</v>
      </c>
      <c r="CF102" s="51">
        <v>1950</v>
      </c>
      <c r="CG102" s="51">
        <v>1951</v>
      </c>
      <c r="CH102" s="51">
        <v>1952</v>
      </c>
      <c r="CI102" s="51">
        <v>1953</v>
      </c>
      <c r="CJ102" s="51">
        <v>1954</v>
      </c>
      <c r="CK102" s="51">
        <v>1955</v>
      </c>
      <c r="CL102" s="51">
        <v>1956</v>
      </c>
      <c r="CM102" s="51">
        <v>1957</v>
      </c>
      <c r="CN102" s="51">
        <v>1958</v>
      </c>
      <c r="CO102" s="51">
        <v>1959</v>
      </c>
      <c r="CP102" s="51">
        <v>1960</v>
      </c>
      <c r="CQ102" s="51">
        <v>1961</v>
      </c>
      <c r="CR102" s="51">
        <v>1962</v>
      </c>
      <c r="CS102" s="51">
        <v>1963</v>
      </c>
      <c r="CT102" s="51">
        <v>1964</v>
      </c>
      <c r="CU102" s="51">
        <v>1965</v>
      </c>
      <c r="CV102" s="51">
        <v>1966</v>
      </c>
      <c r="CW102" s="51">
        <v>1967</v>
      </c>
      <c r="CX102" s="51">
        <v>1968</v>
      </c>
      <c r="CY102" s="51">
        <v>1969</v>
      </c>
      <c r="CZ102" s="51">
        <v>1970</v>
      </c>
      <c r="DA102" s="51">
        <v>1971</v>
      </c>
      <c r="DB102" s="51">
        <v>1972</v>
      </c>
      <c r="DC102" s="51">
        <v>1973</v>
      </c>
      <c r="DD102" s="51">
        <v>1974</v>
      </c>
      <c r="DE102" s="51">
        <v>1975</v>
      </c>
      <c r="DF102" s="51">
        <v>1976</v>
      </c>
      <c r="DG102" s="51">
        <v>1977</v>
      </c>
      <c r="DH102" s="51">
        <v>1978</v>
      </c>
      <c r="DI102" s="51">
        <v>1979</v>
      </c>
      <c r="DJ102" s="51">
        <v>1980</v>
      </c>
      <c r="DK102" s="51">
        <v>1981</v>
      </c>
      <c r="DL102" s="51">
        <v>1982</v>
      </c>
      <c r="DM102" s="51">
        <v>1983</v>
      </c>
      <c r="DN102" s="51">
        <v>1984</v>
      </c>
      <c r="DO102" s="51">
        <v>1985</v>
      </c>
      <c r="DP102" s="51">
        <v>1986</v>
      </c>
      <c r="DQ102" s="51">
        <v>1987</v>
      </c>
      <c r="DR102" s="51">
        <v>1988</v>
      </c>
      <c r="DS102" s="51">
        <v>1989</v>
      </c>
      <c r="DT102" s="51">
        <v>1990</v>
      </c>
      <c r="DU102" s="51">
        <v>1991</v>
      </c>
      <c r="DV102" s="51">
        <v>1992</v>
      </c>
      <c r="DW102" s="51">
        <v>1993</v>
      </c>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row>
    <row r="103" spans="1:180">
      <c r="A103" s="2"/>
      <c r="B103" s="2"/>
      <c r="C103" s="2"/>
      <c r="D103" s="2"/>
      <c r="E103" s="2"/>
      <c r="F103" s="2"/>
      <c r="G103" s="2"/>
      <c r="H103" s="2"/>
      <c r="I103" s="2"/>
      <c r="J103" s="2"/>
      <c r="K103" s="2"/>
      <c r="L103" s="2"/>
      <c r="M103" s="2"/>
      <c r="N103" s="56">
        <v>0</v>
      </c>
      <c r="O103" s="56">
        <v>0.12389380530973451</v>
      </c>
      <c r="P103" s="56">
        <v>0.24778761061946902</v>
      </c>
      <c r="Q103" s="56">
        <v>0.37168141592920356</v>
      </c>
      <c r="R103" s="56">
        <v>0.49557522123893799</v>
      </c>
      <c r="S103" s="56">
        <v>0.61946902654867297</v>
      </c>
      <c r="T103" s="56">
        <v>0.74336283185840701</v>
      </c>
      <c r="U103" s="56">
        <v>0.86725663716814105</v>
      </c>
      <c r="V103" s="56">
        <v>0.99115044247787698</v>
      </c>
      <c r="W103" s="56">
        <v>1.1150442477876099</v>
      </c>
      <c r="X103" s="56">
        <v>1.23893805309734</v>
      </c>
      <c r="Y103" s="56">
        <v>1.36283185840708</v>
      </c>
      <c r="Z103" s="56">
        <v>1.48672566371681</v>
      </c>
      <c r="AA103" s="56">
        <v>1.6106194690265401</v>
      </c>
      <c r="AB103" s="56">
        <v>1.7345132743362801</v>
      </c>
      <c r="AC103" s="56">
        <v>1.8584070796460099</v>
      </c>
      <c r="AD103" s="56">
        <v>1.98230088495575</v>
      </c>
      <c r="AE103" s="56">
        <v>2.1061946902654798</v>
      </c>
      <c r="AF103" s="56">
        <v>2.2300884955752198</v>
      </c>
      <c r="AG103" s="56">
        <v>2.3539823008849501</v>
      </c>
      <c r="AH103" s="56">
        <v>2.4778761061946901</v>
      </c>
      <c r="AI103" s="56">
        <v>2.6017699115044199</v>
      </c>
      <c r="AJ103" s="56">
        <v>2.7256637168141502</v>
      </c>
      <c r="AK103" s="56">
        <v>2.8495575221238898</v>
      </c>
      <c r="AL103" s="56">
        <v>2.9734513274336201</v>
      </c>
      <c r="AM103" s="56">
        <v>3.0973451327433601</v>
      </c>
      <c r="AN103" s="56">
        <v>3.2212389380530899</v>
      </c>
      <c r="AO103" s="56">
        <v>3.34513274336283</v>
      </c>
      <c r="AP103" s="56">
        <v>3.4690265486725602</v>
      </c>
      <c r="AQ103" s="56">
        <v>3.5929203539822998</v>
      </c>
      <c r="AR103" s="56">
        <v>3.7168141592920301</v>
      </c>
      <c r="AS103" s="56">
        <v>3.8407079646017701</v>
      </c>
      <c r="AT103" s="56">
        <v>3.9646017699114999</v>
      </c>
      <c r="AU103" s="56">
        <v>4.0884955752212297</v>
      </c>
      <c r="AV103" s="56">
        <v>4.2123893805309702</v>
      </c>
      <c r="AW103" s="56">
        <v>4.3362831858407</v>
      </c>
      <c r="AX103" s="56">
        <v>4.4601769911504396</v>
      </c>
      <c r="AY103" s="56">
        <v>4.5840707964601703</v>
      </c>
      <c r="AZ103" s="56">
        <v>4.7079646017699099</v>
      </c>
      <c r="BA103" s="56">
        <v>4.8318584070796398</v>
      </c>
      <c r="BB103" s="56">
        <v>4.9557522123893802</v>
      </c>
      <c r="BC103" s="56">
        <v>5.0796460176991101</v>
      </c>
      <c r="BD103" s="56">
        <v>5.2035398230088497</v>
      </c>
      <c r="BE103" s="56">
        <v>5.3274336283185804</v>
      </c>
      <c r="BF103" s="56">
        <v>5.4513274336283102</v>
      </c>
      <c r="BG103" s="56">
        <v>5.5752212389380498</v>
      </c>
      <c r="BH103" s="56">
        <v>5.6991150442477796</v>
      </c>
      <c r="BI103" s="56">
        <v>5.8230088495575201</v>
      </c>
      <c r="BJ103" s="56">
        <v>5.9469026548672499</v>
      </c>
      <c r="BK103" s="56">
        <v>6.0707964601769904</v>
      </c>
      <c r="BL103" s="56">
        <v>6.1946902654867202</v>
      </c>
      <c r="BM103" s="56">
        <v>6.3185840707964598</v>
      </c>
      <c r="BN103" s="56">
        <v>6.4424778761061896</v>
      </c>
      <c r="BO103" s="56">
        <v>6.5663716814159203</v>
      </c>
      <c r="BP103" s="56">
        <v>6.6902654867256599</v>
      </c>
      <c r="BQ103" s="56">
        <v>6.8141592920353897</v>
      </c>
      <c r="BR103" s="56">
        <v>6.9380530973451302</v>
      </c>
      <c r="BS103" s="56">
        <v>7.06194690265486</v>
      </c>
      <c r="BT103" s="56">
        <v>7.1858407079645996</v>
      </c>
      <c r="BU103" s="56">
        <v>7.3097345132743303</v>
      </c>
      <c r="BV103" s="56">
        <v>7.4336283185840699</v>
      </c>
      <c r="BW103" s="56">
        <v>7.5575221238937997</v>
      </c>
      <c r="BX103" s="56">
        <v>7.6814159292035402</v>
      </c>
      <c r="BY103" s="56">
        <v>7.80530973451327</v>
      </c>
      <c r="BZ103" s="56">
        <v>7.9292035398229999</v>
      </c>
      <c r="CA103" s="56">
        <v>8.0530973451327394</v>
      </c>
      <c r="CB103" s="56">
        <v>8.1769911504424702</v>
      </c>
      <c r="CC103" s="56">
        <v>8.3008849557522204</v>
      </c>
      <c r="CD103" s="56">
        <v>8.4247787610619405</v>
      </c>
      <c r="CE103" s="56">
        <v>8.54867256637168</v>
      </c>
      <c r="CF103" s="56">
        <v>8.6725663716814108</v>
      </c>
      <c r="CG103" s="56">
        <v>8.7964601769911503</v>
      </c>
      <c r="CH103" s="56">
        <v>8.9203539823008793</v>
      </c>
      <c r="CI103" s="56">
        <v>9.04424778761061</v>
      </c>
      <c r="CJ103" s="56">
        <v>9.1681415929203496</v>
      </c>
      <c r="CK103" s="56">
        <v>9.2920353982300803</v>
      </c>
      <c r="CL103" s="56">
        <v>9.4159292035398199</v>
      </c>
      <c r="CM103" s="56">
        <v>9.5398230088495506</v>
      </c>
      <c r="CN103" s="56">
        <v>9.6637168141592902</v>
      </c>
      <c r="CO103" s="56">
        <v>9.7876106194690191</v>
      </c>
      <c r="CP103" s="56">
        <v>9.9115044247787605</v>
      </c>
      <c r="CQ103" s="56">
        <v>10.0353982300885</v>
      </c>
      <c r="CR103" s="56">
        <v>10.159292035398201</v>
      </c>
      <c r="CS103" s="56">
        <v>10.283185840707899</v>
      </c>
      <c r="CT103" s="56">
        <v>10.407079646017699</v>
      </c>
      <c r="CU103" s="56">
        <v>10.5309734513274</v>
      </c>
      <c r="CV103" s="56">
        <v>10.6548672566371</v>
      </c>
      <c r="CW103" s="56">
        <v>10.7787610619469</v>
      </c>
      <c r="CX103" s="56">
        <v>10.902654867256601</v>
      </c>
      <c r="CY103" s="56">
        <v>11.0265486725663</v>
      </c>
      <c r="CZ103" s="56">
        <v>11.1504424778761</v>
      </c>
      <c r="DA103" s="56">
        <v>11.2743362831858</v>
      </c>
      <c r="DB103" s="56">
        <v>11.398230088495501</v>
      </c>
      <c r="DC103" s="56">
        <v>11.522123893805301</v>
      </c>
      <c r="DD103" s="56">
        <v>11.646017699114999</v>
      </c>
      <c r="DE103" s="56">
        <v>11.7699115044247</v>
      </c>
      <c r="DF103" s="56">
        <v>11.8938053097345</v>
      </c>
      <c r="DG103" s="56">
        <v>12.0176991150442</v>
      </c>
      <c r="DH103" s="56">
        <v>12.141592920353901</v>
      </c>
      <c r="DI103" s="56">
        <v>12.265486725663701</v>
      </c>
      <c r="DJ103" s="56">
        <v>12.3893805309734</v>
      </c>
      <c r="DK103" s="56">
        <v>12.5132743362832</v>
      </c>
      <c r="DL103" s="56">
        <v>12.6371681415929</v>
      </c>
      <c r="DM103" s="56">
        <v>12.761061946902601</v>
      </c>
      <c r="DN103" s="56">
        <v>12.884955752212401</v>
      </c>
      <c r="DO103" s="56">
        <v>13.008849557522099</v>
      </c>
      <c r="DP103" s="56">
        <v>13.1327433628318</v>
      </c>
      <c r="DQ103" s="56">
        <v>13.2566371681416</v>
      </c>
      <c r="DR103" s="56">
        <v>13.3805309734513</v>
      </c>
      <c r="DS103" s="56">
        <v>13.504424778761001</v>
      </c>
      <c r="DT103" s="56">
        <v>13.628318584070801</v>
      </c>
      <c r="DU103" s="56">
        <v>13.7522123893805</v>
      </c>
      <c r="DV103" s="56">
        <v>13.8761061946902</v>
      </c>
      <c r="DW103" s="56">
        <v>14</v>
      </c>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row>
    <row r="104" spans="1:180">
      <c r="A104" s="2"/>
      <c r="B104" s="2"/>
      <c r="C104" s="2"/>
      <c r="D104" s="2"/>
      <c r="E104" s="2"/>
      <c r="F104" s="2"/>
      <c r="G104" s="2"/>
      <c r="H104" s="2"/>
      <c r="I104" s="2"/>
      <c r="J104" s="2"/>
      <c r="K104" s="2"/>
      <c r="L104" s="2"/>
      <c r="M104" s="2"/>
      <c r="N104" s="51">
        <f>N105/113</f>
        <v>0.12389380530973451</v>
      </c>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51"/>
      <c r="DU104" s="51"/>
      <c r="DV104" s="51"/>
      <c r="DW104" s="51"/>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row>
    <row r="105" spans="1:180">
      <c r="A105" s="2"/>
      <c r="B105" s="2"/>
      <c r="C105" s="2"/>
      <c r="D105" s="2"/>
      <c r="E105" s="2"/>
      <c r="F105" s="2"/>
      <c r="G105" s="2"/>
      <c r="H105" s="2"/>
      <c r="I105" s="2"/>
      <c r="J105" s="2"/>
      <c r="K105" s="2"/>
      <c r="L105" s="2"/>
      <c r="M105" s="2"/>
      <c r="N105" s="51">
        <v>14</v>
      </c>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row>
    <row r="106" spans="1:18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row>
    <row r="107" spans="1:18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row>
    <row r="108" spans="1:18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row>
    <row r="109" spans="1:18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row>
    <row r="110" spans="1:18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row>
    <row r="111" spans="1:18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row>
    <row r="112" spans="1:18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row>
    <row r="113" spans="1:18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row>
    <row r="114" spans="1:180">
      <c r="A114" s="2"/>
      <c r="B114" s="2"/>
      <c r="C114" s="2"/>
      <c r="D114" s="2"/>
      <c r="E114" s="2"/>
      <c r="F114" s="2"/>
      <c r="G114" s="2"/>
      <c r="H114" s="2"/>
      <c r="I114" s="2"/>
      <c r="J114" s="2"/>
      <c r="K114" s="2"/>
      <c r="L114" s="2"/>
      <c r="M114" s="88"/>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row>
    <row r="115" spans="1:18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row>
    <row r="116" spans="1:18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row>
    <row r="117" spans="1:18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row>
    <row r="118" spans="1:18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row>
    <row r="119" spans="1:18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row>
    <row r="120" spans="1:18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row>
    <row r="121" spans="1:18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row>
    <row r="122" spans="1:18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row>
    <row r="123" spans="1:18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row>
    <row r="124" spans="1:18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row>
    <row r="125" spans="1:18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row>
    <row r="126" spans="1:18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row>
    <row r="127" spans="1:18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row>
    <row r="128" spans="1:18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row>
    <row r="129" spans="1:18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row>
    <row r="130" spans="1:18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8"/>
  <sheetViews>
    <sheetView tabSelected="1" zoomScaleNormal="100" workbookViewId="0">
      <selection activeCell="A2" sqref="A2:C2"/>
    </sheetView>
  </sheetViews>
  <sheetFormatPr defaultRowHeight="15"/>
  <cols>
    <col min="1" max="1" width="7.140625" customWidth="1"/>
    <col min="2" max="2" width="19.7109375" customWidth="1"/>
    <col min="3" max="11" width="18.7109375" customWidth="1"/>
    <col min="12" max="12" width="16.85546875" customWidth="1"/>
    <col min="13" max="13" width="18.7109375" customWidth="1"/>
    <col min="14" max="21" width="9.140625" customWidth="1"/>
  </cols>
  <sheetData>
    <row r="1" spans="1:13">
      <c r="A1" s="17" t="s">
        <v>0</v>
      </c>
      <c r="B1" s="2"/>
      <c r="C1" s="18"/>
      <c r="D1" s="2"/>
      <c r="E1" s="19"/>
      <c r="F1" s="19"/>
      <c r="G1" s="19"/>
      <c r="H1" s="19"/>
      <c r="I1" s="19"/>
      <c r="J1" s="19"/>
      <c r="K1" s="2"/>
      <c r="L1" s="19"/>
      <c r="M1" s="19"/>
    </row>
    <row r="2" spans="1:13" ht="15.75">
      <c r="A2" s="20" t="s">
        <v>372</v>
      </c>
      <c r="B2" s="2"/>
      <c r="C2" s="21"/>
      <c r="D2" s="22"/>
      <c r="E2" s="23"/>
      <c r="F2" s="22"/>
      <c r="G2" s="2"/>
      <c r="H2" s="14"/>
      <c r="I2" s="14"/>
      <c r="J2" s="14"/>
      <c r="K2" s="2"/>
      <c r="L2" s="22"/>
      <c r="M2" s="15"/>
    </row>
    <row r="3" spans="1:13">
      <c r="A3" s="220">
        <v>43009</v>
      </c>
      <c r="C3" s="18"/>
      <c r="D3" s="18"/>
      <c r="E3" s="18"/>
      <c r="F3" s="24"/>
      <c r="G3" s="2"/>
      <c r="H3" s="2"/>
      <c r="I3" s="2"/>
      <c r="J3" s="2"/>
      <c r="K3" s="2"/>
      <c r="L3" s="2"/>
      <c r="M3" s="2"/>
    </row>
    <row r="4" spans="1:13">
      <c r="A4" s="2"/>
      <c r="B4" s="25"/>
      <c r="C4" s="2"/>
      <c r="D4" s="2"/>
      <c r="E4" s="26"/>
      <c r="F4" s="2"/>
      <c r="G4" s="2"/>
      <c r="H4" s="2"/>
      <c r="I4" s="2"/>
      <c r="K4" s="2"/>
      <c r="L4" s="27"/>
      <c r="M4" s="27"/>
    </row>
    <row r="5" spans="1:13">
      <c r="A5" s="2"/>
      <c r="H5" s="222"/>
      <c r="I5" s="222"/>
    </row>
    <row r="6" spans="1:13">
      <c r="A6" s="2"/>
      <c r="F6" s="77"/>
      <c r="G6" s="77"/>
      <c r="H6" s="234"/>
      <c r="I6" s="234"/>
      <c r="J6" s="77"/>
    </row>
    <row r="7" spans="1:13">
      <c r="A7" s="2"/>
      <c r="F7" s="125"/>
      <c r="G7" s="276">
        <v>2010</v>
      </c>
      <c r="H7" s="276">
        <v>2015</v>
      </c>
      <c r="I7" s="276">
        <v>2017</v>
      </c>
      <c r="J7" s="77"/>
      <c r="K7" s="234"/>
    </row>
    <row r="8" spans="1:13">
      <c r="A8" s="34"/>
      <c r="F8" s="125" t="str">
        <f>B19</f>
        <v>Japan</v>
      </c>
      <c r="G8" s="277">
        <f>H19</f>
        <v>6.1405557133578405E-2</v>
      </c>
      <c r="H8" s="277">
        <f>G19</f>
        <v>4.810850735956327E-2</v>
      </c>
      <c r="I8" s="277">
        <f>F19</f>
        <v>4.7966004244442625E-2</v>
      </c>
      <c r="J8" s="77"/>
      <c r="K8" s="234"/>
    </row>
    <row r="9" spans="1:13">
      <c r="A9" s="2"/>
      <c r="F9" s="125" t="str">
        <f>B18</f>
        <v>China</v>
      </c>
      <c r="G9" s="277">
        <f>H18</f>
        <v>8.2462268229535438E-2</v>
      </c>
      <c r="H9" s="277">
        <f>G18</f>
        <v>0.15788201775520794</v>
      </c>
      <c r="I9" s="277">
        <f>F18</f>
        <v>0.17587897734741725</v>
      </c>
      <c r="J9" s="77"/>
      <c r="K9" s="77"/>
    </row>
    <row r="10" spans="1:13">
      <c r="A10" s="2"/>
      <c r="F10" s="125" t="str">
        <f>B17</f>
        <v>United States</v>
      </c>
      <c r="G10" s="277">
        <f>H17</f>
        <v>0.43928575850307167</v>
      </c>
      <c r="H10" s="277">
        <f>G17</f>
        <v>0.34308437802829367</v>
      </c>
      <c r="I10" s="277">
        <f>F17</f>
        <v>0.33063678216102033</v>
      </c>
      <c r="J10" s="77"/>
      <c r="K10" s="77"/>
    </row>
    <row r="11" spans="1:13">
      <c r="A11" s="2"/>
      <c r="F11" s="77"/>
      <c r="G11" s="77"/>
      <c r="H11" s="77"/>
      <c r="I11" s="77"/>
      <c r="J11" s="77"/>
    </row>
    <row r="12" spans="1:13">
      <c r="A12" s="2"/>
      <c r="F12" s="77"/>
      <c r="G12" s="77"/>
      <c r="H12" s="77"/>
      <c r="I12" s="77"/>
      <c r="J12" s="77"/>
    </row>
    <row r="13" spans="1:13">
      <c r="A13" s="2"/>
      <c r="F13" s="77"/>
      <c r="G13" s="77"/>
      <c r="H13" s="77"/>
      <c r="I13" s="77"/>
      <c r="J13" s="77"/>
    </row>
    <row r="14" spans="1:13">
      <c r="A14" s="2"/>
    </row>
    <row r="15" spans="1:13">
      <c r="A15" s="2"/>
    </row>
    <row r="16" spans="1:13">
      <c r="A16" s="2"/>
      <c r="B16" s="171"/>
      <c r="C16" s="170" t="s">
        <v>17</v>
      </c>
      <c r="D16" s="170" t="s">
        <v>18</v>
      </c>
      <c r="E16" s="170" t="s">
        <v>360</v>
      </c>
      <c r="F16" s="215" t="s">
        <v>19</v>
      </c>
      <c r="G16" s="215" t="s">
        <v>19</v>
      </c>
      <c r="H16" s="215" t="s">
        <v>19</v>
      </c>
    </row>
    <row r="17" spans="1:9">
      <c r="A17" s="235" t="s">
        <v>181</v>
      </c>
      <c r="B17" s="560" t="s">
        <v>30</v>
      </c>
      <c r="C17" s="561">
        <v>7386.9505276981581</v>
      </c>
      <c r="D17" s="562">
        <v>323127513</v>
      </c>
      <c r="E17" s="563">
        <v>2386926952669.1436</v>
      </c>
      <c r="F17" s="564">
        <v>0.33063678216102033</v>
      </c>
      <c r="G17" s="564">
        <v>0.34308437802829367</v>
      </c>
      <c r="H17" s="565">
        <v>0.43928575850307167</v>
      </c>
    </row>
    <row r="18" spans="1:9">
      <c r="A18" s="38" t="s">
        <v>181</v>
      </c>
      <c r="B18" s="560" t="s">
        <v>71</v>
      </c>
      <c r="C18" s="561">
        <v>920.96503916079087</v>
      </c>
      <c r="D18" s="562">
        <v>1378665000</v>
      </c>
      <c r="E18" s="563">
        <v>1269702265714.6118</v>
      </c>
      <c r="F18" s="564">
        <v>0.17587897734741725</v>
      </c>
      <c r="G18" s="564">
        <v>0.15788201775520794</v>
      </c>
      <c r="H18" s="565">
        <v>8.2462268229535438E-2</v>
      </c>
    </row>
    <row r="19" spans="1:9">
      <c r="A19" s="39" t="s">
        <v>181</v>
      </c>
      <c r="B19" s="560" t="s">
        <v>42</v>
      </c>
      <c r="C19" s="561">
        <v>2726.6949526959465</v>
      </c>
      <c r="D19" s="562">
        <v>126994511</v>
      </c>
      <c r="E19" s="563">
        <v>346275292163.78986</v>
      </c>
      <c r="F19" s="564">
        <v>4.7966004244442625E-2</v>
      </c>
      <c r="G19" s="564">
        <v>4.810850735956327E-2</v>
      </c>
      <c r="H19" s="565">
        <v>6.1405557133578405E-2</v>
      </c>
    </row>
    <row r="22" spans="1:9">
      <c r="A22" s="2"/>
      <c r="B22" s="230" t="s">
        <v>340</v>
      </c>
      <c r="C22" s="231"/>
      <c r="D22" s="227"/>
      <c r="E22" s="227"/>
      <c r="F22" s="566"/>
      <c r="G22" s="566"/>
      <c r="H22" s="566"/>
    </row>
    <row r="23" spans="1:9">
      <c r="A23" s="2"/>
      <c r="B23" s="171" t="s">
        <v>367</v>
      </c>
      <c r="C23" s="170" t="s">
        <v>17</v>
      </c>
      <c r="D23" s="170" t="s">
        <v>18</v>
      </c>
      <c r="E23" s="170" t="s">
        <v>361</v>
      </c>
      <c r="F23" s="215" t="s">
        <v>19</v>
      </c>
      <c r="G23" s="215" t="s">
        <v>19</v>
      </c>
      <c r="H23" s="215" t="s">
        <v>19</v>
      </c>
    </row>
    <row r="24" spans="1:9">
      <c r="A24" s="2"/>
      <c r="B24" s="216" t="s">
        <v>20</v>
      </c>
      <c r="C24" s="162" t="s">
        <v>366</v>
      </c>
      <c r="D24" s="162">
        <v>2016</v>
      </c>
      <c r="E24" s="162" t="s">
        <v>365</v>
      </c>
      <c r="F24" s="215" t="s">
        <v>365</v>
      </c>
      <c r="G24" s="215" t="s">
        <v>359</v>
      </c>
      <c r="H24" s="215" t="s">
        <v>358</v>
      </c>
    </row>
    <row r="25" spans="1:9">
      <c r="A25" s="2"/>
      <c r="B25" s="567" t="s">
        <v>20</v>
      </c>
      <c r="C25" s="162" t="s">
        <v>382</v>
      </c>
      <c r="D25" s="162"/>
      <c r="E25" s="162" t="s">
        <v>382</v>
      </c>
      <c r="F25" s="215" t="s">
        <v>382</v>
      </c>
      <c r="G25" s="215"/>
      <c r="H25" s="215"/>
    </row>
    <row r="26" spans="1:9">
      <c r="A26" s="217"/>
      <c r="B26" s="560" t="s">
        <v>22</v>
      </c>
      <c r="C26" s="561">
        <v>60965.475503187969</v>
      </c>
      <c r="D26" s="562">
        <v>2569804</v>
      </c>
      <c r="E26" s="563">
        <v>156669322809.99445</v>
      </c>
      <c r="F26" s="564">
        <v>2.1701812323714997E-2</v>
      </c>
      <c r="G26" s="564">
        <v>2.2249610851610216E-2</v>
      </c>
      <c r="H26" s="565">
        <v>8.3336580465056629E-3</v>
      </c>
      <c r="I26" s="278"/>
    </row>
    <row r="27" spans="1:9">
      <c r="A27" s="217"/>
      <c r="B27" s="568" t="s">
        <v>23</v>
      </c>
      <c r="C27" s="561">
        <v>28268.780479990102</v>
      </c>
      <c r="D27" s="562">
        <v>4052584</v>
      </c>
      <c r="E27" s="563">
        <v>114561607472.72021</v>
      </c>
      <c r="F27" s="564">
        <v>1.5869057581178726E-2</v>
      </c>
      <c r="G27" s="564">
        <v>1.7419453738650968E-2</v>
      </c>
      <c r="H27" s="565">
        <v>1.2313744311809488E-2</v>
      </c>
      <c r="I27" s="278"/>
    </row>
    <row r="28" spans="1:9">
      <c r="A28" s="217"/>
      <c r="B28" s="560" t="s">
        <v>24</v>
      </c>
      <c r="C28" s="561">
        <v>17856.110432279256</v>
      </c>
      <c r="D28" s="562">
        <v>423196</v>
      </c>
      <c r="E28" s="563">
        <v>7556634510.4988518</v>
      </c>
      <c r="F28" s="564">
        <v>1.0467439381520861E-3</v>
      </c>
      <c r="G28" s="564">
        <v>1.0260166802594326E-3</v>
      </c>
      <c r="H28" s="565">
        <v>8.7654757715564726E-4</v>
      </c>
      <c r="I28" s="278"/>
    </row>
    <row r="29" spans="1:9">
      <c r="A29" s="217"/>
      <c r="B29" s="560" t="s">
        <v>289</v>
      </c>
      <c r="C29" s="561">
        <v>13775.831860529737</v>
      </c>
      <c r="D29" s="562">
        <v>1364962</v>
      </c>
      <c r="E29" s="563">
        <v>18803487008.01239</v>
      </c>
      <c r="F29" s="564">
        <v>2.6046563472684266E-3</v>
      </c>
      <c r="G29" s="564">
        <v>2.7472643339038626E-3</v>
      </c>
      <c r="H29" s="565">
        <v>2.7354213447990986E-3</v>
      </c>
      <c r="I29" s="278"/>
    </row>
    <row r="30" spans="1:9">
      <c r="A30" s="217"/>
      <c r="B30" s="560" t="s">
        <v>25</v>
      </c>
      <c r="C30" s="569">
        <v>13375.338070444457</v>
      </c>
      <c r="D30" s="562">
        <v>582972</v>
      </c>
      <c r="E30" s="563">
        <v>7797447585.6031466</v>
      </c>
      <c r="F30" s="564">
        <v>1.0801013310818312E-3</v>
      </c>
      <c r="G30" s="564">
        <v>1.0888752948760069E-3</v>
      </c>
      <c r="H30" s="565">
        <v>1.2457529361674122E-3</v>
      </c>
    </row>
    <row r="31" spans="1:9">
      <c r="A31" s="217"/>
      <c r="B31" s="560" t="s">
        <v>28</v>
      </c>
      <c r="C31" s="561">
        <v>12274.252035099842</v>
      </c>
      <c r="D31" s="562">
        <v>4424762</v>
      </c>
      <c r="E31" s="563">
        <v>54310643983.332451</v>
      </c>
      <c r="F31" s="564">
        <v>7.5231026838343661E-3</v>
      </c>
      <c r="G31" s="564">
        <v>8.0748888694798238E-3</v>
      </c>
      <c r="H31" s="565">
        <v>3.7144308229798521E-3</v>
      </c>
    </row>
    <row r="32" spans="1:9">
      <c r="A32" s="217"/>
      <c r="B32" s="570" t="s">
        <v>27</v>
      </c>
      <c r="C32" s="571">
        <v>9200.1706055214454</v>
      </c>
      <c r="D32" s="562">
        <v>9269612</v>
      </c>
      <c r="E32" s="563">
        <v>85282011846.988861</v>
      </c>
      <c r="F32" s="564">
        <v>1.1813252157455068E-2</v>
      </c>
      <c r="G32" s="564">
        <v>1.1595683277809103E-2</v>
      </c>
      <c r="H32" s="565">
        <v>8.1289882376808006E-3</v>
      </c>
    </row>
    <row r="33" spans="1:8">
      <c r="A33" s="217"/>
      <c r="B33" s="560" t="s">
        <v>32</v>
      </c>
      <c r="C33" s="563">
        <v>8676.5575864861585</v>
      </c>
      <c r="D33" s="562">
        <v>24127159</v>
      </c>
      <c r="E33" s="563">
        <v>209340684461.8078</v>
      </c>
      <c r="F33" s="564">
        <v>2.8997841852025773E-2</v>
      </c>
      <c r="G33" s="564">
        <v>3.0232039755803315E-2</v>
      </c>
      <c r="H33" s="565">
        <v>3.816453409123359E-2</v>
      </c>
    </row>
    <row r="34" spans="1:8">
      <c r="A34" s="217"/>
      <c r="B34" s="560" t="s">
        <v>35</v>
      </c>
      <c r="C34" s="561">
        <v>8383.8059091250561</v>
      </c>
      <c r="D34" s="562">
        <v>36286425</v>
      </c>
      <c r="E34" s="563">
        <v>304218344336.02313</v>
      </c>
      <c r="F34" s="564">
        <v>4.2140281810106289E-2</v>
      </c>
      <c r="G34" s="564">
        <v>4.4918588527066781E-2</v>
      </c>
      <c r="H34" s="565">
        <v>5.396928301866033E-2</v>
      </c>
    </row>
    <row r="35" spans="1:8">
      <c r="A35" s="217"/>
      <c r="B35" s="560" t="s">
        <v>29</v>
      </c>
      <c r="C35" s="561">
        <v>8224.6947294919682</v>
      </c>
      <c r="D35" s="562">
        <v>32275687</v>
      </c>
      <c r="E35" s="563">
        <v>265457672759.63245</v>
      </c>
      <c r="F35" s="564">
        <v>3.6771159093515832E-2</v>
      </c>
      <c r="G35" s="564">
        <v>3.4805999583989507E-2</v>
      </c>
      <c r="H35" s="565">
        <v>1.6047276803361751E-2</v>
      </c>
    </row>
    <row r="36" spans="1:8">
      <c r="A36" s="217"/>
      <c r="B36" s="560" t="s">
        <v>30</v>
      </c>
      <c r="C36" s="561">
        <v>7386.9505276981581</v>
      </c>
      <c r="D36" s="562">
        <v>323127513</v>
      </c>
      <c r="E36" s="563">
        <v>2386926952669.1436</v>
      </c>
      <c r="F36" s="564">
        <v>0.33063678216102033</v>
      </c>
      <c r="G36" s="564">
        <v>0.34308437802829367</v>
      </c>
      <c r="H36" s="565">
        <v>0.43928575850307167</v>
      </c>
    </row>
    <row r="37" spans="1:8">
      <c r="A37" s="217"/>
      <c r="B37" s="560" t="s">
        <v>36</v>
      </c>
      <c r="C37" s="561">
        <v>5085.6518020316153</v>
      </c>
      <c r="D37" s="562">
        <v>51245707</v>
      </c>
      <c r="E37" s="563">
        <v>260617822150.93414</v>
      </c>
      <c r="F37" s="564">
        <v>3.6100743675226372E-2</v>
      </c>
      <c r="G37" s="564">
        <v>3.546013541100209E-2</v>
      </c>
      <c r="H37" s="565">
        <v>3.5748010671042683E-2</v>
      </c>
    </row>
    <row r="38" spans="1:8">
      <c r="A38" s="217"/>
      <c r="B38" s="560" t="s">
        <v>31</v>
      </c>
      <c r="C38" s="569">
        <v>4019.8380294886533</v>
      </c>
      <c r="D38" s="562">
        <v>1425171</v>
      </c>
      <c r="E38" s="563">
        <v>5728956584.3243732</v>
      </c>
      <c r="F38" s="564">
        <v>7.9357425163892727E-4</v>
      </c>
      <c r="G38" s="564">
        <v>7.3431000441203677E-4</v>
      </c>
      <c r="H38" s="565">
        <v>3.5002283031948614E-4</v>
      </c>
    </row>
    <row r="39" spans="1:8">
      <c r="A39" s="217"/>
      <c r="B39" s="560" t="s">
        <v>37</v>
      </c>
      <c r="C39" s="561">
        <v>3633.8418036320713</v>
      </c>
      <c r="D39" s="562">
        <v>5495096</v>
      </c>
      <c r="E39" s="563">
        <v>19968309559.771381</v>
      </c>
      <c r="F39" s="564">
        <v>2.7660074015482873E-3</v>
      </c>
      <c r="G39" s="564">
        <v>2.9309494046297507E-3</v>
      </c>
      <c r="H39" s="565">
        <v>4.1979722727794816E-3</v>
      </c>
    </row>
    <row r="40" spans="1:8">
      <c r="A40" s="217"/>
      <c r="B40" s="560" t="s">
        <v>33</v>
      </c>
      <c r="C40" s="561">
        <v>3521.0814369178715</v>
      </c>
      <c r="D40" s="562">
        <v>5232929</v>
      </c>
      <c r="E40" s="563">
        <v>18425569162.6092</v>
      </c>
      <c r="F40" s="564">
        <v>2.5523072210475303E-3</v>
      </c>
      <c r="G40" s="564">
        <v>2.6655127235886374E-3</v>
      </c>
      <c r="H40" s="565">
        <v>3.017859847993833E-3</v>
      </c>
    </row>
    <row r="41" spans="1:8">
      <c r="A41" s="217"/>
      <c r="B41" s="560" t="s">
        <v>39</v>
      </c>
      <c r="C41" s="561">
        <v>3465.881376643943</v>
      </c>
      <c r="D41" s="562">
        <v>4773095</v>
      </c>
      <c r="E41" s="563">
        <v>16542981069.452322</v>
      </c>
      <c r="F41" s="564">
        <v>2.2915313860099339E-3</v>
      </c>
      <c r="G41" s="564">
        <v>2.2074921707651881E-3</v>
      </c>
      <c r="H41" s="565">
        <v>3.319892251481969E-3</v>
      </c>
    </row>
    <row r="42" spans="1:8">
      <c r="A42" s="217"/>
      <c r="B42" s="560" t="s">
        <v>41</v>
      </c>
      <c r="C42" s="563">
        <v>3275.3559759381283</v>
      </c>
      <c r="D42" s="562">
        <v>8747358</v>
      </c>
      <c r="E42" s="563">
        <v>28650711298.970196</v>
      </c>
      <c r="F42" s="564">
        <v>3.9686924561821556E-3</v>
      </c>
      <c r="G42" s="564">
        <v>4.0141156745360307E-3</v>
      </c>
      <c r="H42" s="565">
        <v>4.6000197888531992E-3</v>
      </c>
    </row>
    <row r="43" spans="1:8">
      <c r="A43" s="217"/>
      <c r="B43" s="560" t="s">
        <v>38</v>
      </c>
      <c r="C43" s="561">
        <v>3190.3044279073501</v>
      </c>
      <c r="D43" s="562">
        <v>17018408</v>
      </c>
      <c r="E43" s="563">
        <v>54293902398.33387</v>
      </c>
      <c r="F43" s="564">
        <v>7.5207836418603267E-3</v>
      </c>
      <c r="G43" s="564">
        <v>7.6176896819213852E-3</v>
      </c>
      <c r="H43" s="565">
        <v>8.6642215328762429E-3</v>
      </c>
    </row>
    <row r="44" spans="1:8">
      <c r="A44" s="217"/>
      <c r="B44" s="560" t="s">
        <v>168</v>
      </c>
      <c r="C44" s="561">
        <v>2935.8411485914467</v>
      </c>
      <c r="D44" s="562">
        <v>5607283</v>
      </c>
      <c r="E44" s="563">
        <v>16462092163.197292</v>
      </c>
      <c r="F44" s="564">
        <v>2.280326666214558E-3</v>
      </c>
      <c r="G44" s="564">
        <v>2.0865733033243691E-3</v>
      </c>
      <c r="H44" s="565">
        <v>1.2759933767447381E-3</v>
      </c>
    </row>
    <row r="45" spans="1:8">
      <c r="A45" s="217"/>
      <c r="B45" s="560" t="s">
        <v>45</v>
      </c>
      <c r="C45" s="561">
        <v>2774.7819230143582</v>
      </c>
      <c r="D45" s="562">
        <v>1316481</v>
      </c>
      <c r="E45" s="563">
        <v>3652947680.7918653</v>
      </c>
      <c r="F45" s="564">
        <v>5.06005793444572E-4</v>
      </c>
      <c r="G45" s="564">
        <v>4.3207554356996218E-4</v>
      </c>
      <c r="H45" s="565">
        <v>1.765044311965001E-4</v>
      </c>
    </row>
    <row r="46" spans="1:8">
      <c r="A46" s="217"/>
      <c r="B46" s="560" t="s">
        <v>43</v>
      </c>
      <c r="C46" s="561">
        <v>2748.4296153357618</v>
      </c>
      <c r="D46" s="562">
        <v>17797032</v>
      </c>
      <c r="E46" s="563">
        <v>48913889813.878242</v>
      </c>
      <c r="F46" s="564">
        <v>6.7755450634777526E-3</v>
      </c>
      <c r="G46" s="564">
        <v>6.9536228423196017E-3</v>
      </c>
      <c r="H46" s="565">
        <v>2.6144098021284728E-3</v>
      </c>
    </row>
    <row r="47" spans="1:8">
      <c r="A47" s="217"/>
      <c r="B47" s="560" t="s">
        <v>42</v>
      </c>
      <c r="C47" s="561">
        <v>2726.6949526959465</v>
      </c>
      <c r="D47" s="562">
        <v>126994511</v>
      </c>
      <c r="E47" s="563">
        <v>346275292163.78986</v>
      </c>
      <c r="F47" s="564">
        <v>4.7966004244442625E-2</v>
      </c>
      <c r="G47" s="564">
        <v>4.810850735956327E-2</v>
      </c>
      <c r="H47" s="565">
        <v>6.1405557133578405E-2</v>
      </c>
    </row>
    <row r="48" spans="1:8">
      <c r="A48" s="217"/>
      <c r="B48" s="560" t="s">
        <v>40</v>
      </c>
      <c r="C48" s="563">
        <v>2672.5947954009093</v>
      </c>
      <c r="D48" s="562">
        <v>11348159</v>
      </c>
      <c r="E48" s="563">
        <v>30329030680.781986</v>
      </c>
      <c r="F48" s="564">
        <v>4.2011730183628285E-3</v>
      </c>
      <c r="G48" s="564">
        <v>4.4384353079959709E-3</v>
      </c>
      <c r="H48" s="565">
        <v>5.3398241414514165E-3</v>
      </c>
    </row>
    <row r="49" spans="1:8">
      <c r="A49" s="217"/>
      <c r="B49" s="560" t="s">
        <v>44</v>
      </c>
      <c r="C49" s="561">
        <v>2511.4771239229167</v>
      </c>
      <c r="D49" s="562">
        <v>8547100</v>
      </c>
      <c r="E49" s="563">
        <v>21465846125.881561</v>
      </c>
      <c r="F49" s="564">
        <v>2.9734459537978444E-3</v>
      </c>
      <c r="G49" s="564">
        <v>3.0697028744323695E-3</v>
      </c>
      <c r="H49" s="565">
        <v>3.4171418435681718E-3</v>
      </c>
    </row>
    <row r="50" spans="1:8">
      <c r="A50" s="217"/>
      <c r="B50" s="560" t="s">
        <v>47</v>
      </c>
      <c r="C50" s="561">
        <v>2278.6051924451313</v>
      </c>
      <c r="D50" s="562">
        <v>82667685</v>
      </c>
      <c r="E50" s="563">
        <v>188367016288.41849</v>
      </c>
      <c r="F50" s="564">
        <v>2.6092572318239721E-2</v>
      </c>
      <c r="G50" s="564">
        <v>2.4692038948641973E-2</v>
      </c>
      <c r="H50" s="565">
        <v>2.2635087043207939E-2</v>
      </c>
    </row>
    <row r="51" spans="1:8">
      <c r="A51" s="217"/>
      <c r="B51" s="560" t="s">
        <v>50</v>
      </c>
      <c r="C51" s="561">
        <v>2219.5322507927012</v>
      </c>
      <c r="D51" s="562">
        <v>10561633</v>
      </c>
      <c r="E51" s="563">
        <v>23441885064.536469</v>
      </c>
      <c r="F51" s="564">
        <v>3.2471665866689661E-3</v>
      </c>
      <c r="G51" s="564">
        <v>2.863684631591814E-3</v>
      </c>
      <c r="H51" s="565">
        <v>3.2914003162246718E-3</v>
      </c>
    </row>
    <row r="52" spans="1:8">
      <c r="A52" s="217"/>
      <c r="B52" s="560" t="s">
        <v>46</v>
      </c>
      <c r="C52" s="561">
        <v>2119.3190479264799</v>
      </c>
      <c r="D52" s="562">
        <v>4692700</v>
      </c>
      <c r="E52" s="563">
        <v>9945328496.2045918</v>
      </c>
      <c r="F52" s="564">
        <v>1.3776254894781364E-3</v>
      </c>
      <c r="G52" s="564">
        <v>1.437316802749623E-3</v>
      </c>
      <c r="H52" s="565">
        <v>1.9709797672642863E-3</v>
      </c>
    </row>
    <row r="53" spans="1:8">
      <c r="A53" s="217"/>
      <c r="B53" s="560" t="s">
        <v>51</v>
      </c>
      <c r="C53" s="561">
        <v>2043.793117637066</v>
      </c>
      <c r="D53" s="562">
        <v>31187265</v>
      </c>
      <c r="E53" s="563">
        <v>63740317564.923347</v>
      </c>
      <c r="F53" s="564">
        <v>8.8292997278451059E-3</v>
      </c>
      <c r="G53" s="564">
        <v>8.5628877501800586E-3</v>
      </c>
      <c r="H53" s="565">
        <v>7.2182548403959129E-3</v>
      </c>
    </row>
    <row r="54" spans="1:8">
      <c r="A54" s="217"/>
      <c r="B54" s="560" t="s">
        <v>49</v>
      </c>
      <c r="C54" s="561">
        <v>2005.1058783292042</v>
      </c>
      <c r="D54" s="562">
        <v>2064845</v>
      </c>
      <c r="E54" s="563">
        <v>4140232847.3386655</v>
      </c>
      <c r="F54" s="564">
        <v>5.7350446544275244E-4</v>
      </c>
      <c r="G54" s="564">
        <v>5.9230508278863836E-4</v>
      </c>
      <c r="H54" s="565">
        <v>7.8417426167885925E-4</v>
      </c>
    </row>
    <row r="55" spans="1:8">
      <c r="A55" s="217"/>
      <c r="B55" s="560" t="s">
        <v>52</v>
      </c>
      <c r="C55" s="561">
        <v>1969.7813835892334</v>
      </c>
      <c r="D55" s="562">
        <v>144342396</v>
      </c>
      <c r="E55" s="563">
        <v>284322964503.46503</v>
      </c>
      <c r="F55" s="564">
        <v>3.9384376624003979E-2</v>
      </c>
      <c r="G55" s="564">
        <v>3.7653149656593117E-2</v>
      </c>
      <c r="H55" s="565">
        <v>2.706567646221052E-2</v>
      </c>
    </row>
    <row r="56" spans="1:8">
      <c r="A56" s="217"/>
      <c r="B56" s="560" t="s">
        <v>74</v>
      </c>
      <c r="C56" s="569">
        <v>1961.8787227432626</v>
      </c>
      <c r="D56" s="562">
        <v>391232</v>
      </c>
      <c r="E56" s="563">
        <v>767549736.45629215</v>
      </c>
      <c r="F56" s="564">
        <v>1.0632088037996383E-4</v>
      </c>
      <c r="G56" s="564">
        <v>1.0650548761694239E-4</v>
      </c>
      <c r="H56" s="565">
        <v>1.1712067374296394E-4</v>
      </c>
    </row>
    <row r="57" spans="1:8">
      <c r="A57" s="217"/>
      <c r="B57" s="560" t="s">
        <v>56</v>
      </c>
      <c r="C57" s="561">
        <v>1949.1137539339343</v>
      </c>
      <c r="D57" s="562">
        <v>5662544</v>
      </c>
      <c r="E57" s="563">
        <v>11036942392.656076</v>
      </c>
      <c r="F57" s="564">
        <v>1.5288356912320569E-3</v>
      </c>
      <c r="G57" s="564">
        <v>1.3564828823197561E-3</v>
      </c>
      <c r="H57" s="565">
        <v>7.3623869236223054E-4</v>
      </c>
    </row>
    <row r="58" spans="1:8">
      <c r="A58" s="217"/>
      <c r="B58" s="560" t="s">
        <v>48</v>
      </c>
      <c r="C58" s="561">
        <v>1568.8197754323244</v>
      </c>
      <c r="D58" s="562">
        <v>1170125</v>
      </c>
      <c r="E58" s="563">
        <v>1835715239.7277486</v>
      </c>
      <c r="F58" s="564">
        <v>2.5428301404398278E-4</v>
      </c>
      <c r="G58" s="564">
        <v>2.9227440039856112E-4</v>
      </c>
      <c r="H58" s="565">
        <v>3.8549272790102773E-4</v>
      </c>
    </row>
    <row r="59" spans="1:8">
      <c r="A59" s="217"/>
      <c r="B59" s="560" t="s">
        <v>53</v>
      </c>
      <c r="C59" s="561">
        <v>1444.2853075420996</v>
      </c>
      <c r="D59" s="562">
        <v>10746740</v>
      </c>
      <c r="E59" s="563">
        <v>15521358685.974985</v>
      </c>
      <c r="F59" s="564">
        <v>2.1500163986832815E-3</v>
      </c>
      <c r="G59" s="564">
        <v>2.6394428638465551E-3</v>
      </c>
      <c r="H59" s="565">
        <v>4.1346619101676864E-3</v>
      </c>
    </row>
    <row r="60" spans="1:8">
      <c r="A60" s="217"/>
      <c r="B60" s="560" t="s">
        <v>55</v>
      </c>
      <c r="C60" s="561">
        <v>1434.5722707577008</v>
      </c>
      <c r="D60" s="562">
        <v>46443959</v>
      </c>
      <c r="E60" s="563">
        <v>66627215725.607552</v>
      </c>
      <c r="F60" s="564">
        <v>9.229192450665058E-3</v>
      </c>
      <c r="G60" s="564">
        <v>1.0574364036962401E-2</v>
      </c>
      <c r="H60" s="565">
        <v>1.6632724016830209E-2</v>
      </c>
    </row>
    <row r="61" spans="1:8">
      <c r="A61" s="217"/>
      <c r="B61" s="560" t="s">
        <v>54</v>
      </c>
      <c r="C61" s="561">
        <v>1433.1339042690886</v>
      </c>
      <c r="D61" s="562">
        <v>80277428</v>
      </c>
      <c r="E61" s="563">
        <v>115048303814.32065</v>
      </c>
      <c r="F61" s="564">
        <v>1.5936474689229044E-2</v>
      </c>
      <c r="G61" s="564">
        <v>1.6818637438783975E-2</v>
      </c>
      <c r="H61" s="565">
        <v>1.3202448694298924E-2</v>
      </c>
    </row>
    <row r="62" spans="1:8">
      <c r="A62" s="217"/>
      <c r="B62" s="560" t="s">
        <v>61</v>
      </c>
      <c r="C62" s="561">
        <v>1374.3636811628282</v>
      </c>
      <c r="D62" s="562">
        <v>66896109</v>
      </c>
      <c r="E62" s="563">
        <v>91939582620.709808</v>
      </c>
      <c r="F62" s="564">
        <v>1.2735457914598514E-2</v>
      </c>
      <c r="G62" s="564">
        <v>1.23590394180526E-2</v>
      </c>
      <c r="H62" s="565">
        <v>1.6505371546384387E-2</v>
      </c>
    </row>
    <row r="63" spans="1:8">
      <c r="A63" s="217"/>
      <c r="B63" s="560" t="s">
        <v>58</v>
      </c>
      <c r="C63" s="561">
        <v>1295.3334330734233</v>
      </c>
      <c r="D63" s="562">
        <v>60600590</v>
      </c>
      <c r="E63" s="563">
        <v>78497970290.97496</v>
      </c>
      <c r="F63" s="564">
        <v>1.0873527685527337E-2</v>
      </c>
      <c r="G63" s="564">
        <v>1.1845121100598384E-2</v>
      </c>
      <c r="H63" s="565">
        <v>1.5898985563742907E-2</v>
      </c>
    </row>
    <row r="64" spans="1:8">
      <c r="A64" s="217"/>
      <c r="B64" s="560" t="s">
        <v>57</v>
      </c>
      <c r="C64" s="561">
        <v>1215.7534474364991</v>
      </c>
      <c r="D64" s="562">
        <v>6293253</v>
      </c>
      <c r="E64" s="563">
        <v>7651044030.3400898</v>
      </c>
      <c r="F64" s="564">
        <v>1.0598215314193487E-3</v>
      </c>
      <c r="G64" s="564">
        <v>1.5191426442942558E-3</v>
      </c>
      <c r="H64" s="565">
        <v>1.6331556653420235E-3</v>
      </c>
    </row>
    <row r="65" spans="1:10">
      <c r="A65" s="217"/>
      <c r="B65" s="560" t="s">
        <v>34</v>
      </c>
      <c r="C65" s="569">
        <v>1153.4167269047373</v>
      </c>
      <c r="D65" s="562">
        <v>1221490</v>
      </c>
      <c r="E65" s="563">
        <v>1408886997.7468677</v>
      </c>
      <c r="F65" s="564">
        <v>1.9515882664218864E-4</v>
      </c>
      <c r="G65" s="564">
        <v>1.9418823109413157E-4</v>
      </c>
      <c r="H65" s="565">
        <v>2.4246541742450393E-4</v>
      </c>
    </row>
    <row r="66" spans="1:10">
      <c r="A66" s="217"/>
      <c r="B66" s="560" t="s">
        <v>68</v>
      </c>
      <c r="C66" s="561">
        <v>1123.7585628702655</v>
      </c>
      <c r="D66" s="562">
        <v>8372098</v>
      </c>
      <c r="E66" s="563">
        <v>9408216816.689024</v>
      </c>
      <c r="F66" s="564">
        <v>1.3032248559868003E-3</v>
      </c>
      <c r="G66" s="564">
        <v>1.2785538044281072E-3</v>
      </c>
      <c r="H66" s="565">
        <v>1.3249156920616221E-3</v>
      </c>
    </row>
    <row r="67" spans="1:10">
      <c r="A67" s="217"/>
      <c r="B67" s="560" t="s">
        <v>65</v>
      </c>
      <c r="C67" s="561">
        <v>1094.6797011149945</v>
      </c>
      <c r="D67" s="562">
        <v>5731118</v>
      </c>
      <c r="E67" s="563">
        <v>6273738539.2947645</v>
      </c>
      <c r="F67" s="564">
        <v>8.6903737059586814E-4</v>
      </c>
      <c r="G67" s="564">
        <v>9.4260911225855495E-4</v>
      </c>
      <c r="H67" s="565">
        <v>9.2752983944394888E-4</v>
      </c>
    </row>
    <row r="68" spans="1:10">
      <c r="A68" s="217"/>
      <c r="B68" s="560" t="s">
        <v>62</v>
      </c>
      <c r="C68" s="561">
        <v>1058.0627205417532</v>
      </c>
      <c r="D68" s="562">
        <v>10324611</v>
      </c>
      <c r="E68" s="563">
        <v>10924086003.195311</v>
      </c>
      <c r="F68" s="564">
        <v>1.5132028402074823E-3</v>
      </c>
      <c r="G68" s="564">
        <v>1.6634282388560259E-3</v>
      </c>
      <c r="H68" s="565">
        <v>2.3834442926704788E-3</v>
      </c>
    </row>
    <row r="69" spans="1:10">
      <c r="A69" s="217"/>
      <c r="B69" s="560" t="s">
        <v>60</v>
      </c>
      <c r="C69" s="561">
        <v>1056.5886975802446</v>
      </c>
      <c r="D69" s="562">
        <v>65637239</v>
      </c>
      <c r="E69" s="563">
        <v>69351564867.773239</v>
      </c>
      <c r="F69" s="564">
        <v>9.6065689065476002E-3</v>
      </c>
      <c r="G69" s="564">
        <v>1.1011294229613675E-2</v>
      </c>
      <c r="H69" s="565">
        <v>1.5899182643427219E-2</v>
      </c>
      <c r="J69" s="275"/>
    </row>
    <row r="70" spans="1:10">
      <c r="A70" s="217"/>
      <c r="B70" s="572" t="s">
        <v>363</v>
      </c>
      <c r="C70" s="573">
        <v>985.92423853396281</v>
      </c>
      <c r="D70" s="574">
        <v>7322247748</v>
      </c>
      <c r="E70" s="575">
        <v>7219181535303.9238</v>
      </c>
      <c r="F70" s="576">
        <v>1</v>
      </c>
      <c r="G70" s="576">
        <v>1</v>
      </c>
      <c r="H70" s="577">
        <v>1</v>
      </c>
    </row>
    <row r="71" spans="1:10">
      <c r="A71" s="217"/>
      <c r="B71" s="560" t="s">
        <v>71</v>
      </c>
      <c r="C71" s="561">
        <v>920.96503916079087</v>
      </c>
      <c r="D71" s="562">
        <v>1378665000</v>
      </c>
      <c r="E71" s="563">
        <v>1269702265714.6118</v>
      </c>
      <c r="F71" s="564">
        <v>0.17587897734741725</v>
      </c>
      <c r="G71" s="564">
        <v>0.15788201775520794</v>
      </c>
      <c r="H71" s="565">
        <v>8.2462268229535438E-2</v>
      </c>
    </row>
    <row r="72" spans="1:10">
      <c r="A72" s="217"/>
      <c r="B72" s="560" t="s">
        <v>69</v>
      </c>
      <c r="C72" s="561">
        <v>912.13240332928035</v>
      </c>
      <c r="D72" s="562">
        <v>37948016</v>
      </c>
      <c r="E72" s="563">
        <v>34613615035.657982</v>
      </c>
      <c r="F72" s="564">
        <v>4.7946730341088132E-3</v>
      </c>
      <c r="G72" s="564">
        <v>4.3723413329924687E-3</v>
      </c>
      <c r="H72" s="565">
        <v>3.1142782763802926E-3</v>
      </c>
    </row>
    <row r="73" spans="1:10">
      <c r="A73" s="217"/>
      <c r="B73" s="560" t="s">
        <v>72</v>
      </c>
      <c r="C73" s="561">
        <v>901.59724887067227</v>
      </c>
      <c r="D73" s="562">
        <v>5428704</v>
      </c>
      <c r="E73" s="563">
        <v>4894504591.3332138</v>
      </c>
      <c r="F73" s="564">
        <v>6.7798608019449915E-4</v>
      </c>
      <c r="G73" s="564">
        <v>5.3682575225408151E-4</v>
      </c>
      <c r="H73" s="565">
        <v>5.5854891148698698E-4</v>
      </c>
    </row>
    <row r="74" spans="1:10">
      <c r="A74" s="217"/>
      <c r="B74" s="560" t="s">
        <v>63</v>
      </c>
      <c r="C74" s="561">
        <v>870.42819682152287</v>
      </c>
      <c r="D74" s="562">
        <v>31568179</v>
      </c>
      <c r="E74" s="563">
        <v>27477833123.909065</v>
      </c>
      <c r="F74" s="564">
        <v>3.8062255381076607E-3</v>
      </c>
      <c r="G74" s="564">
        <v>3.9572461133407476E-3</v>
      </c>
      <c r="H74" s="565">
        <v>2.9760100783993502E-3</v>
      </c>
    </row>
    <row r="75" spans="1:10">
      <c r="A75" s="217"/>
      <c r="B75" s="560" t="s">
        <v>59</v>
      </c>
      <c r="C75" s="561">
        <v>868.30798448622431</v>
      </c>
      <c r="D75" s="562">
        <v>9903122</v>
      </c>
      <c r="E75" s="563">
        <v>8598959903.9411869</v>
      </c>
      <c r="F75" s="564">
        <v>1.1911267034759746E-3</v>
      </c>
      <c r="G75" s="564">
        <v>1.463022117408015E-3</v>
      </c>
      <c r="H75" s="565">
        <v>1.2862650821971651E-3</v>
      </c>
    </row>
    <row r="76" spans="1:10">
      <c r="A76" s="217"/>
      <c r="B76" s="560" t="s">
        <v>64</v>
      </c>
      <c r="C76" s="561">
        <v>770.37142535303417</v>
      </c>
      <c r="D76" s="562">
        <v>55908865</v>
      </c>
      <c r="E76" s="563">
        <v>43070592019.920364</v>
      </c>
      <c r="F76" s="564">
        <v>5.9661322837350032E-3</v>
      </c>
      <c r="G76" s="564">
        <v>6.3250170257080785E-3</v>
      </c>
      <c r="H76" s="565">
        <v>5.7399602248164351E-3</v>
      </c>
    </row>
    <row r="77" spans="1:10">
      <c r="A77" s="217"/>
      <c r="B77" s="560" t="s">
        <v>67</v>
      </c>
      <c r="C77" s="561">
        <v>758.99532665017819</v>
      </c>
      <c r="D77" s="562">
        <v>4170600</v>
      </c>
      <c r="E77" s="563">
        <v>3165465909.3272333</v>
      </c>
      <c r="F77" s="564">
        <v>4.3847988776112262E-4</v>
      </c>
      <c r="G77" s="564">
        <v>4.8405800917738801E-4</v>
      </c>
      <c r="H77" s="565">
        <v>7.1246816136594281E-4</v>
      </c>
    </row>
    <row r="78" spans="1:10">
      <c r="A78" s="217"/>
      <c r="B78" s="560" t="s">
        <v>339</v>
      </c>
      <c r="C78" s="561">
        <v>749.49745023004687</v>
      </c>
      <c r="D78" s="562">
        <v>3516816</v>
      </c>
      <c r="E78" s="563">
        <v>2635844624.9282327</v>
      </c>
      <c r="F78" s="564">
        <v>3.6511682273650774E-4</v>
      </c>
      <c r="G78" s="564">
        <v>3.6494600941408122E-4</v>
      </c>
      <c r="H78" s="565">
        <v>3.9922810163439828E-4</v>
      </c>
    </row>
    <row r="79" spans="1:10">
      <c r="A79" s="217"/>
      <c r="B79" s="568" t="s">
        <v>78</v>
      </c>
      <c r="C79" s="561">
        <v>653.51596208314379</v>
      </c>
      <c r="D79" s="562">
        <v>79512426</v>
      </c>
      <c r="E79" s="563">
        <v>51962639574.954773</v>
      </c>
      <c r="F79" s="564">
        <v>7.197857446975417E-3</v>
      </c>
      <c r="G79" s="564">
        <v>6.1264707428331433E-3</v>
      </c>
      <c r="H79" s="565">
        <v>5.316324142829904E-3</v>
      </c>
    </row>
    <row r="80" spans="1:10">
      <c r="A80" s="217"/>
      <c r="B80" s="560" t="s">
        <v>66</v>
      </c>
      <c r="C80" s="563">
        <v>647.69548886668258</v>
      </c>
      <c r="D80" s="562">
        <v>284996</v>
      </c>
      <c r="E80" s="563">
        <v>184590623.54504907</v>
      </c>
      <c r="F80" s="564">
        <v>2.5569466932275711E-5</v>
      </c>
      <c r="G80" s="564">
        <v>2.6126324691286688E-5</v>
      </c>
      <c r="H80" s="565">
        <v>4.2758595764294709E-5</v>
      </c>
    </row>
    <row r="81" spans="1:8">
      <c r="A81" s="217"/>
      <c r="B81" s="560" t="s">
        <v>73</v>
      </c>
      <c r="C81" s="561">
        <v>628.78575695123993</v>
      </c>
      <c r="D81" s="562">
        <v>17909754</v>
      </c>
      <c r="E81" s="563">
        <v>11261398225.700497</v>
      </c>
      <c r="F81" s="564">
        <v>1.5599272813169945E-3</v>
      </c>
      <c r="G81" s="564">
        <v>1.5227586874501499E-3</v>
      </c>
      <c r="H81" s="565">
        <v>1.2511139674997141E-3</v>
      </c>
    </row>
    <row r="82" spans="1:8">
      <c r="A82" s="217"/>
      <c r="B82" s="560" t="s">
        <v>76</v>
      </c>
      <c r="C82" s="561">
        <v>620.23316657676378</v>
      </c>
      <c r="D82" s="562">
        <v>7057412</v>
      </c>
      <c r="E82" s="563">
        <v>4377240992.5968513</v>
      </c>
      <c r="F82" s="564">
        <v>6.0633480003111897E-4</v>
      </c>
      <c r="G82" s="564">
        <v>6.2188354503846948E-4</v>
      </c>
      <c r="H82" s="565">
        <v>7.7456026794051871E-4</v>
      </c>
    </row>
    <row r="83" spans="1:8">
      <c r="A83" s="217"/>
      <c r="B83" s="560" t="s">
        <v>250</v>
      </c>
      <c r="C83" s="561">
        <v>615.29403279087467</v>
      </c>
      <c r="D83" s="562">
        <v>43847430</v>
      </c>
      <c r="E83" s="563">
        <v>26979062032.21558</v>
      </c>
      <c r="F83" s="564">
        <v>3.7371358373909868E-3</v>
      </c>
      <c r="G83" s="564">
        <v>3.5369542863422101E-3</v>
      </c>
      <c r="H83" s="565">
        <v>2.8581802100100251E-3</v>
      </c>
    </row>
    <row r="84" spans="1:8">
      <c r="A84" s="217"/>
      <c r="B84" s="560" t="s">
        <v>85</v>
      </c>
      <c r="C84" s="561">
        <v>551.86814550716133</v>
      </c>
      <c r="D84" s="562">
        <v>7127822</v>
      </c>
      <c r="E84" s="563">
        <v>3933617908.6451459</v>
      </c>
      <c r="F84" s="564">
        <v>5.4488419350706111E-4</v>
      </c>
      <c r="G84" s="564">
        <v>4.4742254011386986E-4</v>
      </c>
      <c r="H84" s="565">
        <v>2.6825939741968193E-4</v>
      </c>
    </row>
    <row r="85" spans="1:8">
      <c r="A85" s="217"/>
      <c r="B85" s="560" t="s">
        <v>83</v>
      </c>
      <c r="C85" s="561">
        <v>500.95998834604671</v>
      </c>
      <c r="D85" s="562">
        <v>9817958</v>
      </c>
      <c r="E85" s="563">
        <v>4918404125.2619762</v>
      </c>
      <c r="F85" s="564">
        <v>6.8129664023678196E-4</v>
      </c>
      <c r="G85" s="564">
        <v>6.2560568214296841E-4</v>
      </c>
      <c r="H85" s="565">
        <v>7.0641009479893225E-4</v>
      </c>
    </row>
    <row r="86" spans="1:8">
      <c r="A86" s="217"/>
      <c r="B86" s="560" t="s">
        <v>86</v>
      </c>
      <c r="C86" s="563">
        <v>426.04668061784037</v>
      </c>
      <c r="D86" s="562">
        <v>9507120</v>
      </c>
      <c r="E86" s="563">
        <v>4050476918.2354827</v>
      </c>
      <c r="F86" s="564">
        <v>5.6107148690297617E-4</v>
      </c>
      <c r="G86" s="564">
        <v>4.9385166728933263E-4</v>
      </c>
      <c r="H86" s="565">
        <v>0</v>
      </c>
    </row>
    <row r="87" spans="1:8">
      <c r="A87" s="217"/>
      <c r="B87" s="560" t="s">
        <v>84</v>
      </c>
      <c r="C87" s="569">
        <v>402.74607070595437</v>
      </c>
      <c r="D87" s="562">
        <v>1979786</v>
      </c>
      <c r="E87" s="563">
        <v>797351032.33865857</v>
      </c>
      <c r="F87" s="564">
        <v>1.104489516490723E-4</v>
      </c>
      <c r="G87" s="564">
        <v>1.1842949359534916E-4</v>
      </c>
      <c r="H87" s="565">
        <v>0</v>
      </c>
    </row>
    <row r="88" spans="1:8">
      <c r="A88" s="217"/>
      <c r="B88" s="560" t="s">
        <v>80</v>
      </c>
      <c r="C88" s="561">
        <v>377.16827044757144</v>
      </c>
      <c r="D88" s="562">
        <v>127540423</v>
      </c>
      <c r="E88" s="563">
        <v>48104200755.061661</v>
      </c>
      <c r="F88" s="564">
        <v>6.6633870501549173E-3</v>
      </c>
      <c r="G88" s="564">
        <v>7.186189411770778E-3</v>
      </c>
      <c r="H88" s="565">
        <v>7.221905604254516E-3</v>
      </c>
    </row>
    <row r="89" spans="1:8">
      <c r="A89" s="217"/>
      <c r="B89" s="560" t="s">
        <v>77</v>
      </c>
      <c r="C89" s="561">
        <v>367.57257816495758</v>
      </c>
      <c r="D89" s="562">
        <v>68863514</v>
      </c>
      <c r="E89" s="563">
        <v>25312339382.478649</v>
      </c>
      <c r="F89" s="564">
        <v>3.5062616528887458E-3</v>
      </c>
      <c r="G89" s="564">
        <v>3.5021547527153735E-3</v>
      </c>
      <c r="H89" s="565">
        <v>2.8093517230694085E-3</v>
      </c>
    </row>
    <row r="90" spans="1:8">
      <c r="A90" s="217"/>
      <c r="B90" s="560" t="s">
        <v>89</v>
      </c>
      <c r="C90" s="561">
        <v>350.39194367407077</v>
      </c>
      <c r="D90" s="562">
        <v>558368</v>
      </c>
      <c r="E90" s="563">
        <v>195647648.80540356</v>
      </c>
      <c r="F90" s="564">
        <v>2.7101084499486394E-5</v>
      </c>
      <c r="G90" s="564">
        <v>2.8301653576272362E-5</v>
      </c>
      <c r="H90" s="565">
        <v>9.9646293474957414E-6</v>
      </c>
    </row>
    <row r="91" spans="1:8">
      <c r="A91" s="217"/>
      <c r="B91" s="560" t="s">
        <v>81</v>
      </c>
      <c r="C91" s="561">
        <v>334.21236616580717</v>
      </c>
      <c r="D91" s="562">
        <v>6006668</v>
      </c>
      <c r="E91" s="563">
        <v>2007502725.0524366</v>
      </c>
      <c r="F91" s="564">
        <v>2.7807899209005303E-4</v>
      </c>
      <c r="G91" s="564">
        <v>3.1649215050174006E-4</v>
      </c>
      <c r="H91" s="565">
        <v>2.1202131593727014E-4</v>
      </c>
    </row>
    <row r="92" spans="1:8">
      <c r="A92" s="217"/>
      <c r="B92" s="560" t="s">
        <v>70</v>
      </c>
      <c r="C92" s="569">
        <v>293.97889132228994</v>
      </c>
      <c r="D92" s="562">
        <v>3027398</v>
      </c>
      <c r="E92" s="563">
        <v>889991107.63131797</v>
      </c>
      <c r="F92" s="564">
        <v>1.2328144170900806E-4</v>
      </c>
      <c r="G92" s="564">
        <v>9.9514362662755224E-5</v>
      </c>
      <c r="H92" s="565">
        <v>2.4350425292388484E-5</v>
      </c>
    </row>
    <row r="93" spans="1:8">
      <c r="A93" s="217"/>
      <c r="B93" s="560" t="s">
        <v>79</v>
      </c>
      <c r="C93" s="561">
        <v>275.67293081342365</v>
      </c>
      <c r="D93" s="562">
        <v>1263473</v>
      </c>
      <c r="E93" s="563">
        <v>348305304.91362882</v>
      </c>
      <c r="F93" s="564">
        <v>4.8247201321966111E-5</v>
      </c>
      <c r="G93" s="564">
        <v>4.8757693033356933E-5</v>
      </c>
      <c r="H93" s="565">
        <v>5.1356397184472053E-5</v>
      </c>
    </row>
    <row r="94" spans="1:8">
      <c r="A94" s="217"/>
      <c r="B94" s="560" t="s">
        <v>87</v>
      </c>
      <c r="C94" s="561">
        <v>261.71846970080964</v>
      </c>
      <c r="D94" s="562">
        <v>4034119</v>
      </c>
      <c r="E94" s="563">
        <v>1055803451.2709606</v>
      </c>
      <c r="F94" s="564">
        <v>1.4624974397828489E-4</v>
      </c>
      <c r="G94" s="564">
        <v>1.3561362873249673E-4</v>
      </c>
      <c r="H94" s="565">
        <v>1.0223294522500895E-4</v>
      </c>
    </row>
    <row r="95" spans="1:8">
      <c r="A95" s="217"/>
      <c r="B95" s="560" t="s">
        <v>96</v>
      </c>
      <c r="C95" s="563">
        <v>226.39388601522052</v>
      </c>
      <c r="D95" s="562">
        <v>40606052</v>
      </c>
      <c r="E95" s="563">
        <v>9192961908.0161171</v>
      </c>
      <c r="F95" s="564">
        <v>1.2734077766378123E-3</v>
      </c>
      <c r="G95" s="564">
        <v>1.1578723057663319E-3</v>
      </c>
      <c r="H95" s="565">
        <v>5.4410252246454925E-4</v>
      </c>
    </row>
    <row r="96" spans="1:8">
      <c r="A96" s="217"/>
      <c r="B96" s="560" t="s">
        <v>93</v>
      </c>
      <c r="C96" s="569">
        <v>218.03028971611661</v>
      </c>
      <c r="D96" s="562">
        <v>2081206</v>
      </c>
      <c r="E96" s="563">
        <v>453765947.13892019</v>
      </c>
      <c r="F96" s="564">
        <v>6.2855594490853443E-5</v>
      </c>
      <c r="G96" s="564">
        <v>6.4378054148115773E-5</v>
      </c>
      <c r="H96" s="565">
        <v>4.2813868601234861E-5</v>
      </c>
    </row>
    <row r="97" spans="1:8">
      <c r="A97" s="217"/>
      <c r="B97" s="560" t="s">
        <v>104</v>
      </c>
      <c r="C97" s="569">
        <v>200.50884327809754</v>
      </c>
      <c r="D97" s="562">
        <v>773303</v>
      </c>
      <c r="E97" s="563">
        <v>155054090.03348267</v>
      </c>
      <c r="F97" s="564">
        <v>2.1478070509132163E-5</v>
      </c>
      <c r="G97" s="564">
        <v>2.111095785131429E-5</v>
      </c>
      <c r="H97" s="565">
        <v>1.3138553564225708E-5</v>
      </c>
    </row>
    <row r="98" spans="1:8">
      <c r="A98" s="217"/>
      <c r="B98" s="560" t="s">
        <v>91</v>
      </c>
      <c r="C98" s="561">
        <v>180.86222533000233</v>
      </c>
      <c r="D98" s="562">
        <v>2250260</v>
      </c>
      <c r="E98" s="563">
        <v>406987031.17109102</v>
      </c>
      <c r="F98" s="564">
        <v>5.6375785701025049E-5</v>
      </c>
      <c r="G98" s="564">
        <v>5.5227453790728781E-5</v>
      </c>
      <c r="H98" s="565">
        <v>5.9327859674570676E-5</v>
      </c>
    </row>
    <row r="99" spans="1:8">
      <c r="A99" s="217"/>
      <c r="B99" s="560" t="s">
        <v>92</v>
      </c>
      <c r="C99" s="561">
        <v>144.17192005052587</v>
      </c>
      <c r="D99" s="562">
        <v>207652865</v>
      </c>
      <c r="E99" s="563">
        <v>29937712251.042645</v>
      </c>
      <c r="F99" s="564">
        <v>4.1469676451047002E-3</v>
      </c>
      <c r="G99" s="564">
        <v>4.3544476385721335E-3</v>
      </c>
      <c r="H99" s="565">
        <v>3.7358650021055372E-3</v>
      </c>
    </row>
    <row r="100" spans="1:8">
      <c r="A100" s="217"/>
      <c r="B100" s="568" t="s">
        <v>82</v>
      </c>
      <c r="C100" s="561">
        <v>134.95104455140122</v>
      </c>
      <c r="D100" s="562">
        <v>37202572</v>
      </c>
      <c r="E100" s="563">
        <v>5020525951.3987122</v>
      </c>
      <c r="F100" s="564">
        <v>6.954425410757247E-4</v>
      </c>
      <c r="G100" s="564">
        <v>4.6940737416371816E-4</v>
      </c>
      <c r="H100" s="565">
        <v>0</v>
      </c>
    </row>
    <row r="101" spans="1:8">
      <c r="A101" s="217"/>
      <c r="B101" s="560" t="s">
        <v>99</v>
      </c>
      <c r="C101" s="561">
        <v>127.31316579135047</v>
      </c>
      <c r="D101" s="562">
        <v>19705301</v>
      </c>
      <c r="E101" s="563">
        <v>2508744253.1814642</v>
      </c>
      <c r="F101" s="564">
        <v>3.4751089731058373E-4</v>
      </c>
      <c r="G101" s="564">
        <v>2.4953642400653281E-4</v>
      </c>
      <c r="H101" s="565">
        <v>3.5170523194545455E-4</v>
      </c>
    </row>
    <row r="102" spans="1:8">
      <c r="A102" s="217"/>
      <c r="B102" s="560" t="s">
        <v>95</v>
      </c>
      <c r="C102" s="561">
        <v>117.73769576986888</v>
      </c>
      <c r="D102" s="562">
        <v>16385068</v>
      </c>
      <c r="E102" s="563">
        <v>1929140151.3526139</v>
      </c>
      <c r="F102" s="564">
        <v>2.672242195210843E-4</v>
      </c>
      <c r="G102" s="564">
        <v>2.6428945453638717E-4</v>
      </c>
      <c r="H102" s="565">
        <v>2.9973356605028672E-4</v>
      </c>
    </row>
    <row r="103" spans="1:8">
      <c r="A103" s="217"/>
      <c r="B103" s="570" t="s">
        <v>98</v>
      </c>
      <c r="C103" s="571">
        <v>117.6181050461519</v>
      </c>
      <c r="D103" s="562">
        <v>2881355</v>
      </c>
      <c r="E103" s="563">
        <v>338899515.06525499</v>
      </c>
      <c r="F103" s="564">
        <v>4.6944312649285316E-5</v>
      </c>
      <c r="G103" s="564">
        <v>5.4982768119287159E-5</v>
      </c>
      <c r="H103" s="565">
        <v>1.0738356686619348E-4</v>
      </c>
    </row>
    <row r="104" spans="1:8">
      <c r="A104" s="217"/>
      <c r="B104" s="560" t="s">
        <v>97</v>
      </c>
      <c r="C104" s="561">
        <v>108.21935184231334</v>
      </c>
      <c r="D104" s="562">
        <v>261115456</v>
      </c>
      <c r="E104" s="563">
        <v>28257745404.33009</v>
      </c>
      <c r="F104" s="564">
        <v>3.9142588763201747E-3</v>
      </c>
      <c r="G104" s="564">
        <v>4.0763570680655455E-3</v>
      </c>
      <c r="H104" s="565">
        <v>2.5961700559229595E-3</v>
      </c>
    </row>
    <row r="105" spans="1:8">
      <c r="A105" s="217"/>
      <c r="B105" s="560" t="s">
        <v>101</v>
      </c>
      <c r="C105" s="561">
        <v>96.486821570673072</v>
      </c>
      <c r="D105" s="562">
        <v>10648791</v>
      </c>
      <c r="E105" s="563">
        <v>1027467997.1603893</v>
      </c>
      <c r="F105" s="564">
        <v>1.4232472090302316E-4</v>
      </c>
      <c r="G105" s="564">
        <v>1.6343383532345731E-4</v>
      </c>
      <c r="H105" s="565">
        <v>2.8028173625417798E-5</v>
      </c>
    </row>
    <row r="106" spans="1:8">
      <c r="A106" s="217"/>
      <c r="B106" s="560" t="s">
        <v>94</v>
      </c>
      <c r="C106" s="561">
        <v>94.528408838387563</v>
      </c>
      <c r="D106" s="562">
        <v>95688681</v>
      </c>
      <c r="E106" s="563">
        <v>9045298758.7740479</v>
      </c>
      <c r="F106" s="564">
        <v>1.2529534981964192E-3</v>
      </c>
      <c r="G106" s="564">
        <v>1.41012715104775E-3</v>
      </c>
      <c r="H106" s="565">
        <v>9.5620749034116669E-4</v>
      </c>
    </row>
    <row r="107" spans="1:8">
      <c r="A107" s="217"/>
      <c r="B107" s="560" t="s">
        <v>88</v>
      </c>
      <c r="C107" s="561">
        <v>79.673624709424828</v>
      </c>
      <c r="D107" s="562">
        <v>9455802</v>
      </c>
      <c r="E107" s="563">
        <v>753378019.87462866</v>
      </c>
      <c r="F107" s="564">
        <v>1.0435781621370626E-4</v>
      </c>
      <c r="G107" s="564">
        <v>1.2709545892407756E-4</v>
      </c>
      <c r="H107" s="565">
        <v>9.2437849975950324E-5</v>
      </c>
    </row>
    <row r="108" spans="1:8">
      <c r="A108" s="217"/>
      <c r="B108" s="560" t="s">
        <v>112</v>
      </c>
      <c r="C108" s="561">
        <v>69.310907615163416</v>
      </c>
      <c r="D108" s="562">
        <v>45004645</v>
      </c>
      <c r="E108" s="563">
        <v>3119312791.8482261</v>
      </c>
      <c r="F108" s="564">
        <v>4.3208676448900306E-4</v>
      </c>
      <c r="G108" s="564">
        <v>3.8524875457493702E-4</v>
      </c>
      <c r="H108" s="565">
        <v>0</v>
      </c>
    </row>
    <row r="109" spans="1:8">
      <c r="A109" s="217"/>
      <c r="B109" s="560" t="s">
        <v>100</v>
      </c>
      <c r="C109" s="561">
        <v>68.081399765224745</v>
      </c>
      <c r="D109" s="562">
        <v>11403248</v>
      </c>
      <c r="E109" s="563">
        <v>776349085.70999956</v>
      </c>
      <c r="F109" s="564">
        <v>1.0753976498768232E-4</v>
      </c>
      <c r="G109" s="564">
        <v>1.1315330646077014E-4</v>
      </c>
      <c r="H109" s="565">
        <v>1.2164454987038931E-4</v>
      </c>
    </row>
    <row r="110" spans="1:8">
      <c r="A110" s="217"/>
      <c r="B110" s="560" t="s">
        <v>103</v>
      </c>
      <c r="C110" s="561">
        <v>58.023806581841747</v>
      </c>
      <c r="D110" s="562">
        <v>31848200</v>
      </c>
      <c r="E110" s="563">
        <v>1847953796.7798123</v>
      </c>
      <c r="F110" s="564">
        <v>2.5597829722701586E-4</v>
      </c>
      <c r="G110" s="564">
        <v>2.6394959610350361E-4</v>
      </c>
      <c r="H110" s="565">
        <v>1.5519920657335715E-4</v>
      </c>
    </row>
    <row r="111" spans="1:8">
      <c r="A111" s="217"/>
      <c r="B111" s="560" t="s">
        <v>105</v>
      </c>
      <c r="C111" s="561">
        <v>18.683649148971242</v>
      </c>
      <c r="D111" s="562">
        <v>9112867</v>
      </c>
      <c r="E111" s="563">
        <v>170261609.76923811</v>
      </c>
      <c r="F111" s="564">
        <v>2.3584613981046008E-5</v>
      </c>
      <c r="G111" s="564">
        <v>3.035505426363058E-5</v>
      </c>
      <c r="H111" s="565">
        <v>6.6290033981725247E-5</v>
      </c>
    </row>
    <row r="112" spans="1:8">
      <c r="A112" s="217"/>
      <c r="B112" s="560" t="s">
        <v>107</v>
      </c>
      <c r="C112" s="561">
        <v>13.177857924357054</v>
      </c>
      <c r="D112" s="562">
        <v>10887882</v>
      </c>
      <c r="E112" s="563">
        <v>143478962.09316453</v>
      </c>
      <c r="F112" s="564">
        <v>1.9874685432345779E-5</v>
      </c>
      <c r="G112" s="564">
        <v>1.7967477251930374E-5</v>
      </c>
      <c r="H112" s="565">
        <v>0</v>
      </c>
    </row>
    <row r="113" spans="1:16">
      <c r="A113" s="217"/>
      <c r="B113" s="560" t="s">
        <v>115</v>
      </c>
      <c r="C113" s="561">
        <v>10.528478317578061</v>
      </c>
      <c r="D113" s="562">
        <v>92701100</v>
      </c>
      <c r="E113" s="563">
        <v>976001521.36563563</v>
      </c>
      <c r="F113" s="564">
        <v>1.3519559199234716E-4</v>
      </c>
      <c r="G113" s="564">
        <v>1.0785478582597089E-4</v>
      </c>
      <c r="H113" s="565">
        <v>0</v>
      </c>
    </row>
    <row r="114" spans="1:16">
      <c r="A114" s="217"/>
      <c r="B114" s="560" t="s">
        <v>117</v>
      </c>
      <c r="C114" s="561">
        <v>6.2633073141153952</v>
      </c>
      <c r="D114" s="562">
        <v>8084991</v>
      </c>
      <c r="E114" s="563">
        <v>50638783.264857143</v>
      </c>
      <c r="F114" s="564">
        <v>7.014477059098539E-6</v>
      </c>
      <c r="G114" s="564">
        <v>7.1483187138478133E-6</v>
      </c>
      <c r="H114" s="565">
        <v>0</v>
      </c>
    </row>
    <row r="115" spans="1:16">
      <c r="A115" s="217"/>
      <c r="B115" s="560" t="s">
        <v>288</v>
      </c>
      <c r="C115" s="561">
        <v>4.2514345299835714</v>
      </c>
      <c r="D115" s="562">
        <v>107122</v>
      </c>
      <c r="E115" s="563">
        <v>455422.16972090013</v>
      </c>
      <c r="F115" s="564">
        <v>6.3085014207462665E-8</v>
      </c>
      <c r="G115" s="564">
        <v>0</v>
      </c>
      <c r="H115" s="565">
        <v>0</v>
      </c>
    </row>
    <row r="116" spans="1:16">
      <c r="A116" s="217"/>
      <c r="B116" s="560" t="s">
        <v>116</v>
      </c>
      <c r="C116" s="561">
        <v>1.7891483599576308</v>
      </c>
      <c r="D116" s="562">
        <v>16582469</v>
      </c>
      <c r="E116" s="563">
        <v>29668497.215398252</v>
      </c>
      <c r="F116" s="564">
        <v>4.1096760166385291E-6</v>
      </c>
      <c r="G116" s="564">
        <v>1.1784880710314867E-5</v>
      </c>
      <c r="H116" s="565">
        <v>0</v>
      </c>
    </row>
    <row r="117" spans="1:16">
      <c r="A117" s="217"/>
      <c r="B117" s="560" t="s">
        <v>119</v>
      </c>
      <c r="C117" s="569">
        <v>0</v>
      </c>
      <c r="D117" s="562">
        <v>34656032</v>
      </c>
      <c r="E117" s="563">
        <v>0</v>
      </c>
      <c r="F117" s="564">
        <v>0</v>
      </c>
      <c r="G117" s="564">
        <v>0</v>
      </c>
      <c r="H117" s="565">
        <v>0</v>
      </c>
    </row>
    <row r="118" spans="1:16">
      <c r="A118" s="217"/>
      <c r="B118" s="560" t="s">
        <v>108</v>
      </c>
      <c r="C118" s="569">
        <v>0</v>
      </c>
      <c r="D118" s="562">
        <v>2876101</v>
      </c>
      <c r="E118" s="563">
        <v>0</v>
      </c>
      <c r="F118" s="564">
        <v>0</v>
      </c>
      <c r="G118" s="564">
        <v>0</v>
      </c>
      <c r="H118" s="565">
        <v>0</v>
      </c>
    </row>
    <row r="119" spans="1:16">
      <c r="A119" s="217"/>
      <c r="B119" s="560" t="s">
        <v>110</v>
      </c>
      <c r="C119" s="561">
        <v>0</v>
      </c>
      <c r="D119" s="562">
        <v>28813463</v>
      </c>
      <c r="E119" s="563">
        <v>0</v>
      </c>
      <c r="F119" s="564">
        <v>0</v>
      </c>
      <c r="G119" s="564">
        <v>0</v>
      </c>
      <c r="H119" s="565">
        <v>0</v>
      </c>
    </row>
    <row r="120" spans="1:16">
      <c r="A120" s="217"/>
      <c r="B120" s="560" t="s">
        <v>111</v>
      </c>
      <c r="C120" s="563">
        <v>0</v>
      </c>
      <c r="D120" s="562">
        <v>2924816</v>
      </c>
      <c r="E120" s="563">
        <v>0</v>
      </c>
      <c r="F120" s="564">
        <v>0</v>
      </c>
      <c r="G120" s="564">
        <v>0</v>
      </c>
      <c r="H120" s="565">
        <v>0</v>
      </c>
    </row>
    <row r="121" spans="1:16">
      <c r="A121" s="217"/>
      <c r="B121" s="560" t="s">
        <v>120</v>
      </c>
      <c r="C121" s="569">
        <v>0</v>
      </c>
      <c r="D121" s="562">
        <v>9762274</v>
      </c>
      <c r="E121" s="563">
        <v>0</v>
      </c>
      <c r="F121" s="564">
        <v>0</v>
      </c>
      <c r="G121" s="564">
        <v>0</v>
      </c>
      <c r="H121" s="565">
        <v>0</v>
      </c>
    </row>
    <row r="122" spans="1:16">
      <c r="A122" s="217"/>
      <c r="B122" s="560" t="s">
        <v>121</v>
      </c>
      <c r="C122" s="569">
        <v>0</v>
      </c>
      <c r="D122" s="562">
        <v>162951560</v>
      </c>
      <c r="E122" s="563">
        <v>0</v>
      </c>
      <c r="F122" s="564">
        <v>0</v>
      </c>
      <c r="G122" s="564">
        <v>0</v>
      </c>
      <c r="H122" s="565">
        <v>0</v>
      </c>
    </row>
    <row r="123" spans="1:16">
      <c r="A123" s="217"/>
      <c r="B123" s="560" t="s">
        <v>122</v>
      </c>
      <c r="C123" s="569">
        <v>0</v>
      </c>
      <c r="D123" s="562">
        <v>10872298</v>
      </c>
      <c r="E123" s="563">
        <v>0</v>
      </c>
      <c r="F123" s="564">
        <v>0</v>
      </c>
      <c r="G123" s="564">
        <v>0</v>
      </c>
      <c r="H123" s="565">
        <v>0</v>
      </c>
    </row>
    <row r="124" spans="1:16" ht="15.75">
      <c r="A124" s="217"/>
      <c r="B124" s="560" t="s">
        <v>123</v>
      </c>
      <c r="C124" s="569">
        <v>0</v>
      </c>
      <c r="D124" s="562">
        <v>797765</v>
      </c>
      <c r="E124" s="563">
        <v>0</v>
      </c>
      <c r="F124" s="564">
        <v>0</v>
      </c>
      <c r="G124" s="564">
        <v>0</v>
      </c>
      <c r="H124" s="565">
        <v>0</v>
      </c>
      <c r="P124" s="214" t="s">
        <v>338</v>
      </c>
    </row>
    <row r="125" spans="1:16" ht="15.75">
      <c r="A125" s="217"/>
      <c r="B125" s="560" t="s">
        <v>124</v>
      </c>
      <c r="C125" s="569">
        <v>0</v>
      </c>
      <c r="D125" s="562">
        <v>18646433</v>
      </c>
      <c r="E125" s="563">
        <v>0</v>
      </c>
      <c r="F125" s="564">
        <v>0</v>
      </c>
      <c r="G125" s="564">
        <v>0</v>
      </c>
      <c r="H125" s="565">
        <v>0</v>
      </c>
      <c r="P125" s="214" t="s">
        <v>338</v>
      </c>
    </row>
    <row r="126" spans="1:16" ht="15.75">
      <c r="A126" s="217"/>
      <c r="B126" s="560" t="s">
        <v>125</v>
      </c>
      <c r="C126" s="569">
        <v>0</v>
      </c>
      <c r="D126" s="562">
        <v>10524117</v>
      </c>
      <c r="E126" s="563">
        <v>0</v>
      </c>
      <c r="F126" s="564">
        <v>0</v>
      </c>
      <c r="G126" s="564">
        <v>0</v>
      </c>
      <c r="H126" s="565">
        <v>0</v>
      </c>
      <c r="P126" s="214" t="s">
        <v>338</v>
      </c>
    </row>
    <row r="127" spans="1:16" ht="15.75">
      <c r="A127" s="217"/>
      <c r="B127" s="560" t="s">
        <v>126</v>
      </c>
      <c r="C127" s="569">
        <v>0</v>
      </c>
      <c r="D127" s="562">
        <v>15762370</v>
      </c>
      <c r="E127" s="563">
        <v>0</v>
      </c>
      <c r="F127" s="564">
        <v>0</v>
      </c>
      <c r="G127" s="564">
        <v>0</v>
      </c>
      <c r="H127" s="565">
        <v>0</v>
      </c>
      <c r="P127" s="214" t="s">
        <v>338</v>
      </c>
    </row>
    <row r="128" spans="1:16" ht="15.75">
      <c r="A128" s="217"/>
      <c r="B128" s="560" t="s">
        <v>127</v>
      </c>
      <c r="C128" s="569">
        <v>0</v>
      </c>
      <c r="D128" s="562">
        <v>23439189</v>
      </c>
      <c r="E128" s="563">
        <v>0</v>
      </c>
      <c r="F128" s="564">
        <v>0</v>
      </c>
      <c r="G128" s="564">
        <v>0</v>
      </c>
      <c r="H128" s="565">
        <v>0</v>
      </c>
      <c r="P128" s="214" t="s">
        <v>338</v>
      </c>
    </row>
    <row r="129" spans="1:16" ht="15.75">
      <c r="A129" s="217"/>
      <c r="B129" s="560" t="s">
        <v>128</v>
      </c>
      <c r="C129" s="569">
        <v>0</v>
      </c>
      <c r="D129" s="562">
        <v>4594621</v>
      </c>
      <c r="E129" s="563">
        <v>0</v>
      </c>
      <c r="F129" s="564">
        <v>0</v>
      </c>
      <c r="G129" s="564">
        <v>0</v>
      </c>
      <c r="H129" s="565">
        <v>0</v>
      </c>
      <c r="P129" s="214" t="s">
        <v>338</v>
      </c>
    </row>
    <row r="130" spans="1:16" ht="15.75">
      <c r="A130" s="217"/>
      <c r="B130" s="560" t="s">
        <v>129</v>
      </c>
      <c r="C130" s="569">
        <v>0</v>
      </c>
      <c r="D130" s="562">
        <v>14452543</v>
      </c>
      <c r="E130" s="563">
        <v>0</v>
      </c>
      <c r="F130" s="564">
        <v>0</v>
      </c>
      <c r="G130" s="564">
        <v>0</v>
      </c>
      <c r="H130" s="565">
        <v>0</v>
      </c>
      <c r="P130" s="214" t="s">
        <v>338</v>
      </c>
    </row>
    <row r="131" spans="1:16" ht="15.75">
      <c r="A131" s="217"/>
      <c r="B131" s="560" t="s">
        <v>130</v>
      </c>
      <c r="C131" s="569">
        <v>0</v>
      </c>
      <c r="D131" s="562">
        <v>48653419</v>
      </c>
      <c r="E131" s="563">
        <v>0</v>
      </c>
      <c r="F131" s="564">
        <v>0</v>
      </c>
      <c r="G131" s="564">
        <v>0</v>
      </c>
      <c r="H131" s="565">
        <v>0</v>
      </c>
      <c r="P131" s="214" t="s">
        <v>338</v>
      </c>
    </row>
    <row r="132" spans="1:16" ht="15.75">
      <c r="A132" s="217"/>
      <c r="B132" s="560" t="s">
        <v>131</v>
      </c>
      <c r="C132" s="569">
        <v>0</v>
      </c>
      <c r="D132" s="562">
        <v>795601</v>
      </c>
      <c r="E132" s="563">
        <v>0</v>
      </c>
      <c r="F132" s="564">
        <v>0</v>
      </c>
      <c r="G132" s="564">
        <v>0</v>
      </c>
      <c r="H132" s="565">
        <v>0</v>
      </c>
      <c r="P132" s="214" t="s">
        <v>338</v>
      </c>
    </row>
    <row r="133" spans="1:16" ht="15.75">
      <c r="A133" s="217"/>
      <c r="B133" s="560" t="s">
        <v>132</v>
      </c>
      <c r="C133" s="569">
        <v>0</v>
      </c>
      <c r="D133" s="562">
        <v>5125821</v>
      </c>
      <c r="E133" s="563">
        <v>0</v>
      </c>
      <c r="F133" s="564">
        <v>0</v>
      </c>
      <c r="G133" s="564">
        <v>0</v>
      </c>
      <c r="H133" s="565">
        <v>0</v>
      </c>
      <c r="P133" s="214" t="s">
        <v>338</v>
      </c>
    </row>
    <row r="134" spans="1:16" ht="15.75">
      <c r="A134" s="217"/>
      <c r="B134" s="560" t="s">
        <v>133</v>
      </c>
      <c r="C134" s="569">
        <v>0</v>
      </c>
      <c r="D134" s="562">
        <v>4857274</v>
      </c>
      <c r="E134" s="563">
        <v>0</v>
      </c>
      <c r="F134" s="564">
        <v>0</v>
      </c>
      <c r="G134" s="564">
        <v>0</v>
      </c>
      <c r="H134" s="565">
        <v>0</v>
      </c>
      <c r="P134" s="214" t="s">
        <v>338</v>
      </c>
    </row>
    <row r="135" spans="1:16" ht="15.75">
      <c r="A135" s="217"/>
      <c r="B135" s="560" t="s">
        <v>381</v>
      </c>
      <c r="C135" s="569">
        <v>0</v>
      </c>
      <c r="D135" s="562">
        <v>23695919</v>
      </c>
      <c r="E135" s="563">
        <v>0</v>
      </c>
      <c r="F135" s="564">
        <v>0</v>
      </c>
      <c r="G135" s="564">
        <v>0</v>
      </c>
      <c r="H135" s="565">
        <v>0</v>
      </c>
      <c r="P135" s="214" t="s">
        <v>338</v>
      </c>
    </row>
    <row r="136" spans="1:16" ht="15.75">
      <c r="A136" s="217"/>
      <c r="B136" s="560" t="s">
        <v>135</v>
      </c>
      <c r="C136" s="561">
        <v>0</v>
      </c>
      <c r="D136" s="562">
        <v>11475982</v>
      </c>
      <c r="E136" s="563">
        <v>0</v>
      </c>
      <c r="F136" s="564">
        <v>0</v>
      </c>
      <c r="G136" s="564">
        <v>0</v>
      </c>
      <c r="H136" s="565">
        <v>0</v>
      </c>
      <c r="P136" s="214" t="s">
        <v>338</v>
      </c>
    </row>
    <row r="137" spans="1:16" ht="15.75">
      <c r="A137" s="217"/>
      <c r="B137" s="560" t="s">
        <v>136</v>
      </c>
      <c r="C137" s="569">
        <v>0</v>
      </c>
      <c r="D137" s="562">
        <v>78736153</v>
      </c>
      <c r="E137" s="563">
        <v>0</v>
      </c>
      <c r="F137" s="564">
        <v>0</v>
      </c>
      <c r="G137" s="564">
        <v>0</v>
      </c>
      <c r="H137" s="565">
        <v>0</v>
      </c>
      <c r="P137" s="214" t="s">
        <v>338</v>
      </c>
    </row>
    <row r="138" spans="1:16" ht="15.75">
      <c r="A138" s="217"/>
      <c r="B138" s="560" t="s">
        <v>137</v>
      </c>
      <c r="C138" s="569">
        <v>0</v>
      </c>
      <c r="D138" s="562">
        <v>6344722</v>
      </c>
      <c r="E138" s="563">
        <v>0</v>
      </c>
      <c r="F138" s="564">
        <v>0</v>
      </c>
      <c r="G138" s="564">
        <v>0</v>
      </c>
      <c r="H138" s="565">
        <v>0</v>
      </c>
      <c r="P138" s="214" t="s">
        <v>338</v>
      </c>
    </row>
    <row r="139" spans="1:16" ht="15.75">
      <c r="A139" s="217"/>
      <c r="B139" s="560" t="s">
        <v>138</v>
      </c>
      <c r="C139" s="569">
        <v>0</v>
      </c>
      <c r="D139" s="562">
        <v>5869869</v>
      </c>
      <c r="E139" s="563">
        <v>0</v>
      </c>
      <c r="F139" s="564">
        <v>0</v>
      </c>
      <c r="G139" s="564">
        <v>0</v>
      </c>
      <c r="H139" s="565">
        <v>0</v>
      </c>
      <c r="P139" s="214" t="s">
        <v>338</v>
      </c>
    </row>
    <row r="140" spans="1:16" ht="15.75">
      <c r="A140" s="217"/>
      <c r="B140" s="560" t="s">
        <v>139</v>
      </c>
      <c r="C140" s="569">
        <v>0</v>
      </c>
      <c r="D140" s="562">
        <v>102403196</v>
      </c>
      <c r="E140" s="563">
        <v>0</v>
      </c>
      <c r="F140" s="564">
        <v>0</v>
      </c>
      <c r="G140" s="564">
        <v>0</v>
      </c>
      <c r="H140" s="565">
        <v>0</v>
      </c>
      <c r="P140" s="214" t="s">
        <v>338</v>
      </c>
    </row>
    <row r="141" spans="1:16" ht="15.75">
      <c r="A141" s="217"/>
      <c r="B141" s="560" t="s">
        <v>114</v>
      </c>
      <c r="C141" s="561">
        <v>0</v>
      </c>
      <c r="D141" s="562">
        <v>898760</v>
      </c>
      <c r="E141" s="563">
        <v>0</v>
      </c>
      <c r="F141" s="564">
        <v>0</v>
      </c>
      <c r="G141" s="564">
        <v>0</v>
      </c>
      <c r="H141" s="565">
        <v>0</v>
      </c>
      <c r="P141" s="214" t="s">
        <v>338</v>
      </c>
    </row>
    <row r="142" spans="1:16" ht="15.75">
      <c r="A142" s="217"/>
      <c r="B142" s="560" t="s">
        <v>140</v>
      </c>
      <c r="C142" s="569">
        <v>0</v>
      </c>
      <c r="D142" s="562">
        <v>2038501</v>
      </c>
      <c r="E142" s="563">
        <v>0</v>
      </c>
      <c r="F142" s="564">
        <v>0</v>
      </c>
      <c r="G142" s="564">
        <v>0</v>
      </c>
      <c r="H142" s="565">
        <v>0</v>
      </c>
      <c r="P142" s="214" t="s">
        <v>338</v>
      </c>
    </row>
    <row r="143" spans="1:16" ht="15.75">
      <c r="A143" s="217"/>
      <c r="B143" s="560" t="s">
        <v>141</v>
      </c>
      <c r="C143" s="569">
        <v>0</v>
      </c>
      <c r="D143" s="562">
        <v>3719300</v>
      </c>
      <c r="E143" s="563">
        <v>0</v>
      </c>
      <c r="F143" s="564">
        <v>0</v>
      </c>
      <c r="G143" s="564">
        <v>0</v>
      </c>
      <c r="H143" s="565">
        <v>0</v>
      </c>
      <c r="P143" s="214" t="s">
        <v>338</v>
      </c>
    </row>
    <row r="144" spans="1:16" ht="15.75">
      <c r="A144" s="217"/>
      <c r="B144" s="560" t="s">
        <v>142</v>
      </c>
      <c r="C144" s="569">
        <v>0</v>
      </c>
      <c r="D144" s="562">
        <v>28206728</v>
      </c>
      <c r="E144" s="563">
        <v>0</v>
      </c>
      <c r="F144" s="564">
        <v>0</v>
      </c>
      <c r="G144" s="564">
        <v>0</v>
      </c>
      <c r="H144" s="565">
        <v>0</v>
      </c>
      <c r="P144" s="214" t="s">
        <v>338</v>
      </c>
    </row>
    <row r="145" spans="1:16" ht="15.75">
      <c r="A145" s="217"/>
      <c r="B145" s="570" t="s">
        <v>143</v>
      </c>
      <c r="C145" s="569">
        <v>0</v>
      </c>
      <c r="D145" s="562">
        <v>12395924</v>
      </c>
      <c r="E145" s="563">
        <v>0</v>
      </c>
      <c r="F145" s="564">
        <v>0</v>
      </c>
      <c r="G145" s="564">
        <v>0</v>
      </c>
      <c r="H145" s="565">
        <v>0</v>
      </c>
      <c r="P145" s="214" t="s">
        <v>338</v>
      </c>
    </row>
    <row r="146" spans="1:16" ht="15.75">
      <c r="A146" s="217"/>
      <c r="B146" s="560" t="s">
        <v>144</v>
      </c>
      <c r="C146" s="569">
        <v>0</v>
      </c>
      <c r="D146" s="562">
        <v>1815698</v>
      </c>
      <c r="E146" s="563">
        <v>0</v>
      </c>
      <c r="F146" s="564">
        <v>0</v>
      </c>
      <c r="G146" s="564">
        <v>0</v>
      </c>
      <c r="H146" s="565">
        <v>0</v>
      </c>
      <c r="P146" s="214" t="s">
        <v>338</v>
      </c>
    </row>
    <row r="147" spans="1:16" ht="15.75">
      <c r="A147" s="217"/>
      <c r="B147" s="560" t="s">
        <v>145</v>
      </c>
      <c r="C147" s="569">
        <v>0</v>
      </c>
      <c r="D147" s="562">
        <v>10847334</v>
      </c>
      <c r="E147" s="563">
        <v>0</v>
      </c>
      <c r="F147" s="564">
        <v>0</v>
      </c>
      <c r="G147" s="564">
        <v>0</v>
      </c>
      <c r="H147" s="565">
        <v>0</v>
      </c>
      <c r="P147" s="214" t="s">
        <v>338</v>
      </c>
    </row>
    <row r="148" spans="1:16" ht="15.75">
      <c r="A148" s="217"/>
      <c r="B148" s="560" t="s">
        <v>118</v>
      </c>
      <c r="C148" s="569">
        <v>0</v>
      </c>
      <c r="D148" s="562">
        <v>1324171354</v>
      </c>
      <c r="E148" s="563">
        <v>0</v>
      </c>
      <c r="F148" s="564">
        <v>0</v>
      </c>
      <c r="G148" s="564">
        <v>0</v>
      </c>
      <c r="H148" s="565">
        <v>0</v>
      </c>
      <c r="P148" s="214" t="s">
        <v>338</v>
      </c>
    </row>
    <row r="149" spans="1:16" ht="15.75">
      <c r="A149" s="217"/>
      <c r="B149" s="560" t="s">
        <v>146</v>
      </c>
      <c r="C149" s="569">
        <v>0</v>
      </c>
      <c r="D149" s="562">
        <v>48461567</v>
      </c>
      <c r="E149" s="563">
        <v>0</v>
      </c>
      <c r="F149" s="564">
        <v>0</v>
      </c>
      <c r="G149" s="564">
        <v>0</v>
      </c>
      <c r="H149" s="565">
        <v>0</v>
      </c>
      <c r="P149" s="214" t="s">
        <v>338</v>
      </c>
    </row>
    <row r="150" spans="1:16" ht="15.75">
      <c r="A150" s="217"/>
      <c r="B150" s="560" t="s">
        <v>147</v>
      </c>
      <c r="C150" s="569">
        <v>0</v>
      </c>
      <c r="D150" s="562">
        <v>6082700</v>
      </c>
      <c r="E150" s="563">
        <v>0</v>
      </c>
      <c r="F150" s="564">
        <v>0</v>
      </c>
      <c r="G150" s="564">
        <v>0</v>
      </c>
      <c r="H150" s="565">
        <v>0</v>
      </c>
      <c r="P150" s="214" t="s">
        <v>338</v>
      </c>
    </row>
    <row r="151" spans="1:16" ht="15.75">
      <c r="A151" s="217"/>
      <c r="B151" s="560" t="s">
        <v>148</v>
      </c>
      <c r="C151" s="569">
        <v>0</v>
      </c>
      <c r="D151" s="562">
        <v>6758353</v>
      </c>
      <c r="E151" s="563">
        <v>0</v>
      </c>
      <c r="F151" s="564">
        <v>0</v>
      </c>
      <c r="G151" s="564">
        <v>0</v>
      </c>
      <c r="H151" s="565">
        <v>0</v>
      </c>
      <c r="P151" s="214" t="s">
        <v>338</v>
      </c>
    </row>
    <row r="152" spans="1:16" ht="15.75">
      <c r="A152" s="217"/>
      <c r="B152" s="560" t="s">
        <v>149</v>
      </c>
      <c r="C152" s="561">
        <v>0</v>
      </c>
      <c r="D152" s="562">
        <v>1960424</v>
      </c>
      <c r="E152" s="563">
        <v>0</v>
      </c>
      <c r="F152" s="564">
        <v>0</v>
      </c>
      <c r="G152" s="564">
        <v>0</v>
      </c>
      <c r="H152" s="565">
        <v>0</v>
      </c>
      <c r="P152" s="214" t="s">
        <v>338</v>
      </c>
    </row>
    <row r="153" spans="1:16" ht="15.75">
      <c r="A153" s="217"/>
      <c r="B153" s="560" t="s">
        <v>150</v>
      </c>
      <c r="C153" s="569">
        <v>0</v>
      </c>
      <c r="D153" s="562">
        <v>4613823</v>
      </c>
      <c r="E153" s="563">
        <v>0</v>
      </c>
      <c r="F153" s="564">
        <v>0</v>
      </c>
      <c r="G153" s="564">
        <v>0</v>
      </c>
      <c r="H153" s="565">
        <v>0</v>
      </c>
      <c r="P153" s="214" t="s">
        <v>338</v>
      </c>
    </row>
    <row r="154" spans="1:16" ht="15.75">
      <c r="A154" s="217"/>
      <c r="B154" s="560" t="s">
        <v>109</v>
      </c>
      <c r="C154" s="569">
        <v>0</v>
      </c>
      <c r="D154" s="562">
        <v>2872298</v>
      </c>
      <c r="E154" s="563">
        <v>0</v>
      </c>
      <c r="F154" s="564">
        <v>0</v>
      </c>
      <c r="G154" s="564">
        <v>1.064282485648812E-6</v>
      </c>
      <c r="H154" s="565">
        <v>0</v>
      </c>
      <c r="P154" s="214" t="s">
        <v>338</v>
      </c>
    </row>
    <row r="155" spans="1:16" ht="15.75">
      <c r="A155" s="217"/>
      <c r="B155" s="560" t="s">
        <v>151</v>
      </c>
      <c r="C155" s="569">
        <v>0</v>
      </c>
      <c r="D155" s="562">
        <v>24894551</v>
      </c>
      <c r="E155" s="563">
        <v>0</v>
      </c>
      <c r="F155" s="564">
        <v>0</v>
      </c>
      <c r="G155" s="564">
        <v>0</v>
      </c>
      <c r="H155" s="565">
        <v>0</v>
      </c>
      <c r="P155" s="214" t="s">
        <v>338</v>
      </c>
    </row>
    <row r="156" spans="1:16" ht="15.75">
      <c r="A156" s="217"/>
      <c r="B156" s="560" t="s">
        <v>152</v>
      </c>
      <c r="C156" s="569">
        <v>0</v>
      </c>
      <c r="D156" s="562">
        <v>18091575</v>
      </c>
      <c r="E156" s="563">
        <v>0</v>
      </c>
      <c r="F156" s="564">
        <v>0</v>
      </c>
      <c r="G156" s="564">
        <v>0</v>
      </c>
      <c r="H156" s="565">
        <v>0</v>
      </c>
      <c r="P156" s="214" t="s">
        <v>338</v>
      </c>
    </row>
    <row r="157" spans="1:16" ht="15.75">
      <c r="A157" s="217"/>
      <c r="B157" s="560" t="s">
        <v>153</v>
      </c>
      <c r="C157" s="569">
        <v>0</v>
      </c>
      <c r="D157" s="562">
        <v>17994837</v>
      </c>
      <c r="E157" s="563">
        <v>0</v>
      </c>
      <c r="F157" s="564">
        <v>0</v>
      </c>
      <c r="G157" s="564">
        <v>0</v>
      </c>
      <c r="H157" s="565">
        <v>0</v>
      </c>
      <c r="P157" s="214" t="s">
        <v>338</v>
      </c>
    </row>
    <row r="158" spans="1:16" ht="15.75">
      <c r="A158" s="217"/>
      <c r="B158" s="560" t="s">
        <v>154</v>
      </c>
      <c r="C158" s="569">
        <v>0</v>
      </c>
      <c r="D158" s="562">
        <v>4301018</v>
      </c>
      <c r="E158" s="563">
        <v>0</v>
      </c>
      <c r="F158" s="564">
        <v>0</v>
      </c>
      <c r="G158" s="564">
        <v>0</v>
      </c>
      <c r="H158" s="565">
        <v>0</v>
      </c>
      <c r="P158" s="214" t="s">
        <v>338</v>
      </c>
    </row>
    <row r="159" spans="1:16" ht="15.75">
      <c r="A159" s="217"/>
      <c r="B159" s="560" t="s">
        <v>155</v>
      </c>
      <c r="C159" s="569">
        <v>0</v>
      </c>
      <c r="D159" s="562">
        <v>3552000</v>
      </c>
      <c r="E159" s="563">
        <v>0</v>
      </c>
      <c r="F159" s="564">
        <v>0</v>
      </c>
      <c r="G159" s="564">
        <v>0</v>
      </c>
      <c r="H159" s="565">
        <v>0</v>
      </c>
      <c r="P159" s="214" t="s">
        <v>338</v>
      </c>
    </row>
    <row r="160" spans="1:16" ht="15.75">
      <c r="A160" s="218"/>
      <c r="B160" s="560" t="s">
        <v>113</v>
      </c>
      <c r="C160" s="569">
        <v>0</v>
      </c>
      <c r="D160" s="562">
        <v>35276786</v>
      </c>
      <c r="E160" s="563">
        <v>0</v>
      </c>
      <c r="F160" s="564">
        <v>0</v>
      </c>
      <c r="G160" s="564">
        <v>0</v>
      </c>
      <c r="H160" s="565">
        <v>0</v>
      </c>
      <c r="P160" s="214" t="s">
        <v>338</v>
      </c>
    </row>
    <row r="161" spans="1:16" ht="15.75">
      <c r="A161" s="218"/>
      <c r="B161" s="560" t="s">
        <v>156</v>
      </c>
      <c r="C161" s="569">
        <v>0</v>
      </c>
      <c r="D161" s="562">
        <v>28829476</v>
      </c>
      <c r="E161" s="563">
        <v>0</v>
      </c>
      <c r="F161" s="564">
        <v>0</v>
      </c>
      <c r="G161" s="564">
        <v>0</v>
      </c>
      <c r="H161" s="565">
        <v>0</v>
      </c>
      <c r="P161" s="214" t="s">
        <v>338</v>
      </c>
    </row>
    <row r="162" spans="1:16" ht="15.75">
      <c r="A162" s="218"/>
      <c r="B162" s="560" t="s">
        <v>380</v>
      </c>
      <c r="C162" s="569">
        <v>0</v>
      </c>
      <c r="D162" s="562">
        <v>52885223</v>
      </c>
      <c r="E162" s="563">
        <v>0</v>
      </c>
      <c r="F162" s="564">
        <v>0</v>
      </c>
      <c r="G162" s="564">
        <v>0</v>
      </c>
      <c r="H162" s="565">
        <v>0</v>
      </c>
      <c r="P162" s="214" t="s">
        <v>338</v>
      </c>
    </row>
    <row r="163" spans="1:16" ht="15.75">
      <c r="A163" s="217"/>
      <c r="B163" s="560" t="s">
        <v>157</v>
      </c>
      <c r="C163" s="561">
        <v>0</v>
      </c>
      <c r="D163" s="562">
        <v>2479713</v>
      </c>
      <c r="E163" s="563">
        <v>0</v>
      </c>
      <c r="F163" s="564">
        <v>0</v>
      </c>
      <c r="G163" s="564">
        <v>0</v>
      </c>
      <c r="H163" s="565">
        <v>0</v>
      </c>
      <c r="P163" s="214" t="s">
        <v>338</v>
      </c>
    </row>
    <row r="164" spans="1:16" ht="15.75">
      <c r="A164" s="217"/>
      <c r="B164" s="560" t="s">
        <v>158</v>
      </c>
      <c r="C164" s="561">
        <v>0</v>
      </c>
      <c r="D164" s="562">
        <v>28982771</v>
      </c>
      <c r="E164" s="563">
        <v>0</v>
      </c>
      <c r="F164" s="564">
        <v>0</v>
      </c>
      <c r="G164" s="564">
        <v>0</v>
      </c>
      <c r="H164" s="565">
        <v>0</v>
      </c>
      <c r="P164" s="214" t="s">
        <v>338</v>
      </c>
    </row>
    <row r="165" spans="1:16" ht="15.75">
      <c r="A165" s="217"/>
      <c r="B165" s="560" t="s">
        <v>159</v>
      </c>
      <c r="C165" s="561">
        <v>0</v>
      </c>
      <c r="D165" s="562">
        <v>6149928</v>
      </c>
      <c r="E165" s="563">
        <v>0</v>
      </c>
      <c r="F165" s="564">
        <v>0</v>
      </c>
      <c r="G165" s="564">
        <v>0</v>
      </c>
      <c r="H165" s="565">
        <v>0</v>
      </c>
      <c r="P165" s="214" t="s">
        <v>338</v>
      </c>
    </row>
    <row r="166" spans="1:16" ht="15.75">
      <c r="A166" s="217"/>
      <c r="B166" s="560" t="s">
        <v>160</v>
      </c>
      <c r="C166" s="561">
        <v>0</v>
      </c>
      <c r="D166" s="562">
        <v>20672987</v>
      </c>
      <c r="E166" s="563">
        <v>0</v>
      </c>
      <c r="F166" s="564">
        <v>0</v>
      </c>
      <c r="G166" s="564">
        <v>0</v>
      </c>
      <c r="H166" s="565">
        <v>0</v>
      </c>
      <c r="P166" s="214" t="s">
        <v>338</v>
      </c>
    </row>
    <row r="167" spans="1:16" ht="15.75">
      <c r="A167" s="217"/>
      <c r="B167" s="560" t="s">
        <v>161</v>
      </c>
      <c r="C167" s="561">
        <v>0</v>
      </c>
      <c r="D167" s="562">
        <v>185989640</v>
      </c>
      <c r="E167" s="563">
        <v>0</v>
      </c>
      <c r="F167" s="564">
        <v>0</v>
      </c>
      <c r="G167" s="564">
        <v>0</v>
      </c>
      <c r="H167" s="565">
        <v>0</v>
      </c>
      <c r="P167" s="214" t="s">
        <v>338</v>
      </c>
    </row>
    <row r="168" spans="1:16" ht="15.75">
      <c r="A168" s="217"/>
      <c r="B168" s="560" t="s">
        <v>162</v>
      </c>
      <c r="C168" s="561">
        <v>0</v>
      </c>
      <c r="D168" s="562">
        <v>193203476</v>
      </c>
      <c r="E168" s="563">
        <v>0</v>
      </c>
      <c r="F168" s="564">
        <v>0</v>
      </c>
      <c r="G168" s="564">
        <v>0</v>
      </c>
      <c r="H168" s="565">
        <v>0</v>
      </c>
      <c r="P168" s="214" t="s">
        <v>338</v>
      </c>
    </row>
    <row r="169" spans="1:16" ht="15.75">
      <c r="A169" s="217"/>
      <c r="B169" s="560" t="s">
        <v>163</v>
      </c>
      <c r="C169" s="561">
        <v>0</v>
      </c>
      <c r="D169" s="562">
        <v>6725308</v>
      </c>
      <c r="E169" s="563">
        <v>0</v>
      </c>
      <c r="F169" s="564">
        <v>0</v>
      </c>
      <c r="G169" s="564">
        <v>0</v>
      </c>
      <c r="H169" s="565">
        <v>0</v>
      </c>
      <c r="P169" s="214" t="s">
        <v>338</v>
      </c>
    </row>
    <row r="170" spans="1:16" ht="15.75">
      <c r="A170" s="217"/>
      <c r="B170" s="560" t="s">
        <v>106</v>
      </c>
      <c r="C170" s="561">
        <v>0</v>
      </c>
      <c r="D170" s="562">
        <v>31773839</v>
      </c>
      <c r="E170" s="563">
        <v>0</v>
      </c>
      <c r="F170" s="564">
        <v>0</v>
      </c>
      <c r="G170" s="564">
        <v>0</v>
      </c>
      <c r="H170" s="565">
        <v>0</v>
      </c>
      <c r="P170" s="214" t="s">
        <v>338</v>
      </c>
    </row>
    <row r="171" spans="1:16" ht="15.75">
      <c r="A171" s="217"/>
      <c r="B171" s="560" t="s">
        <v>164</v>
      </c>
      <c r="C171" s="561">
        <v>0</v>
      </c>
      <c r="D171" s="562">
        <v>103320222</v>
      </c>
      <c r="E171" s="563">
        <v>0</v>
      </c>
      <c r="F171" s="564">
        <v>0</v>
      </c>
      <c r="G171" s="564">
        <v>0</v>
      </c>
      <c r="H171" s="565">
        <v>0</v>
      </c>
      <c r="P171" s="214" t="s">
        <v>338</v>
      </c>
    </row>
    <row r="172" spans="1:16">
      <c r="A172" s="219"/>
      <c r="B172" s="560" t="s">
        <v>165</v>
      </c>
      <c r="C172" s="561">
        <v>0</v>
      </c>
      <c r="D172" s="562">
        <v>11917508</v>
      </c>
      <c r="E172" s="563">
        <v>0</v>
      </c>
      <c r="F172" s="564">
        <v>0</v>
      </c>
      <c r="G172" s="564">
        <v>0</v>
      </c>
      <c r="H172" s="565">
        <v>0</v>
      </c>
    </row>
    <row r="173" spans="1:16">
      <c r="A173" s="219"/>
      <c r="B173" s="560" t="s">
        <v>281</v>
      </c>
      <c r="C173" s="561">
        <v>0</v>
      </c>
      <c r="D173" s="562">
        <v>195125</v>
      </c>
      <c r="E173" s="563">
        <v>0</v>
      </c>
      <c r="F173" s="564">
        <v>0</v>
      </c>
      <c r="G173" s="564">
        <v>0</v>
      </c>
      <c r="H173" s="565">
        <v>0</v>
      </c>
    </row>
    <row r="174" spans="1:16">
      <c r="A174" s="219"/>
      <c r="B174" s="560" t="s">
        <v>282</v>
      </c>
      <c r="C174" s="561">
        <v>0</v>
      </c>
      <c r="D174" s="562">
        <v>199910</v>
      </c>
      <c r="E174" s="563">
        <v>0</v>
      </c>
      <c r="F174" s="564">
        <v>0</v>
      </c>
      <c r="G174" s="564">
        <v>0</v>
      </c>
      <c r="H174" s="565">
        <v>0</v>
      </c>
    </row>
    <row r="175" spans="1:16">
      <c r="A175" s="219"/>
      <c r="B175" s="560" t="s">
        <v>166</v>
      </c>
      <c r="C175" s="561">
        <v>0</v>
      </c>
      <c r="D175" s="562">
        <v>15411614</v>
      </c>
      <c r="E175" s="563">
        <v>0</v>
      </c>
      <c r="F175" s="564">
        <v>0</v>
      </c>
      <c r="G175" s="564">
        <v>0</v>
      </c>
      <c r="H175" s="565">
        <v>0</v>
      </c>
    </row>
    <row r="176" spans="1:16">
      <c r="A176" s="219"/>
      <c r="B176" s="560" t="s">
        <v>167</v>
      </c>
      <c r="C176" s="561">
        <v>0</v>
      </c>
      <c r="D176" s="562">
        <v>7396190</v>
      </c>
      <c r="E176" s="563">
        <v>0</v>
      </c>
      <c r="F176" s="564">
        <v>0</v>
      </c>
      <c r="G176" s="564">
        <v>0</v>
      </c>
      <c r="H176" s="565">
        <v>0</v>
      </c>
    </row>
    <row r="177" spans="1:12">
      <c r="A177" s="219"/>
      <c r="B177" s="560" t="s">
        <v>169</v>
      </c>
      <c r="C177" s="561">
        <v>0</v>
      </c>
      <c r="D177" s="562">
        <v>599419</v>
      </c>
      <c r="E177" s="563">
        <v>0</v>
      </c>
      <c r="F177" s="564">
        <v>0</v>
      </c>
      <c r="G177" s="564">
        <v>0</v>
      </c>
      <c r="H177" s="565">
        <v>0</v>
      </c>
      <c r="L177" s="274"/>
    </row>
    <row r="178" spans="1:12">
      <c r="A178" s="219"/>
      <c r="B178" s="560" t="s">
        <v>170</v>
      </c>
      <c r="C178" s="561">
        <v>0</v>
      </c>
      <c r="D178" s="562">
        <v>21203000</v>
      </c>
      <c r="E178" s="563">
        <v>0</v>
      </c>
      <c r="F178" s="564">
        <v>0</v>
      </c>
      <c r="G178" s="564">
        <v>0</v>
      </c>
      <c r="H178" s="565">
        <v>0</v>
      </c>
      <c r="K178" s="274"/>
      <c r="L178" s="492"/>
    </row>
    <row r="179" spans="1:12">
      <c r="A179" s="219"/>
      <c r="B179" s="560" t="s">
        <v>171</v>
      </c>
      <c r="C179" s="561">
        <v>0</v>
      </c>
      <c r="D179" s="562">
        <v>39578828</v>
      </c>
      <c r="E179" s="563">
        <v>0</v>
      </c>
      <c r="F179" s="564">
        <v>0</v>
      </c>
      <c r="G179" s="564">
        <v>0</v>
      </c>
      <c r="H179" s="565">
        <v>0</v>
      </c>
      <c r="K179" s="274"/>
    </row>
    <row r="180" spans="1:12">
      <c r="A180" s="219"/>
      <c r="B180" s="560" t="s">
        <v>172</v>
      </c>
      <c r="C180" s="561">
        <v>0</v>
      </c>
      <c r="D180" s="562">
        <v>1343098</v>
      </c>
      <c r="E180" s="563">
        <v>0</v>
      </c>
      <c r="F180" s="564">
        <v>0</v>
      </c>
      <c r="G180" s="564">
        <v>0</v>
      </c>
      <c r="H180" s="565">
        <v>0</v>
      </c>
    </row>
    <row r="181" spans="1:12">
      <c r="A181" s="219"/>
      <c r="B181" s="570" t="s">
        <v>173</v>
      </c>
      <c r="C181" s="571">
        <v>0</v>
      </c>
      <c r="D181" s="562">
        <v>8734951</v>
      </c>
      <c r="E181" s="563">
        <v>0</v>
      </c>
      <c r="F181" s="564">
        <v>0</v>
      </c>
      <c r="G181" s="564">
        <v>0</v>
      </c>
      <c r="H181" s="565">
        <v>0</v>
      </c>
    </row>
    <row r="182" spans="1:12">
      <c r="A182" s="219"/>
      <c r="B182" s="560" t="s">
        <v>174</v>
      </c>
      <c r="C182" s="561">
        <v>0</v>
      </c>
      <c r="D182" s="562">
        <v>55572201</v>
      </c>
      <c r="E182" s="563">
        <v>0</v>
      </c>
      <c r="F182" s="564">
        <v>0</v>
      </c>
      <c r="G182" s="564">
        <v>0</v>
      </c>
      <c r="H182" s="565">
        <v>0</v>
      </c>
    </row>
    <row r="183" spans="1:12">
      <c r="A183" s="219"/>
      <c r="B183" s="560" t="s">
        <v>175</v>
      </c>
      <c r="C183" s="561">
        <v>0</v>
      </c>
      <c r="D183" s="562">
        <v>1268671</v>
      </c>
      <c r="E183" s="563">
        <v>0</v>
      </c>
      <c r="F183" s="564">
        <v>0</v>
      </c>
      <c r="G183" s="564">
        <v>0</v>
      </c>
      <c r="H183" s="565">
        <v>0</v>
      </c>
    </row>
    <row r="184" spans="1:12">
      <c r="A184" s="219"/>
      <c r="B184" s="560" t="s">
        <v>176</v>
      </c>
      <c r="C184" s="561">
        <v>0</v>
      </c>
      <c r="D184" s="562">
        <v>7606374</v>
      </c>
      <c r="E184" s="563">
        <v>0</v>
      </c>
      <c r="F184" s="564">
        <v>0</v>
      </c>
      <c r="G184" s="564">
        <v>0</v>
      </c>
      <c r="H184" s="565">
        <v>0</v>
      </c>
    </row>
    <row r="185" spans="1:12">
      <c r="A185" s="219"/>
      <c r="B185" s="568" t="s">
        <v>177</v>
      </c>
      <c r="C185" s="561">
        <v>0</v>
      </c>
      <c r="D185" s="562">
        <v>41487965</v>
      </c>
      <c r="E185" s="563">
        <v>0</v>
      </c>
      <c r="F185" s="564">
        <v>0</v>
      </c>
      <c r="G185" s="564">
        <v>0</v>
      </c>
      <c r="H185" s="565">
        <v>0</v>
      </c>
    </row>
    <row r="186" spans="1:12">
      <c r="A186" s="219"/>
      <c r="B186" s="560" t="s">
        <v>102</v>
      </c>
      <c r="C186" s="561">
        <v>0</v>
      </c>
      <c r="D186" s="562">
        <v>3444006</v>
      </c>
      <c r="E186" s="563">
        <v>0</v>
      </c>
      <c r="F186" s="564">
        <v>0</v>
      </c>
      <c r="G186" s="564">
        <v>6.8188558287779942E-6</v>
      </c>
      <c r="H186" s="565">
        <v>0</v>
      </c>
    </row>
    <row r="187" spans="1:12">
      <c r="A187" s="219"/>
      <c r="B187" s="560" t="s">
        <v>178</v>
      </c>
      <c r="C187" s="561">
        <v>0</v>
      </c>
      <c r="D187" s="562">
        <v>27584213</v>
      </c>
      <c r="E187" s="563">
        <v>0</v>
      </c>
      <c r="F187" s="564">
        <v>0</v>
      </c>
      <c r="G187" s="564">
        <v>0</v>
      </c>
      <c r="H187" s="565">
        <v>0</v>
      </c>
    </row>
    <row r="188" spans="1:12">
      <c r="A188" s="219"/>
      <c r="B188" s="560" t="s">
        <v>179</v>
      </c>
      <c r="C188" s="561">
        <v>0</v>
      </c>
      <c r="D188" s="562">
        <v>16591390</v>
      </c>
      <c r="E188" s="563">
        <v>0</v>
      </c>
      <c r="F188" s="564">
        <v>0</v>
      </c>
      <c r="G188" s="564">
        <v>0</v>
      </c>
      <c r="H188" s="565">
        <v>0</v>
      </c>
    </row>
    <row r="189" spans="1:12">
      <c r="A189" s="219"/>
      <c r="B189" s="560" t="s">
        <v>180</v>
      </c>
      <c r="C189" s="561">
        <v>0</v>
      </c>
      <c r="D189" s="562">
        <v>16150362</v>
      </c>
      <c r="E189" s="563">
        <v>0</v>
      </c>
      <c r="F189" s="564">
        <v>0</v>
      </c>
      <c r="G189" s="564">
        <v>0</v>
      </c>
      <c r="H189" s="565">
        <v>0</v>
      </c>
    </row>
    <row r="190" spans="1:12">
      <c r="C190" s="275"/>
      <c r="D190" s="493"/>
      <c r="E190" s="275"/>
    </row>
    <row r="192" spans="1:12">
      <c r="D192" s="493"/>
    </row>
    <row r="194" spans="10:11">
      <c r="J194" s="278"/>
      <c r="K194" s="278"/>
    </row>
    <row r="195" spans="10:11">
      <c r="J195" s="278"/>
      <c r="K195" s="278"/>
    </row>
    <row r="196" spans="10:11">
      <c r="J196" s="278"/>
      <c r="K196" s="278"/>
    </row>
    <row r="197" spans="10:11">
      <c r="J197" s="278"/>
      <c r="K197" s="278"/>
    </row>
    <row r="198" spans="10:11">
      <c r="J198" s="278"/>
      <c r="K198" s="278"/>
    </row>
  </sheetData>
  <autoFilter ref="B25:H189">
    <sortState ref="B26:H189">
      <sortCondition descending="1" ref="C25:C189"/>
    </sortState>
  </autoFilter>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9"/>
  <sheetViews>
    <sheetView workbookViewId="0">
      <selection activeCell="A2" sqref="A2:D2"/>
    </sheetView>
  </sheetViews>
  <sheetFormatPr defaultRowHeight="15"/>
  <cols>
    <col min="1" max="1" width="7.140625" customWidth="1"/>
    <col min="2" max="2" width="21.5703125" customWidth="1"/>
    <col min="3" max="15" width="10.28515625" customWidth="1"/>
    <col min="16" max="16" width="17.140625" customWidth="1"/>
    <col min="17" max="23" width="10.28515625" customWidth="1"/>
  </cols>
  <sheetData>
    <row r="1" spans="1:29">
      <c r="A1" s="17" t="s">
        <v>0</v>
      </c>
      <c r="B1" s="2"/>
      <c r="C1" s="2"/>
      <c r="D1" s="2"/>
      <c r="E1" s="2"/>
      <c r="F1" s="2"/>
      <c r="G1" s="2"/>
      <c r="H1" s="2"/>
      <c r="I1" s="2"/>
      <c r="J1" s="2"/>
      <c r="K1" s="2"/>
      <c r="L1" s="2"/>
      <c r="M1" s="2"/>
      <c r="N1" s="2"/>
      <c r="O1" s="2"/>
      <c r="P1" s="2"/>
      <c r="Q1" s="2"/>
      <c r="R1" s="2"/>
      <c r="S1" s="2"/>
      <c r="T1" s="2"/>
      <c r="U1" s="2"/>
      <c r="V1" s="2"/>
      <c r="W1" s="2"/>
      <c r="X1" s="2"/>
      <c r="Y1" s="2"/>
    </row>
    <row r="2" spans="1:29" ht="15.75">
      <c r="A2" s="20" t="s">
        <v>183</v>
      </c>
      <c r="B2" s="42"/>
      <c r="C2" s="2"/>
      <c r="D2" s="2"/>
      <c r="E2" s="2"/>
      <c r="F2" s="43"/>
      <c r="G2" s="2"/>
      <c r="H2" s="44"/>
      <c r="I2" s="44"/>
      <c r="J2" s="44"/>
      <c r="K2" s="44"/>
      <c r="L2" s="44"/>
      <c r="M2" s="2"/>
      <c r="N2" s="2"/>
      <c r="O2" s="2"/>
      <c r="P2" s="2"/>
      <c r="Q2" s="2"/>
      <c r="R2" s="2"/>
      <c r="S2" s="2"/>
      <c r="T2" s="2"/>
      <c r="U2" s="2"/>
      <c r="V2" s="2"/>
      <c r="W2" s="2"/>
      <c r="X2" s="2"/>
      <c r="Y2" s="2"/>
      <c r="Z2" s="41"/>
    </row>
    <row r="3" spans="1:29">
      <c r="A3" s="220">
        <f>'climate debt'!A3</f>
        <v>43009</v>
      </c>
      <c r="B3" s="2"/>
      <c r="C3" s="2"/>
      <c r="D3" s="21"/>
      <c r="E3" s="46"/>
      <c r="F3" s="2"/>
      <c r="G3" s="2"/>
      <c r="H3" s="2"/>
      <c r="I3" s="2"/>
      <c r="J3" s="2"/>
      <c r="K3" s="2"/>
      <c r="L3" s="2"/>
      <c r="M3" s="2"/>
      <c r="N3" s="2"/>
      <c r="O3" s="2"/>
      <c r="P3" s="2"/>
      <c r="Q3" s="2"/>
      <c r="R3" s="2"/>
      <c r="S3" s="2"/>
      <c r="T3" s="2"/>
      <c r="U3" s="2"/>
      <c r="V3" s="2"/>
      <c r="W3" s="2"/>
      <c r="X3" s="2"/>
      <c r="Y3" s="2"/>
    </row>
    <row r="4" spans="1:29">
      <c r="A4" s="2"/>
      <c r="B4" s="2"/>
      <c r="C4" s="2"/>
      <c r="D4" s="2"/>
      <c r="E4" s="2"/>
      <c r="F4" s="2"/>
      <c r="G4" s="2"/>
      <c r="H4" s="2"/>
      <c r="I4" s="2"/>
      <c r="J4" s="2"/>
      <c r="K4" s="2"/>
      <c r="L4" s="2"/>
      <c r="M4" s="2"/>
      <c r="N4" s="2"/>
      <c r="O4" s="2"/>
      <c r="P4" s="2"/>
      <c r="Q4" s="2"/>
      <c r="R4" s="2"/>
      <c r="S4" s="2"/>
      <c r="T4" s="2"/>
      <c r="U4" s="2"/>
      <c r="V4" s="2"/>
      <c r="W4" s="2"/>
      <c r="X4" s="2"/>
      <c r="Y4" s="2"/>
    </row>
    <row r="5" spans="1:29">
      <c r="A5" s="2"/>
      <c r="B5" s="2"/>
      <c r="C5" s="2"/>
      <c r="D5" s="27"/>
      <c r="E5" s="2"/>
      <c r="F5" s="2"/>
      <c r="G5" s="2"/>
      <c r="H5" s="2"/>
      <c r="I5" s="2"/>
      <c r="J5" s="2"/>
      <c r="K5" s="2"/>
      <c r="L5" s="2"/>
      <c r="M5" s="2"/>
      <c r="N5" s="2"/>
      <c r="O5" s="2"/>
      <c r="P5" s="2"/>
      <c r="Q5" s="2"/>
      <c r="R5" s="2"/>
      <c r="S5" s="2"/>
      <c r="T5" s="2"/>
      <c r="U5" s="2"/>
      <c r="V5" s="2"/>
      <c r="W5" s="2"/>
      <c r="X5" s="2"/>
      <c r="Y5" s="2"/>
    </row>
    <row r="6" spans="1:29">
      <c r="A6" s="2"/>
      <c r="B6" s="2"/>
      <c r="C6" s="2"/>
      <c r="D6" s="2"/>
      <c r="E6" s="2"/>
      <c r="F6" s="2"/>
      <c r="G6" s="2"/>
      <c r="H6" s="2"/>
      <c r="I6" s="2"/>
      <c r="J6" s="2"/>
      <c r="K6" s="2"/>
      <c r="L6" s="2"/>
      <c r="M6" s="2"/>
      <c r="N6" s="2"/>
      <c r="O6" s="2"/>
      <c r="P6" s="2"/>
      <c r="Q6" s="2"/>
      <c r="R6" s="2"/>
      <c r="S6" s="2"/>
      <c r="T6" s="2"/>
      <c r="U6" s="2"/>
      <c r="V6" s="2"/>
      <c r="W6" s="2"/>
      <c r="X6" s="2"/>
      <c r="Y6" s="2"/>
    </row>
    <row r="7" spans="1:29">
      <c r="A7" s="2"/>
      <c r="B7" s="2"/>
      <c r="C7" s="2"/>
      <c r="D7" s="2"/>
      <c r="E7" s="2"/>
      <c r="F7" s="2"/>
      <c r="G7" s="2"/>
      <c r="H7" s="2"/>
      <c r="I7" s="2"/>
      <c r="J7" s="2"/>
      <c r="K7" s="2"/>
      <c r="L7" s="2"/>
      <c r="M7" s="2"/>
      <c r="N7" s="2"/>
      <c r="O7" s="2"/>
      <c r="P7" s="2"/>
      <c r="Q7" s="2"/>
      <c r="R7" s="2"/>
      <c r="S7" s="2"/>
      <c r="T7" s="2"/>
      <c r="U7" s="2"/>
      <c r="V7" s="2"/>
      <c r="W7" s="2"/>
      <c r="X7" s="2"/>
      <c r="Y7" s="2"/>
    </row>
    <row r="8" spans="1:29">
      <c r="A8" s="2"/>
      <c r="B8" s="2"/>
      <c r="C8" s="2"/>
      <c r="D8" s="2"/>
      <c r="E8" s="2"/>
      <c r="F8" s="2"/>
      <c r="G8" s="2"/>
      <c r="H8" s="2"/>
      <c r="I8" s="2"/>
      <c r="J8" s="2"/>
      <c r="K8" s="2"/>
      <c r="L8" s="2"/>
      <c r="M8" s="2"/>
      <c r="N8" s="2"/>
      <c r="O8" s="2"/>
      <c r="P8" s="2"/>
      <c r="Q8" s="2"/>
      <c r="R8" s="2"/>
      <c r="S8" s="2"/>
      <c r="T8" s="2"/>
      <c r="U8" s="2"/>
      <c r="V8" s="2"/>
      <c r="W8" s="2"/>
      <c r="X8" s="2"/>
      <c r="Y8" s="2"/>
    </row>
    <row r="9" spans="1:29">
      <c r="A9" s="2"/>
      <c r="B9" s="2"/>
      <c r="C9" s="2"/>
      <c r="D9" s="2"/>
      <c r="E9" s="2"/>
      <c r="F9" s="2"/>
      <c r="G9" s="2"/>
      <c r="H9" s="2"/>
      <c r="I9" s="2"/>
      <c r="J9" s="2"/>
      <c r="K9" s="2"/>
      <c r="L9" s="2"/>
      <c r="M9" s="2"/>
      <c r="N9" s="2"/>
      <c r="O9" s="2"/>
      <c r="P9" s="2"/>
      <c r="Q9" s="2"/>
      <c r="R9" s="2"/>
      <c r="S9" s="2"/>
      <c r="T9" s="2"/>
      <c r="U9" s="2"/>
      <c r="V9" s="2"/>
      <c r="W9" s="2"/>
      <c r="X9" s="2"/>
      <c r="Y9" s="2"/>
    </row>
    <row r="10" spans="1:29">
      <c r="A10" s="2"/>
      <c r="B10" s="2"/>
      <c r="C10" s="2"/>
      <c r="D10" s="2"/>
      <c r="E10" s="2"/>
      <c r="F10" s="2"/>
      <c r="G10" s="2"/>
      <c r="H10" s="2"/>
      <c r="I10" s="2"/>
      <c r="J10" s="2"/>
      <c r="K10" s="2"/>
      <c r="L10" s="2"/>
      <c r="M10" s="2"/>
      <c r="N10" s="2"/>
      <c r="O10" s="2"/>
      <c r="P10" s="2"/>
      <c r="Q10" s="2"/>
      <c r="R10" s="2"/>
      <c r="S10" s="34"/>
      <c r="T10" s="34"/>
      <c r="U10" s="34"/>
      <c r="V10" s="34"/>
      <c r="W10" s="34"/>
      <c r="X10" s="34"/>
      <c r="Y10" s="34"/>
      <c r="Z10" s="16"/>
      <c r="AA10" s="16"/>
      <c r="AB10" s="16"/>
      <c r="AC10" s="16"/>
    </row>
    <row r="11" spans="1:29">
      <c r="A11" s="2"/>
      <c r="B11" s="2"/>
      <c r="C11" s="2"/>
      <c r="D11" s="2"/>
      <c r="E11" s="2"/>
      <c r="F11" s="2"/>
      <c r="G11" s="2"/>
      <c r="H11" s="2"/>
      <c r="I11" s="2"/>
      <c r="J11" s="2"/>
      <c r="K11" s="2"/>
      <c r="L11" s="2"/>
      <c r="M11" s="2"/>
      <c r="N11" s="2"/>
      <c r="O11" s="2"/>
      <c r="P11" s="2"/>
      <c r="Q11" s="2"/>
      <c r="R11" s="2"/>
      <c r="S11" s="2"/>
      <c r="T11" s="2"/>
      <c r="U11" s="2"/>
      <c r="V11" s="2"/>
      <c r="W11" s="2"/>
      <c r="X11" s="2"/>
      <c r="Y11" s="2"/>
    </row>
    <row r="12" spans="1:29">
      <c r="A12" s="2"/>
      <c r="B12" s="2"/>
      <c r="C12" s="2"/>
      <c r="D12" s="2"/>
      <c r="E12" s="2"/>
      <c r="F12" s="2"/>
      <c r="G12" s="2"/>
      <c r="H12" s="2"/>
      <c r="I12" s="2"/>
      <c r="J12" s="2"/>
      <c r="K12" s="2"/>
      <c r="L12" s="2"/>
      <c r="M12" s="2"/>
      <c r="N12" s="2"/>
      <c r="O12" s="2"/>
      <c r="P12" s="2"/>
      <c r="Q12" s="2"/>
      <c r="R12" s="2"/>
      <c r="S12" s="2"/>
      <c r="T12" s="2"/>
      <c r="U12" s="2"/>
      <c r="V12" s="2"/>
      <c r="W12" s="2"/>
      <c r="X12" s="2"/>
      <c r="Y12" s="2"/>
    </row>
    <row r="13" spans="1:29">
      <c r="A13" s="2"/>
      <c r="B13" s="2"/>
      <c r="C13" s="2"/>
      <c r="D13" s="2"/>
      <c r="E13" s="2"/>
      <c r="F13" s="2"/>
      <c r="G13" s="2"/>
      <c r="H13" s="2"/>
      <c r="I13" s="2"/>
      <c r="J13" s="2"/>
      <c r="K13" s="2"/>
      <c r="L13" s="2"/>
      <c r="M13" s="2"/>
      <c r="N13" s="2"/>
      <c r="O13" s="2"/>
      <c r="P13" s="2"/>
      <c r="Q13" s="2"/>
      <c r="R13" s="2"/>
      <c r="S13" s="2"/>
      <c r="T13" s="2"/>
      <c r="U13" s="2"/>
      <c r="V13" s="2"/>
      <c r="W13" s="2"/>
      <c r="X13" s="2"/>
      <c r="Y13" s="2"/>
    </row>
    <row r="14" spans="1:29">
      <c r="A14" s="2"/>
      <c r="B14" s="2"/>
      <c r="C14" s="2"/>
      <c r="D14" s="2"/>
      <c r="E14" s="2"/>
      <c r="F14" s="2"/>
      <c r="G14" s="2"/>
      <c r="H14" s="2"/>
      <c r="I14" s="2"/>
      <c r="J14" s="2"/>
      <c r="K14" s="2"/>
      <c r="L14" s="2"/>
      <c r="M14" s="2"/>
      <c r="N14" s="2"/>
      <c r="O14" s="2"/>
      <c r="P14" s="2"/>
      <c r="Q14" s="2"/>
      <c r="R14" s="2"/>
      <c r="S14" s="2"/>
      <c r="T14" s="2"/>
      <c r="U14" s="2"/>
      <c r="V14" s="2"/>
      <c r="W14" s="2"/>
      <c r="X14" s="2"/>
      <c r="Y14" s="2"/>
    </row>
    <row r="15" spans="1:29">
      <c r="A15" s="2"/>
      <c r="B15" s="2"/>
      <c r="C15" s="2"/>
      <c r="D15" s="2"/>
      <c r="E15" s="2"/>
      <c r="F15" s="2"/>
      <c r="G15" s="2"/>
      <c r="H15" s="2"/>
      <c r="I15" s="2"/>
      <c r="J15" s="2"/>
      <c r="K15" s="2"/>
      <c r="L15" s="2"/>
      <c r="M15" s="2"/>
      <c r="N15" s="2"/>
      <c r="O15" s="2"/>
      <c r="P15" s="2"/>
      <c r="Q15" s="2"/>
      <c r="R15" s="2"/>
      <c r="S15" s="2"/>
      <c r="T15" s="2"/>
      <c r="U15" s="2"/>
      <c r="V15" s="2"/>
      <c r="W15" s="2"/>
      <c r="X15" s="2"/>
      <c r="Y15" s="2"/>
    </row>
    <row r="16" spans="1:29">
      <c r="A16" s="2"/>
      <c r="B16" s="2"/>
      <c r="C16" s="2"/>
      <c r="D16" s="2"/>
      <c r="E16" s="2"/>
      <c r="F16" s="2"/>
      <c r="G16" s="2"/>
      <c r="H16" s="2"/>
      <c r="I16" s="2"/>
      <c r="J16" s="2"/>
      <c r="K16" s="2"/>
      <c r="L16" s="2"/>
      <c r="M16" s="2"/>
      <c r="N16" s="2"/>
      <c r="O16" s="2"/>
      <c r="P16" s="2"/>
      <c r="Q16" s="2"/>
      <c r="R16" s="2"/>
      <c r="S16" s="2"/>
      <c r="T16" s="2"/>
      <c r="U16" s="2"/>
      <c r="V16" s="2"/>
      <c r="W16" s="2"/>
      <c r="X16" s="2"/>
      <c r="Y16" s="2"/>
    </row>
    <row r="17" spans="1:27">
      <c r="A17" s="2"/>
      <c r="B17" s="2"/>
      <c r="C17" s="2"/>
      <c r="D17" s="2"/>
      <c r="E17" s="2"/>
      <c r="F17" s="2"/>
      <c r="G17" s="2"/>
      <c r="H17" s="2"/>
      <c r="I17" s="2"/>
      <c r="J17" s="2"/>
      <c r="K17" s="2"/>
      <c r="L17" s="2"/>
      <c r="M17" s="2"/>
      <c r="N17" s="2"/>
      <c r="O17" s="2"/>
      <c r="P17" s="2"/>
      <c r="Q17" s="2"/>
      <c r="R17" s="2"/>
      <c r="S17" s="2"/>
      <c r="T17" s="2"/>
      <c r="U17" s="2"/>
      <c r="V17" s="2"/>
      <c r="W17" s="2"/>
      <c r="X17" s="2"/>
      <c r="Y17" s="2"/>
    </row>
    <row r="18" spans="1:27">
      <c r="A18" s="2"/>
      <c r="B18" s="2"/>
      <c r="C18" s="2"/>
      <c r="D18" s="2"/>
      <c r="E18" s="2"/>
      <c r="F18" s="2"/>
      <c r="G18" s="2"/>
      <c r="H18" s="2"/>
      <c r="I18" s="2"/>
      <c r="J18" s="2"/>
      <c r="K18" s="2"/>
      <c r="L18" s="2"/>
      <c r="M18" s="2"/>
      <c r="N18" s="2"/>
      <c r="O18" s="2"/>
      <c r="P18" s="2"/>
      <c r="Q18" s="2"/>
      <c r="R18" s="2"/>
      <c r="S18" s="2"/>
      <c r="T18" s="2"/>
      <c r="U18" s="2"/>
      <c r="V18" s="2"/>
      <c r="W18" s="2"/>
      <c r="X18" s="2"/>
      <c r="Y18" s="2"/>
    </row>
    <row r="19" spans="1:27">
      <c r="A19" s="2"/>
      <c r="B19" s="2"/>
      <c r="C19" s="2"/>
      <c r="D19" s="2"/>
      <c r="E19" s="2"/>
      <c r="F19" s="2"/>
      <c r="G19" s="2"/>
      <c r="H19" s="2"/>
      <c r="I19" s="2"/>
      <c r="J19" s="77"/>
      <c r="K19" s="77"/>
      <c r="L19" s="77"/>
      <c r="M19" s="77"/>
      <c r="N19" s="77"/>
      <c r="O19" s="77"/>
      <c r="P19" s="77"/>
      <c r="Q19" s="77"/>
      <c r="R19" s="77"/>
      <c r="S19" s="77"/>
      <c r="T19" s="77"/>
      <c r="U19" s="2"/>
      <c r="V19" s="2"/>
      <c r="W19" s="2"/>
      <c r="X19" s="2"/>
      <c r="Y19" s="2"/>
    </row>
    <row r="20" spans="1:27">
      <c r="A20" s="2"/>
      <c r="B20" s="2"/>
      <c r="C20" s="2"/>
      <c r="D20" s="2"/>
      <c r="E20" s="2"/>
      <c r="F20" s="2"/>
      <c r="G20" s="2"/>
      <c r="H20" s="2"/>
      <c r="I20" s="2"/>
      <c r="J20" s="51"/>
      <c r="K20" s="51">
        <f>C31</f>
        <v>2010</v>
      </c>
      <c r="L20" s="51">
        <f>D31</f>
        <v>2015</v>
      </c>
      <c r="M20" s="51">
        <f>E31</f>
        <v>2017</v>
      </c>
      <c r="N20" s="51">
        <v>2022</v>
      </c>
      <c r="O20" s="51"/>
      <c r="P20" s="51"/>
      <c r="Q20" s="51"/>
      <c r="R20" s="51"/>
      <c r="S20" s="51"/>
      <c r="T20" s="77"/>
      <c r="U20" s="2"/>
      <c r="V20" s="2"/>
      <c r="W20" s="2"/>
      <c r="X20" s="2"/>
      <c r="Y20" s="2"/>
    </row>
    <row r="21" spans="1:27">
      <c r="A21" s="2"/>
      <c r="B21" s="2"/>
      <c r="C21" s="2"/>
      <c r="D21" s="2"/>
      <c r="E21" s="2"/>
      <c r="F21" s="2"/>
      <c r="G21" s="2"/>
      <c r="H21" s="2"/>
      <c r="I21" s="2"/>
      <c r="J21" s="51" t="s">
        <v>362</v>
      </c>
      <c r="K21" s="258">
        <v>1</v>
      </c>
      <c r="L21" s="258">
        <v>1</v>
      </c>
      <c r="M21" s="258">
        <v>1</v>
      </c>
      <c r="N21" s="258">
        <v>1</v>
      </c>
      <c r="O21" s="258">
        <v>1</v>
      </c>
      <c r="P21" s="56"/>
      <c r="Q21" s="56"/>
      <c r="R21" s="56"/>
      <c r="S21" s="51"/>
      <c r="T21" s="77"/>
      <c r="U21" s="2"/>
      <c r="V21" s="2"/>
      <c r="W21" s="2"/>
      <c r="X21" s="2"/>
      <c r="Y21" s="2"/>
    </row>
    <row r="22" spans="1:27">
      <c r="A22" s="2"/>
      <c r="B22" s="2"/>
      <c r="C22" s="2"/>
      <c r="D22" s="2"/>
      <c r="E22" s="2"/>
      <c r="F22" s="2"/>
      <c r="G22" s="2"/>
      <c r="H22" s="2"/>
      <c r="I22" s="2"/>
      <c r="J22" s="51" t="str">
        <f t="shared" ref="J22:J27" si="0">B33</f>
        <v>United States</v>
      </c>
      <c r="K22" s="56">
        <f>C33/C32</f>
        <v>9.5561690332702618</v>
      </c>
      <c r="L22" s="56">
        <f>D33/D32</f>
        <v>7.7170538277335714</v>
      </c>
      <c r="M22" s="56">
        <f>E33/E32</f>
        <v>7.492411930841981</v>
      </c>
      <c r="N22" s="56"/>
      <c r="O22" s="56"/>
      <c r="P22" s="56"/>
      <c r="Q22" s="56"/>
      <c r="R22" s="56"/>
      <c r="S22" s="51"/>
      <c r="T22" s="77"/>
      <c r="U22" s="2"/>
      <c r="V22" s="2"/>
      <c r="W22" s="2"/>
      <c r="X22" s="2"/>
      <c r="Y22" s="2"/>
    </row>
    <row r="23" spans="1:27">
      <c r="A23" s="2"/>
      <c r="B23" s="2"/>
      <c r="C23" s="2"/>
      <c r="D23" s="2"/>
      <c r="E23" s="2"/>
      <c r="F23" s="2"/>
      <c r="G23" s="2"/>
      <c r="H23" s="2"/>
      <c r="I23" s="2"/>
      <c r="J23" s="51" t="str">
        <f t="shared" si="0"/>
        <v>China</v>
      </c>
      <c r="K23" s="56">
        <f>C34/C32</f>
        <v>0.41839095586235597</v>
      </c>
      <c r="L23" s="56">
        <f>D34/D32</f>
        <v>0.83242941383916325</v>
      </c>
      <c r="M23" s="56">
        <f>E34/E32</f>
        <v>0.93411339651232816</v>
      </c>
      <c r="N23" s="56"/>
      <c r="O23" s="56"/>
      <c r="P23" s="56"/>
      <c r="Q23" s="56"/>
      <c r="R23" s="56"/>
      <c r="S23" s="51"/>
      <c r="T23" s="77"/>
      <c r="U23" s="2"/>
      <c r="V23" s="2"/>
      <c r="W23" s="2"/>
      <c r="X23" s="2"/>
      <c r="Y23" s="2"/>
    </row>
    <row r="24" spans="1:27">
      <c r="A24" s="2"/>
      <c r="B24" s="2"/>
      <c r="C24" s="2"/>
      <c r="D24" s="2"/>
      <c r="E24" s="2"/>
      <c r="F24" s="2"/>
      <c r="G24" s="2"/>
      <c r="H24" s="2"/>
      <c r="I24" s="2"/>
      <c r="J24" s="51" t="str">
        <f t="shared" si="0"/>
        <v>Japan</v>
      </c>
      <c r="K24" s="56">
        <f>C35/C32</f>
        <v>3.2681306837476503</v>
      </c>
      <c r="L24" s="56">
        <f>D35/D32</f>
        <v>2.7395679962613806</v>
      </c>
      <c r="M24" s="56">
        <f>E35/E32</f>
        <v>2.7656232052378114</v>
      </c>
      <c r="N24" s="56"/>
      <c r="O24" s="56"/>
      <c r="P24" s="56"/>
      <c r="Q24" s="56"/>
      <c r="R24" s="56"/>
      <c r="S24" s="51"/>
      <c r="T24" s="77"/>
      <c r="U24" s="2"/>
      <c r="V24" s="2"/>
      <c r="W24" s="2"/>
      <c r="X24" s="2"/>
      <c r="Y24" s="2"/>
    </row>
    <row r="25" spans="1:27">
      <c r="A25" s="2"/>
      <c r="B25" s="2"/>
      <c r="C25" s="2"/>
      <c r="D25" s="2"/>
      <c r="E25" s="2"/>
      <c r="F25" s="2"/>
      <c r="G25" s="2"/>
      <c r="H25" s="2"/>
      <c r="I25" s="2"/>
      <c r="J25" s="51" t="str">
        <f t="shared" si="0"/>
        <v>Canada</v>
      </c>
      <c r="K25" s="56">
        <f>C36/C32</f>
        <v>10.788694672012063</v>
      </c>
      <c r="L25" s="56">
        <f>D36/D32</f>
        <v>9.058104766427876</v>
      </c>
      <c r="M25" s="56">
        <f>E36/E32</f>
        <v>8.5034991345699158</v>
      </c>
      <c r="N25" s="56"/>
      <c r="O25" s="56"/>
      <c r="P25" s="56"/>
      <c r="Q25" s="56"/>
      <c r="R25" s="56"/>
      <c r="S25" s="51"/>
      <c r="T25" s="77"/>
      <c r="U25" s="2"/>
      <c r="V25" s="2"/>
      <c r="W25" s="2"/>
      <c r="X25" s="2"/>
      <c r="Y25" s="2"/>
    </row>
    <row r="26" spans="1:27">
      <c r="A26" s="2"/>
      <c r="B26" s="2"/>
      <c r="C26" s="2"/>
      <c r="D26" s="2"/>
      <c r="E26" s="2"/>
      <c r="F26" s="2"/>
      <c r="G26" s="2"/>
      <c r="H26" s="2"/>
      <c r="I26" s="2"/>
      <c r="J26" s="51" t="str">
        <f t="shared" si="0"/>
        <v>Russia</v>
      </c>
      <c r="K26" s="56">
        <f>C37/C32</f>
        <v>1.3104243661923303</v>
      </c>
      <c r="L26" s="56">
        <f>D37/D32</f>
        <v>1.8891603692790138</v>
      </c>
      <c r="M26" s="56">
        <f>E37/E32</f>
        <v>1.9979033952124294</v>
      </c>
      <c r="N26" s="125"/>
      <c r="O26" s="125"/>
      <c r="P26" s="56"/>
      <c r="Q26" s="56"/>
      <c r="R26" s="56"/>
      <c r="S26" s="51"/>
      <c r="T26" s="77"/>
      <c r="U26" s="2"/>
      <c r="V26" s="2"/>
      <c r="W26" s="2"/>
      <c r="X26" s="2"/>
      <c r="Y26" s="2"/>
    </row>
    <row r="27" spans="1:27">
      <c r="A27" s="2"/>
      <c r="B27" s="2"/>
      <c r="C27" s="2"/>
      <c r="D27" s="2"/>
      <c r="E27" s="2"/>
      <c r="F27" s="2"/>
      <c r="G27" s="2"/>
      <c r="H27" s="2"/>
      <c r="I27" s="2"/>
      <c r="J27" s="51" t="str">
        <f t="shared" si="0"/>
        <v>Austria</v>
      </c>
      <c r="K27" s="56">
        <f>C38/C32</f>
        <v>3.7794594777743598</v>
      </c>
      <c r="L27" s="56">
        <f>D38/D32</f>
        <v>3.3701850241241869</v>
      </c>
      <c r="M27" s="56">
        <f>E38/E32</f>
        <v>3.3221173067095662</v>
      </c>
      <c r="N27" s="258"/>
      <c r="O27" s="258"/>
      <c r="P27" s="56"/>
      <c r="Q27" s="56"/>
      <c r="R27" s="180"/>
      <c r="S27" s="50"/>
      <c r="T27" s="77"/>
    </row>
    <row r="28" spans="1:27">
      <c r="A28" s="2"/>
      <c r="B28" s="2"/>
      <c r="C28" s="2"/>
      <c r="D28" s="2"/>
      <c r="E28" s="2"/>
      <c r="F28" s="2"/>
      <c r="G28" s="2"/>
      <c r="H28" s="2"/>
      <c r="I28" s="2"/>
      <c r="J28" s="50"/>
      <c r="K28" s="69"/>
      <c r="L28" s="69"/>
      <c r="M28" s="69"/>
      <c r="N28" s="69"/>
      <c r="O28" s="69"/>
      <c r="P28" s="180"/>
      <c r="Q28" s="180"/>
      <c r="R28" s="180"/>
      <c r="S28" s="50"/>
      <c r="T28" s="77"/>
    </row>
    <row r="29" spans="1:27">
      <c r="A29" s="2"/>
      <c r="B29" s="2"/>
      <c r="C29" s="2"/>
      <c r="D29" s="2"/>
      <c r="E29" s="2"/>
      <c r="F29" s="2"/>
      <c r="G29" s="2"/>
      <c r="H29" s="2"/>
      <c r="I29" s="2"/>
      <c r="J29" s="50"/>
      <c r="K29" s="180"/>
      <c r="L29" s="180"/>
      <c r="M29" s="180"/>
      <c r="N29" s="180"/>
      <c r="O29" s="180"/>
      <c r="P29" s="180"/>
      <c r="Q29" s="180"/>
      <c r="R29" s="180"/>
      <c r="S29" s="50"/>
      <c r="T29" s="77"/>
    </row>
    <row r="30" spans="1:27">
      <c r="A30" s="2"/>
      <c r="B30" s="2"/>
      <c r="C30" s="2"/>
      <c r="D30" s="2"/>
      <c r="E30" s="2"/>
      <c r="F30" s="2"/>
      <c r="G30" s="2"/>
      <c r="H30" s="47"/>
      <c r="I30" s="47"/>
      <c r="J30" s="47"/>
      <c r="K30" s="47"/>
      <c r="L30" s="2"/>
      <c r="M30" s="2"/>
      <c r="N30" s="50"/>
      <c r="O30" s="50"/>
      <c r="P30" s="50"/>
      <c r="Q30" s="50"/>
      <c r="R30" s="50"/>
      <c r="S30" s="50"/>
      <c r="T30" s="50"/>
      <c r="U30" s="50"/>
      <c r="V30" s="50"/>
      <c r="W30" s="48"/>
      <c r="X30" s="48"/>
      <c r="Y30" s="2"/>
    </row>
    <row r="31" spans="1:27">
      <c r="A31" s="2"/>
      <c r="B31" s="263"/>
      <c r="C31" s="162">
        <v>2010</v>
      </c>
      <c r="D31" s="162">
        <v>2015</v>
      </c>
      <c r="E31" s="162">
        <v>2017</v>
      </c>
      <c r="F31" s="162">
        <v>2020</v>
      </c>
      <c r="G31" s="162">
        <v>2025</v>
      </c>
      <c r="H31" s="162">
        <v>2030</v>
      </c>
      <c r="I31" s="162">
        <v>2035</v>
      </c>
      <c r="J31" s="162">
        <v>2040</v>
      </c>
      <c r="K31" s="162">
        <v>2045</v>
      </c>
      <c r="L31" s="2"/>
      <c r="M31" s="50"/>
      <c r="T31" s="50"/>
      <c r="U31" s="50"/>
      <c r="V31" s="50"/>
      <c r="W31" s="50"/>
      <c r="X31" s="50"/>
      <c r="Y31" s="50"/>
      <c r="Z31" s="35"/>
      <c r="AA31" s="35"/>
    </row>
    <row r="32" spans="1:27">
      <c r="A32" s="36"/>
      <c r="B32" s="246" t="s">
        <v>363</v>
      </c>
      <c r="C32" s="270">
        <v>242.25629787454753</v>
      </c>
      <c r="D32" s="270">
        <v>712.34233871049196</v>
      </c>
      <c r="E32" s="271">
        <v>985.92423853396281</v>
      </c>
      <c r="F32" s="52"/>
      <c r="G32" s="52"/>
      <c r="H32" s="52"/>
      <c r="I32" s="52"/>
      <c r="J32" s="52"/>
      <c r="K32" s="52"/>
      <c r="L32" s="2"/>
      <c r="M32" s="50"/>
      <c r="T32" s="50"/>
      <c r="U32" s="50"/>
      <c r="V32" s="50"/>
      <c r="W32" s="50"/>
      <c r="X32" s="50"/>
      <c r="Y32" s="50"/>
      <c r="Z32" s="35"/>
      <c r="AA32" s="35"/>
    </row>
    <row r="33" spans="1:27">
      <c r="A33" s="235" t="s">
        <v>181</v>
      </c>
      <c r="B33" s="53" t="s">
        <v>30</v>
      </c>
      <c r="C33" s="54">
        <v>2315.0421318634476</v>
      </c>
      <c r="D33" s="54">
        <v>5497.1841716024865</v>
      </c>
      <c r="E33" s="55">
        <v>7386.9505276981581</v>
      </c>
      <c r="F33" s="52"/>
      <c r="G33" s="52"/>
      <c r="H33" s="52"/>
      <c r="I33" s="52"/>
      <c r="J33" s="52"/>
      <c r="K33" s="52"/>
      <c r="L33" s="2"/>
      <c r="M33" s="50"/>
      <c r="N33" s="77"/>
      <c r="O33" s="77"/>
      <c r="P33" s="77"/>
      <c r="Q33" s="77"/>
      <c r="R33" s="77"/>
      <c r="T33" s="50"/>
      <c r="U33" s="50"/>
      <c r="V33" s="50"/>
      <c r="W33" s="50"/>
      <c r="X33" s="50"/>
      <c r="Y33" s="50"/>
      <c r="Z33" s="35"/>
      <c r="AA33" s="35"/>
    </row>
    <row r="34" spans="1:27">
      <c r="A34" s="38" t="s">
        <v>181</v>
      </c>
      <c r="B34" s="53" t="s">
        <v>71</v>
      </c>
      <c r="C34" s="54">
        <v>101.35784403140758</v>
      </c>
      <c r="D34" s="54">
        <v>592.97471546559348</v>
      </c>
      <c r="E34" s="55">
        <v>920.96503916079087</v>
      </c>
      <c r="F34" s="52"/>
      <c r="G34" s="52"/>
      <c r="H34" s="52"/>
      <c r="I34" s="52"/>
      <c r="J34" s="52"/>
      <c r="K34" s="52"/>
      <c r="L34" s="2"/>
      <c r="M34" s="50"/>
      <c r="N34" s="77"/>
      <c r="O34" s="77"/>
      <c r="P34" s="77"/>
      <c r="Q34" s="77"/>
      <c r="R34" s="77"/>
      <c r="T34" s="50"/>
      <c r="U34" s="58"/>
      <c r="V34" s="50"/>
      <c r="W34" s="50"/>
      <c r="X34" s="50"/>
      <c r="Y34" s="50"/>
      <c r="Z34" s="35"/>
      <c r="AA34" s="35"/>
    </row>
    <row r="35" spans="1:27">
      <c r="A35" s="241" t="s">
        <v>181</v>
      </c>
      <c r="B35" s="53" t="s">
        <v>42</v>
      </c>
      <c r="C35" s="54">
        <v>791.72524041491943</v>
      </c>
      <c r="D35" s="54">
        <v>1951.5102735132482</v>
      </c>
      <c r="E35" s="55">
        <v>2726.6949526959465</v>
      </c>
      <c r="F35" s="52"/>
      <c r="G35" s="52"/>
      <c r="H35" s="52"/>
      <c r="I35" s="52"/>
      <c r="J35" s="52"/>
      <c r="K35" s="52"/>
      <c r="L35" s="2"/>
      <c r="M35" s="50"/>
      <c r="N35" s="50"/>
      <c r="O35" s="69"/>
      <c r="P35" s="69"/>
      <c r="Q35" s="69"/>
      <c r="R35" s="69"/>
      <c r="S35" s="69"/>
      <c r="T35" s="50"/>
      <c r="U35" s="50"/>
      <c r="V35" s="50"/>
      <c r="W35" s="50"/>
      <c r="X35" s="50"/>
      <c r="Y35" s="50"/>
      <c r="Z35" s="35"/>
      <c r="AA35" s="35"/>
    </row>
    <row r="36" spans="1:27">
      <c r="A36" s="237" t="s">
        <v>181</v>
      </c>
      <c r="B36" s="53" t="s">
        <v>35</v>
      </c>
      <c r="C36" s="54">
        <v>2613.6292301404983</v>
      </c>
      <c r="D36" s="54">
        <v>6452.471533601888</v>
      </c>
      <c r="E36" s="55">
        <v>8383.8059091250561</v>
      </c>
      <c r="F36" s="52"/>
      <c r="G36" s="52"/>
      <c r="H36" s="52"/>
      <c r="I36" s="52"/>
      <c r="J36" s="52"/>
      <c r="K36" s="52"/>
      <c r="L36" s="2"/>
      <c r="M36" s="50"/>
      <c r="T36" s="50"/>
      <c r="U36" s="50"/>
      <c r="V36" s="50"/>
      <c r="W36" s="50"/>
      <c r="X36" s="50"/>
      <c r="Y36" s="50"/>
      <c r="Z36" s="35"/>
      <c r="AA36" s="35"/>
    </row>
    <row r="37" spans="1:27">
      <c r="A37" s="236" t="s">
        <v>181</v>
      </c>
      <c r="B37" s="53" t="s">
        <v>52</v>
      </c>
      <c r="C37" s="54">
        <v>317.45855559835434</v>
      </c>
      <c r="D37" s="54">
        <v>1345.7289156513893</v>
      </c>
      <c r="E37" s="55">
        <v>1969.7813835892334</v>
      </c>
      <c r="F37" s="52"/>
      <c r="G37" s="52"/>
      <c r="H37" s="52"/>
      <c r="I37" s="52"/>
      <c r="J37" s="52"/>
      <c r="K37" s="52"/>
      <c r="L37" s="2"/>
      <c r="M37" s="50"/>
      <c r="N37" s="56" t="str">
        <f t="shared" ref="N37" si="1">B37</f>
        <v>Russia</v>
      </c>
      <c r="O37" s="57">
        <f>C37/C32*100</f>
        <v>131.04243661923303</v>
      </c>
      <c r="P37" s="56">
        <f>D37/D32*100</f>
        <v>188.91603692790139</v>
      </c>
      <c r="Q37" s="56">
        <f>E37/E32*100</f>
        <v>199.79033952124294</v>
      </c>
      <c r="R37" s="51"/>
      <c r="S37" s="51"/>
      <c r="T37" s="50"/>
      <c r="U37" s="50"/>
      <c r="V37" s="50"/>
      <c r="W37" s="50"/>
      <c r="X37" s="50"/>
      <c r="Y37" s="50"/>
      <c r="Z37" s="35"/>
      <c r="AA37" s="35"/>
    </row>
    <row r="38" spans="1:27">
      <c r="A38" s="76" t="s">
        <v>181</v>
      </c>
      <c r="B38" s="53" t="s">
        <v>41</v>
      </c>
      <c r="C38" s="54">
        <v>915.59786105248713</v>
      </c>
      <c r="D38" s="54">
        <v>2400.7254819716991</v>
      </c>
      <c r="E38" s="55">
        <v>3275.3559759381283</v>
      </c>
      <c r="F38" s="52"/>
      <c r="G38" s="52"/>
      <c r="H38" s="52"/>
      <c r="I38" s="52"/>
      <c r="J38" s="52"/>
      <c r="K38" s="52"/>
      <c r="L38" s="2"/>
      <c r="M38" s="50"/>
      <c r="N38" s="50"/>
      <c r="O38" s="50"/>
      <c r="P38" s="50"/>
      <c r="Q38" s="50"/>
      <c r="R38" s="50"/>
      <c r="S38" s="50"/>
      <c r="T38" s="50"/>
      <c r="U38" s="50"/>
      <c r="V38" s="50"/>
      <c r="W38" s="50"/>
      <c r="X38" s="50"/>
      <c r="Y38" s="50"/>
      <c r="Z38" s="35"/>
      <c r="AA38" s="35"/>
    </row>
    <row r="39" spans="1:27">
      <c r="A39" s="60"/>
      <c r="B39" s="61"/>
      <c r="C39" s="62"/>
      <c r="D39" s="62"/>
      <c r="E39" s="62"/>
      <c r="F39" s="62"/>
      <c r="G39" s="62"/>
      <c r="H39" s="62"/>
      <c r="I39" s="62"/>
      <c r="J39" s="62"/>
      <c r="K39" s="62"/>
      <c r="L39" s="2"/>
      <c r="M39" s="50"/>
      <c r="N39" s="50"/>
      <c r="O39" s="50"/>
      <c r="P39" s="50"/>
      <c r="Q39" s="50"/>
      <c r="R39" s="50"/>
      <c r="S39" s="50"/>
      <c r="T39" s="50"/>
      <c r="U39" s="50"/>
      <c r="V39" s="50"/>
      <c r="W39" s="50"/>
      <c r="X39" s="50"/>
      <c r="Y39" s="50"/>
      <c r="Z39" s="35"/>
      <c r="AA39" s="35"/>
    </row>
    <row r="40" spans="1:27">
      <c r="A40" s="63"/>
      <c r="L40" s="2"/>
      <c r="M40" s="50"/>
      <c r="N40" s="50"/>
      <c r="O40" s="50"/>
      <c r="P40" s="50"/>
      <c r="Q40" s="50"/>
      <c r="R40" s="50"/>
      <c r="S40" s="50"/>
      <c r="T40" s="50"/>
      <c r="U40" s="50"/>
      <c r="V40" s="50"/>
      <c r="W40" s="50"/>
      <c r="X40" s="50"/>
      <c r="Y40" s="50"/>
      <c r="Z40" s="35"/>
      <c r="AA40" s="35"/>
    </row>
    <row r="41" spans="1:27">
      <c r="A41" s="63"/>
      <c r="B41" s="578" t="s">
        <v>408</v>
      </c>
      <c r="C41" s="49"/>
      <c r="D41" s="49"/>
      <c r="E41" s="49"/>
      <c r="F41" s="30"/>
      <c r="G41" s="29"/>
      <c r="H41" s="29"/>
      <c r="I41" s="49"/>
      <c r="J41" s="49"/>
      <c r="K41" s="49"/>
      <c r="L41" s="2"/>
      <c r="M41" s="50"/>
      <c r="N41" s="50"/>
      <c r="O41" s="50"/>
      <c r="P41" s="50"/>
      <c r="Q41" s="50"/>
      <c r="R41" s="50"/>
      <c r="S41" s="50"/>
      <c r="T41" s="50"/>
      <c r="U41" s="50"/>
      <c r="V41" s="50"/>
      <c r="W41" s="50"/>
      <c r="X41" s="50"/>
      <c r="Y41" s="50"/>
      <c r="Z41" s="35"/>
      <c r="AA41" s="35"/>
    </row>
    <row r="42" spans="1:27">
      <c r="A42" s="63"/>
      <c r="B42" s="31" t="s">
        <v>402</v>
      </c>
      <c r="C42" s="579"/>
      <c r="D42" s="31" t="s">
        <v>370</v>
      </c>
      <c r="E42" s="32"/>
      <c r="F42" s="579"/>
      <c r="G42" s="32"/>
      <c r="H42" s="32"/>
      <c r="I42" s="579"/>
      <c r="J42" s="579"/>
      <c r="K42" s="579"/>
      <c r="L42" s="2"/>
      <c r="M42" s="50"/>
      <c r="N42" s="50"/>
      <c r="O42" s="50"/>
      <c r="P42" s="50"/>
      <c r="Q42" s="50"/>
      <c r="R42" s="50"/>
      <c r="S42" s="50"/>
      <c r="T42" s="50"/>
      <c r="U42" s="50"/>
      <c r="V42" s="50"/>
      <c r="W42" s="50"/>
      <c r="X42" s="50"/>
      <c r="Y42" s="50"/>
      <c r="Z42" s="35"/>
      <c r="AA42" s="35"/>
    </row>
    <row r="43" spans="1:27">
      <c r="A43" s="63"/>
      <c r="B43" s="66" t="s">
        <v>182</v>
      </c>
      <c r="C43" s="30">
        <v>2010</v>
      </c>
      <c r="D43" s="30">
        <v>2015</v>
      </c>
      <c r="E43" s="30">
        <v>2017</v>
      </c>
      <c r="F43" s="30"/>
      <c r="G43" s="30"/>
      <c r="H43" s="30"/>
      <c r="I43" s="30"/>
      <c r="J43" s="30"/>
      <c r="K43" s="30"/>
      <c r="L43" s="50"/>
      <c r="M43" s="50"/>
      <c r="N43" s="50"/>
      <c r="O43" s="50"/>
      <c r="P43" s="50"/>
      <c r="Q43" s="50"/>
      <c r="R43" s="50"/>
      <c r="S43" s="50"/>
      <c r="T43" s="50"/>
      <c r="U43" s="50"/>
      <c r="V43" s="50"/>
      <c r="W43" s="50"/>
      <c r="X43" s="50"/>
      <c r="Y43" s="50"/>
      <c r="Z43" s="35"/>
      <c r="AA43" s="35"/>
    </row>
    <row r="44" spans="1:27">
      <c r="A44" s="68"/>
      <c r="B44" s="67"/>
      <c r="C44" s="67"/>
      <c r="D44" s="52"/>
      <c r="E44" s="52"/>
      <c r="F44" s="52"/>
      <c r="G44" s="52"/>
      <c r="H44" s="52"/>
      <c r="I44" s="52"/>
      <c r="J44" s="52"/>
      <c r="K44" s="52"/>
      <c r="L44" s="50"/>
      <c r="M44" s="50"/>
      <c r="N44" s="50"/>
      <c r="O44" s="69"/>
      <c r="P44" s="69"/>
      <c r="Q44" s="70"/>
      <c r="R44" s="50"/>
      <c r="S44" s="50"/>
      <c r="T44" s="50"/>
      <c r="U44" s="50"/>
      <c r="V44" s="50"/>
      <c r="W44" s="50"/>
      <c r="X44" s="50"/>
      <c r="Y44" s="50"/>
      <c r="Z44" s="35"/>
      <c r="AA44" s="35"/>
    </row>
    <row r="45" spans="1:27">
      <c r="A45" s="68"/>
      <c r="B45" s="246" t="s">
        <v>363</v>
      </c>
      <c r="C45" s="270">
        <v>242.25629787454753</v>
      </c>
      <c r="D45" s="270">
        <v>712.34233871049196</v>
      </c>
      <c r="E45" s="271">
        <v>985.92423853396281</v>
      </c>
      <c r="F45" s="52"/>
      <c r="G45" s="52"/>
      <c r="H45" s="52"/>
      <c r="I45" s="52"/>
      <c r="J45" s="52"/>
      <c r="K45" s="52"/>
      <c r="L45" s="69"/>
      <c r="M45" s="70"/>
      <c r="N45" s="50"/>
      <c r="O45" s="50"/>
      <c r="P45" s="50"/>
      <c r="Q45" s="77"/>
      <c r="R45" s="77"/>
      <c r="S45" s="77"/>
      <c r="T45" s="77"/>
      <c r="U45" s="77"/>
      <c r="V45" s="77"/>
      <c r="W45" s="2"/>
      <c r="X45" s="2"/>
      <c r="Y45" s="2"/>
    </row>
    <row r="46" spans="1:27">
      <c r="A46" s="68"/>
      <c r="B46" s="53" t="s">
        <v>119</v>
      </c>
      <c r="C46" s="279"/>
      <c r="D46" s="279"/>
      <c r="E46" s="280"/>
      <c r="F46" s="52"/>
      <c r="G46" s="52"/>
      <c r="H46" s="52"/>
      <c r="I46" s="52"/>
      <c r="J46" s="52"/>
      <c r="K46" s="52"/>
      <c r="L46" s="69"/>
      <c r="M46" s="70"/>
      <c r="N46" s="50"/>
      <c r="O46" s="50"/>
      <c r="P46" s="50"/>
      <c r="Q46" s="2"/>
      <c r="R46" s="2"/>
      <c r="S46" s="2"/>
      <c r="T46" s="2"/>
      <c r="U46" s="2"/>
      <c r="V46" s="2"/>
      <c r="W46" s="2"/>
      <c r="X46" s="2"/>
      <c r="Y46" s="2"/>
    </row>
    <row r="47" spans="1:27">
      <c r="A47" s="68"/>
      <c r="B47" s="53" t="s">
        <v>108</v>
      </c>
      <c r="C47" s="279"/>
      <c r="D47" s="279"/>
      <c r="E47" s="280"/>
      <c r="F47" s="52"/>
      <c r="G47" s="52"/>
      <c r="H47" s="52"/>
      <c r="I47" s="52"/>
      <c r="J47" s="52"/>
      <c r="K47" s="52"/>
      <c r="L47" s="69"/>
      <c r="M47" s="70"/>
      <c r="N47" s="50"/>
      <c r="O47" s="50"/>
      <c r="P47" s="50"/>
      <c r="Q47" s="2"/>
      <c r="R47" s="2"/>
      <c r="S47" s="2"/>
      <c r="T47" s="2"/>
      <c r="U47" s="2"/>
      <c r="V47" s="2"/>
      <c r="W47" s="2"/>
      <c r="X47" s="2"/>
      <c r="Y47" s="2"/>
    </row>
    <row r="48" spans="1:27">
      <c r="A48" s="68"/>
      <c r="B48" s="59" t="s">
        <v>96</v>
      </c>
      <c r="C48" s="54">
        <v>25.72054520138807</v>
      </c>
      <c r="D48" s="54">
        <v>150.33054187364021</v>
      </c>
      <c r="E48" s="55">
        <v>226.39388601522052</v>
      </c>
      <c r="F48" s="52"/>
      <c r="G48" s="52"/>
      <c r="H48" s="52"/>
      <c r="I48" s="52"/>
      <c r="J48" s="52"/>
      <c r="K48" s="52"/>
      <c r="L48" s="69"/>
      <c r="M48" s="70"/>
      <c r="N48" s="50"/>
      <c r="O48" s="50"/>
      <c r="P48" s="50"/>
      <c r="Q48" s="2"/>
      <c r="R48" s="2"/>
      <c r="S48" s="2"/>
      <c r="T48" s="2"/>
      <c r="U48" s="2"/>
      <c r="V48" s="2"/>
      <c r="W48" s="2"/>
      <c r="X48" s="2"/>
      <c r="Y48" s="2"/>
    </row>
    <row r="49" spans="1:25">
      <c r="A49" s="68"/>
      <c r="B49" s="53" t="s">
        <v>110</v>
      </c>
      <c r="C49" s="279"/>
      <c r="D49" s="279"/>
      <c r="E49" s="280"/>
      <c r="F49" s="52"/>
      <c r="G49" s="52"/>
      <c r="H49" s="52"/>
      <c r="I49" s="52"/>
      <c r="J49" s="52"/>
      <c r="K49" s="52"/>
      <c r="L49" s="69"/>
      <c r="M49" s="70"/>
      <c r="N49" s="50"/>
      <c r="O49" s="50"/>
      <c r="P49" s="50"/>
      <c r="Q49" s="2"/>
      <c r="R49" s="2"/>
      <c r="S49" s="2"/>
      <c r="T49" s="2"/>
      <c r="U49" s="2"/>
      <c r="V49" s="2"/>
      <c r="W49" s="2"/>
      <c r="X49" s="2"/>
      <c r="Y49" s="2"/>
    </row>
    <row r="50" spans="1:25">
      <c r="A50" s="68"/>
      <c r="B50" s="53" t="s">
        <v>250</v>
      </c>
      <c r="C50" s="54">
        <v>113.02835016141331</v>
      </c>
      <c r="D50" s="54">
        <v>419.54904054311095</v>
      </c>
      <c r="E50" s="55">
        <v>615.29403279087467</v>
      </c>
      <c r="F50" s="52"/>
      <c r="G50" s="52"/>
      <c r="H50" s="52"/>
      <c r="I50" s="52"/>
      <c r="J50" s="52"/>
      <c r="K50" s="52"/>
      <c r="L50" s="69"/>
      <c r="M50" s="70"/>
      <c r="N50" s="50"/>
      <c r="O50" s="50"/>
      <c r="P50" s="50"/>
      <c r="Q50" s="2"/>
      <c r="R50" s="2"/>
      <c r="S50" s="2"/>
      <c r="T50" s="2"/>
      <c r="U50" s="2"/>
      <c r="V50" s="2"/>
      <c r="W50" s="2"/>
      <c r="X50" s="2"/>
      <c r="Y50" s="2"/>
    </row>
    <row r="51" spans="1:25">
      <c r="A51" s="68"/>
      <c r="B51" s="53" t="s">
        <v>111</v>
      </c>
      <c r="C51" s="279"/>
      <c r="D51" s="279"/>
      <c r="E51" s="280"/>
      <c r="F51" s="52"/>
      <c r="G51" s="52"/>
      <c r="H51" s="52"/>
      <c r="I51" s="52"/>
      <c r="J51" s="52"/>
      <c r="K51" s="52"/>
      <c r="L51" s="69"/>
      <c r="M51" s="70"/>
      <c r="N51" s="50"/>
      <c r="O51" s="50"/>
      <c r="P51" s="50"/>
      <c r="Q51" s="2"/>
      <c r="R51" s="2"/>
      <c r="S51" s="2"/>
      <c r="T51" s="2"/>
      <c r="U51" s="2"/>
      <c r="V51" s="2"/>
      <c r="W51" s="2"/>
      <c r="X51" s="2"/>
      <c r="Y51" s="2"/>
    </row>
    <row r="52" spans="1:25">
      <c r="A52" s="68"/>
      <c r="B52" s="53" t="s">
        <v>32</v>
      </c>
      <c r="C52" s="54">
        <v>2900.0013314617895</v>
      </c>
      <c r="D52" s="54">
        <v>6547.0385347584415</v>
      </c>
      <c r="E52" s="55">
        <v>8676.5575864861585</v>
      </c>
      <c r="F52" s="52"/>
      <c r="G52" s="52"/>
      <c r="H52" s="52"/>
      <c r="I52" s="52"/>
      <c r="J52" s="52"/>
      <c r="K52" s="52"/>
      <c r="L52" s="69"/>
      <c r="M52" s="70"/>
      <c r="N52" s="50"/>
      <c r="O52" s="50"/>
      <c r="P52" s="50"/>
      <c r="Q52" s="2"/>
      <c r="R52" s="2"/>
      <c r="S52" s="2"/>
      <c r="T52" s="2"/>
      <c r="U52" s="2"/>
      <c r="V52" s="2"/>
      <c r="W52" s="2"/>
      <c r="X52" s="2"/>
      <c r="Y52" s="2"/>
    </row>
    <row r="53" spans="1:25">
      <c r="A53" s="68"/>
      <c r="B53" s="53" t="s">
        <v>41</v>
      </c>
      <c r="C53" s="54">
        <v>915.59786105248713</v>
      </c>
      <c r="D53" s="54">
        <v>2400.7254819716991</v>
      </c>
      <c r="E53" s="55">
        <v>3275.3559759381283</v>
      </c>
      <c r="F53" s="52"/>
      <c r="G53" s="52"/>
      <c r="H53" s="52"/>
      <c r="I53" s="52"/>
      <c r="J53" s="52"/>
      <c r="K53" s="52"/>
      <c r="L53" s="69"/>
      <c r="M53" s="70"/>
      <c r="N53" s="50"/>
      <c r="O53" s="50"/>
      <c r="P53" s="50"/>
      <c r="Q53" s="2"/>
      <c r="R53" s="2"/>
      <c r="S53" s="2"/>
      <c r="T53" s="2"/>
      <c r="U53" s="2"/>
      <c r="V53" s="2"/>
      <c r="W53" s="2"/>
      <c r="X53" s="2"/>
      <c r="Y53" s="2"/>
    </row>
    <row r="54" spans="1:25">
      <c r="A54" s="68"/>
      <c r="B54" s="53" t="s">
        <v>120</v>
      </c>
      <c r="C54" s="279"/>
      <c r="D54" s="279"/>
      <c r="E54" s="280"/>
      <c r="F54" s="52"/>
      <c r="G54" s="52"/>
      <c r="H54" s="52"/>
      <c r="I54" s="52"/>
      <c r="J54" s="52"/>
      <c r="K54" s="52"/>
      <c r="L54" s="69"/>
      <c r="M54" s="70"/>
      <c r="N54" s="50"/>
      <c r="O54" s="50"/>
      <c r="P54" s="50"/>
      <c r="Q54" s="2"/>
      <c r="R54" s="2"/>
      <c r="S54" s="2"/>
      <c r="T54" s="2"/>
      <c r="U54" s="2"/>
      <c r="V54" s="2"/>
      <c r="W54" s="2"/>
      <c r="X54" s="2"/>
      <c r="Y54" s="2"/>
    </row>
    <row r="55" spans="1:25">
      <c r="A55" s="68"/>
      <c r="B55" s="53" t="s">
        <v>74</v>
      </c>
      <c r="C55" s="54">
        <v>617.69151575490901</v>
      </c>
      <c r="D55" s="54">
        <v>1413.6100994584835</v>
      </c>
      <c r="E55" s="55">
        <v>1961.8787227432626</v>
      </c>
      <c r="F55" s="52"/>
      <c r="G55" s="52"/>
      <c r="H55" s="52"/>
      <c r="I55" s="52"/>
      <c r="J55" s="52"/>
      <c r="K55" s="52"/>
      <c r="L55" s="69"/>
      <c r="M55" s="70"/>
      <c r="N55" s="50"/>
      <c r="O55" s="50"/>
      <c r="P55" s="50"/>
      <c r="Q55" s="2"/>
      <c r="R55" s="2"/>
      <c r="S55" s="2"/>
      <c r="T55" s="2"/>
      <c r="U55" s="2"/>
      <c r="V55" s="2"/>
      <c r="W55" s="2"/>
      <c r="X55" s="2"/>
      <c r="Y55" s="2"/>
    </row>
    <row r="56" spans="1:25">
      <c r="A56" s="68"/>
      <c r="B56" s="53" t="s">
        <v>31</v>
      </c>
      <c r="C56" s="54">
        <v>775.42496369691742</v>
      </c>
      <c r="D56" s="54">
        <v>2745.879089358933</v>
      </c>
      <c r="E56" s="55">
        <v>4019.8380294886533</v>
      </c>
      <c r="F56" s="52"/>
      <c r="G56" s="52"/>
      <c r="H56" s="52"/>
      <c r="I56" s="52"/>
      <c r="J56" s="52"/>
      <c r="K56" s="52"/>
      <c r="L56" s="69"/>
      <c r="M56" s="70"/>
      <c r="N56" s="50"/>
      <c r="O56" s="50"/>
      <c r="P56" s="50"/>
      <c r="Q56" s="2"/>
      <c r="R56" s="2"/>
      <c r="S56" s="2"/>
      <c r="T56" s="2"/>
      <c r="U56" s="2"/>
      <c r="V56" s="2"/>
      <c r="W56" s="2"/>
      <c r="X56" s="2"/>
      <c r="Y56" s="2"/>
    </row>
    <row r="57" spans="1:25">
      <c r="A57" s="68"/>
      <c r="B57" s="53" t="s">
        <v>121</v>
      </c>
      <c r="C57" s="279"/>
      <c r="D57" s="279"/>
      <c r="E57" s="280"/>
      <c r="F57" s="52"/>
      <c r="G57" s="52"/>
      <c r="H57" s="52"/>
      <c r="I57" s="52"/>
      <c r="J57" s="52"/>
      <c r="K57" s="52"/>
      <c r="L57" s="69"/>
      <c r="M57" s="70"/>
      <c r="N57" s="50"/>
      <c r="O57" s="50"/>
      <c r="P57" s="50"/>
      <c r="Q57" s="2"/>
      <c r="R57" s="2"/>
      <c r="S57" s="2"/>
      <c r="T57" s="2"/>
      <c r="U57" s="2"/>
      <c r="V57" s="2"/>
      <c r="W57" s="2"/>
      <c r="X57" s="2"/>
      <c r="Y57" s="2"/>
    </row>
    <row r="58" spans="1:25">
      <c r="A58" s="68"/>
      <c r="B58" s="53" t="s">
        <v>66</v>
      </c>
      <c r="C58" s="54">
        <v>244.43149777130932</v>
      </c>
      <c r="D58" s="54">
        <v>473.41495306437702</v>
      </c>
      <c r="E58" s="55">
        <v>647.69548886668258</v>
      </c>
      <c r="F58" s="52"/>
      <c r="G58" s="52"/>
      <c r="H58" s="52"/>
      <c r="I58" s="52"/>
      <c r="J58" s="52"/>
      <c r="K58" s="52"/>
      <c r="L58" s="69"/>
      <c r="M58" s="70"/>
      <c r="N58" s="50"/>
      <c r="O58" s="50"/>
      <c r="P58" s="50"/>
      <c r="Q58" s="2"/>
      <c r="R58" s="2"/>
      <c r="S58" s="2"/>
      <c r="T58" s="2"/>
      <c r="U58" s="2"/>
      <c r="V58" s="2"/>
      <c r="W58" s="2"/>
      <c r="X58" s="2"/>
      <c r="Y58" s="2"/>
    </row>
    <row r="59" spans="1:25">
      <c r="A59" s="68"/>
      <c r="B59" s="59" t="s">
        <v>86</v>
      </c>
      <c r="C59" s="279"/>
      <c r="D59" s="54">
        <v>267.3558392770509</v>
      </c>
      <c r="E59" s="55">
        <v>426.04668061784037</v>
      </c>
      <c r="F59" s="52"/>
      <c r="G59" s="52"/>
      <c r="H59" s="52"/>
      <c r="I59" s="52"/>
      <c r="J59" s="52"/>
      <c r="K59" s="52"/>
      <c r="L59" s="69"/>
      <c r="M59" s="70"/>
      <c r="N59" s="50"/>
      <c r="O59" s="50"/>
      <c r="P59" s="50"/>
      <c r="Q59" s="2"/>
      <c r="R59" s="2"/>
      <c r="S59" s="2"/>
      <c r="T59" s="2"/>
      <c r="U59" s="2"/>
      <c r="V59" s="2"/>
      <c r="W59" s="2"/>
      <c r="X59" s="2"/>
      <c r="Y59" s="2"/>
    </row>
    <row r="60" spans="1:25">
      <c r="A60" s="68"/>
      <c r="B60" s="53" t="s">
        <v>40</v>
      </c>
      <c r="C60" s="54">
        <v>837.59482355402611</v>
      </c>
      <c r="D60" s="54">
        <v>2025.4019832896813</v>
      </c>
      <c r="E60" s="55">
        <v>2672.5947954009093</v>
      </c>
      <c r="F60" s="52"/>
      <c r="G60" s="52"/>
      <c r="H60" s="52"/>
      <c r="I60" s="52"/>
      <c r="J60" s="52"/>
      <c r="K60" s="52"/>
      <c r="L60" s="69"/>
      <c r="M60" s="70"/>
      <c r="N60" s="50"/>
      <c r="O60" s="50"/>
      <c r="P60" s="50"/>
      <c r="Q60" s="2"/>
      <c r="R60" s="2"/>
      <c r="S60" s="2"/>
      <c r="T60" s="2"/>
      <c r="U60" s="2"/>
      <c r="V60" s="2"/>
      <c r="W60" s="2"/>
      <c r="X60" s="2"/>
      <c r="Y60" s="2"/>
    </row>
    <row r="61" spans="1:25">
      <c r="A61" s="68"/>
      <c r="B61" s="53" t="s">
        <v>122</v>
      </c>
      <c r="C61" s="279"/>
      <c r="D61" s="279"/>
      <c r="E61" s="280"/>
      <c r="F61" s="52"/>
      <c r="G61" s="52"/>
      <c r="H61" s="52"/>
      <c r="I61" s="52"/>
      <c r="J61" s="52"/>
      <c r="K61" s="52"/>
      <c r="L61" s="69"/>
      <c r="M61" s="70"/>
      <c r="N61" s="50"/>
      <c r="O61" s="50"/>
      <c r="P61" s="50"/>
      <c r="Q61" s="2"/>
      <c r="R61" s="2"/>
      <c r="S61" s="2"/>
      <c r="T61" s="2"/>
      <c r="U61" s="2"/>
      <c r="V61" s="2"/>
      <c r="W61" s="2"/>
      <c r="X61" s="2"/>
      <c r="Y61" s="2"/>
    </row>
    <row r="62" spans="1:25">
      <c r="A62" s="68"/>
      <c r="B62" s="53" t="s">
        <v>123</v>
      </c>
      <c r="C62" s="279"/>
      <c r="D62" s="279"/>
      <c r="E62" s="280"/>
      <c r="F62" s="52"/>
      <c r="G62" s="52"/>
      <c r="H62" s="52"/>
      <c r="I62" s="52"/>
      <c r="J62" s="52"/>
      <c r="K62" s="52"/>
      <c r="L62" s="69"/>
      <c r="M62" s="70"/>
      <c r="N62" s="50"/>
      <c r="O62" s="50"/>
      <c r="P62" s="50"/>
      <c r="Q62" s="2"/>
      <c r="R62" s="2"/>
      <c r="S62" s="2"/>
      <c r="T62" s="2"/>
      <c r="U62" s="2"/>
      <c r="V62" s="2"/>
      <c r="W62" s="2"/>
      <c r="X62" s="2"/>
      <c r="Y62" s="2"/>
    </row>
    <row r="63" spans="1:25">
      <c r="A63" s="68"/>
      <c r="B63" s="53" t="s">
        <v>107</v>
      </c>
      <c r="C63" s="279"/>
      <c r="D63" s="54">
        <v>8.6280448692090559</v>
      </c>
      <c r="E63" s="55">
        <v>13.177857924357054</v>
      </c>
      <c r="F63" s="52"/>
      <c r="G63" s="52"/>
      <c r="H63" s="52"/>
      <c r="I63" s="52"/>
      <c r="J63" s="52"/>
      <c r="K63" s="52"/>
      <c r="L63" s="69"/>
      <c r="M63" s="70"/>
      <c r="N63" s="50"/>
      <c r="O63" s="50"/>
      <c r="P63" s="50"/>
      <c r="Q63" s="2"/>
      <c r="R63" s="2"/>
      <c r="S63" s="2"/>
      <c r="T63" s="2"/>
      <c r="U63" s="2"/>
      <c r="V63" s="2"/>
      <c r="W63" s="2"/>
      <c r="X63" s="2"/>
      <c r="Y63" s="2"/>
    </row>
    <row r="64" spans="1:25">
      <c r="A64" s="68"/>
      <c r="B64" s="53" t="s">
        <v>339</v>
      </c>
      <c r="C64" s="54">
        <v>141.21828418698519</v>
      </c>
      <c r="D64" s="54">
        <v>493.24974945033455</v>
      </c>
      <c r="E64" s="55">
        <v>749.49745023004687</v>
      </c>
      <c r="F64" s="52"/>
      <c r="G64" s="52"/>
      <c r="H64" s="52"/>
      <c r="I64" s="52"/>
      <c r="J64" s="52"/>
      <c r="K64" s="52"/>
      <c r="L64" s="69"/>
      <c r="M64" s="70"/>
      <c r="N64" s="50"/>
      <c r="O64" s="50"/>
      <c r="P64" s="50"/>
      <c r="Q64" s="2"/>
      <c r="R64" s="2"/>
      <c r="S64" s="2"/>
      <c r="T64" s="2"/>
      <c r="U64" s="2"/>
      <c r="V64" s="2"/>
      <c r="W64" s="2"/>
      <c r="X64" s="2"/>
      <c r="Y64" s="2"/>
    </row>
    <row r="65" spans="1:25">
      <c r="A65" s="68"/>
      <c r="B65" s="53" t="s">
        <v>91</v>
      </c>
      <c r="C65" s="54">
        <v>47.805338958414531</v>
      </c>
      <c r="D65" s="54">
        <v>125.71293291283489</v>
      </c>
      <c r="E65" s="55">
        <v>180.86222533000233</v>
      </c>
      <c r="F65" s="52"/>
      <c r="G65" s="52"/>
      <c r="H65" s="52"/>
      <c r="I65" s="52"/>
      <c r="J65" s="52"/>
      <c r="K65" s="52"/>
      <c r="L65" s="69"/>
      <c r="M65" s="70"/>
      <c r="N65" s="50"/>
      <c r="O65" s="50"/>
      <c r="P65" s="50"/>
      <c r="Q65" s="2"/>
      <c r="R65" s="2"/>
      <c r="S65" s="2"/>
      <c r="T65" s="2"/>
      <c r="U65" s="2"/>
      <c r="V65" s="2"/>
      <c r="W65" s="2"/>
      <c r="X65" s="2"/>
      <c r="Y65" s="2"/>
    </row>
    <row r="66" spans="1:25">
      <c r="A66" s="68"/>
      <c r="B66" s="53" t="s">
        <v>92</v>
      </c>
      <c r="C66" s="54">
        <v>30.371930189675428</v>
      </c>
      <c r="D66" s="54">
        <v>107.89438782867393</v>
      </c>
      <c r="E66" s="55">
        <v>144.17192005052587</v>
      </c>
      <c r="F66" s="52"/>
      <c r="G66" s="52"/>
      <c r="H66" s="52"/>
      <c r="I66" s="52"/>
      <c r="J66" s="52"/>
      <c r="K66" s="52"/>
      <c r="L66" s="69"/>
      <c r="M66" s="70"/>
      <c r="N66" s="50"/>
      <c r="O66" s="50"/>
      <c r="P66" s="50"/>
      <c r="Q66" s="2"/>
      <c r="R66" s="2"/>
      <c r="S66" s="2"/>
      <c r="T66" s="2"/>
      <c r="U66" s="2"/>
      <c r="V66" s="2"/>
      <c r="W66" s="2"/>
      <c r="X66" s="2"/>
      <c r="Y66" s="2"/>
    </row>
    <row r="67" spans="1:25">
      <c r="A67" s="68"/>
      <c r="B67" s="53" t="s">
        <v>24</v>
      </c>
      <c r="C67" s="54">
        <v>3628.0909539219269</v>
      </c>
      <c r="D67" s="54">
        <v>12486.241294470958</v>
      </c>
      <c r="E67" s="55">
        <v>17856.110432279256</v>
      </c>
      <c r="F67" s="52"/>
      <c r="G67" s="52"/>
      <c r="H67" s="52"/>
      <c r="I67" s="52"/>
      <c r="J67" s="52"/>
      <c r="K67" s="52"/>
      <c r="L67" s="69"/>
      <c r="M67" s="70"/>
      <c r="N67" s="50"/>
      <c r="O67" s="50"/>
      <c r="P67" s="50"/>
      <c r="Q67" s="2"/>
      <c r="R67" s="2"/>
      <c r="S67" s="2"/>
      <c r="T67" s="2"/>
      <c r="U67" s="2"/>
      <c r="V67" s="2"/>
      <c r="W67" s="2"/>
      <c r="X67" s="2"/>
      <c r="Y67" s="2"/>
    </row>
    <row r="68" spans="1:25">
      <c r="A68" s="68"/>
      <c r="B68" s="72" t="s">
        <v>85</v>
      </c>
      <c r="C68" s="54">
        <v>61.349272293732461</v>
      </c>
      <c r="D68" s="54">
        <v>321.01519946558824</v>
      </c>
      <c r="E68" s="55">
        <v>551.86814550716133</v>
      </c>
      <c r="F68" s="52"/>
      <c r="G68" s="52"/>
      <c r="H68" s="52"/>
      <c r="I68" s="52"/>
      <c r="J68" s="52"/>
      <c r="K68" s="52"/>
      <c r="L68" s="69"/>
      <c r="M68" s="70"/>
      <c r="N68" s="50"/>
      <c r="O68" s="50"/>
      <c r="P68" s="50"/>
      <c r="Q68" s="2"/>
      <c r="R68" s="2"/>
      <c r="S68" s="2"/>
      <c r="T68" s="2"/>
      <c r="U68" s="2"/>
      <c r="V68" s="2"/>
      <c r="W68" s="2"/>
      <c r="X68" s="2"/>
      <c r="Y68" s="2"/>
    </row>
    <row r="69" spans="1:25">
      <c r="A69" s="68"/>
      <c r="B69" s="53" t="s">
        <v>124</v>
      </c>
      <c r="C69" s="279"/>
      <c r="D69" s="279"/>
      <c r="E69" s="280"/>
      <c r="F69" s="52"/>
      <c r="G69" s="52"/>
      <c r="H69" s="52"/>
      <c r="I69" s="52"/>
      <c r="J69" s="52"/>
      <c r="K69" s="52"/>
      <c r="L69" s="69"/>
      <c r="M69" s="70"/>
      <c r="N69" s="50"/>
      <c r="O69" s="50"/>
      <c r="P69" s="50"/>
      <c r="Q69" s="2"/>
      <c r="R69" s="2"/>
      <c r="S69" s="2"/>
      <c r="T69" s="2"/>
      <c r="U69" s="2"/>
      <c r="V69" s="2"/>
      <c r="W69" s="2"/>
      <c r="X69" s="2"/>
      <c r="Y69" s="2"/>
    </row>
    <row r="70" spans="1:25">
      <c r="A70" s="68"/>
      <c r="B70" s="53" t="s">
        <v>125</v>
      </c>
      <c r="C70" s="279"/>
      <c r="D70" s="279"/>
      <c r="E70" s="280"/>
      <c r="F70" s="52"/>
      <c r="G70" s="52"/>
      <c r="H70" s="52"/>
      <c r="I70" s="52"/>
      <c r="J70" s="52"/>
      <c r="K70" s="52"/>
      <c r="L70" s="69"/>
      <c r="M70" s="70"/>
      <c r="N70" s="50"/>
      <c r="O70" s="50"/>
      <c r="P70" s="50"/>
      <c r="Q70" s="2"/>
      <c r="R70" s="2"/>
      <c r="S70" s="2"/>
      <c r="T70" s="2"/>
      <c r="U70" s="2"/>
      <c r="V70" s="2"/>
      <c r="W70" s="2"/>
      <c r="X70" s="2"/>
      <c r="Y70" s="2"/>
    </row>
    <row r="71" spans="1:25">
      <c r="A71" s="68"/>
      <c r="B71" s="53" t="s">
        <v>126</v>
      </c>
      <c r="C71" s="279"/>
      <c r="D71" s="279"/>
      <c r="E71" s="280"/>
      <c r="F71" s="52"/>
      <c r="G71" s="52"/>
      <c r="H71" s="52"/>
      <c r="I71" s="52"/>
      <c r="J71" s="52"/>
      <c r="K71" s="52"/>
      <c r="L71" s="69"/>
      <c r="M71" s="70"/>
      <c r="N71" s="50"/>
      <c r="O71" s="50"/>
      <c r="P71" s="50"/>
      <c r="Q71" s="2"/>
      <c r="R71" s="2"/>
      <c r="S71" s="2"/>
      <c r="T71" s="2"/>
      <c r="U71" s="2"/>
      <c r="V71" s="2"/>
      <c r="W71" s="2"/>
      <c r="X71" s="2"/>
      <c r="Y71" s="2"/>
    </row>
    <row r="72" spans="1:25">
      <c r="A72" s="68"/>
      <c r="B72" s="53" t="s">
        <v>127</v>
      </c>
      <c r="C72" s="279"/>
      <c r="D72" s="279"/>
      <c r="E72" s="280"/>
      <c r="F72" s="52"/>
      <c r="G72" s="52"/>
      <c r="H72" s="52"/>
      <c r="I72" s="52"/>
      <c r="J72" s="52"/>
      <c r="K72" s="52"/>
      <c r="L72" s="69"/>
      <c r="M72" s="70"/>
      <c r="N72" s="50"/>
      <c r="O72" s="50"/>
      <c r="P72" s="50"/>
      <c r="Q72" s="2"/>
      <c r="R72" s="2"/>
      <c r="S72" s="2"/>
      <c r="T72" s="2"/>
      <c r="U72" s="2"/>
      <c r="V72" s="2"/>
      <c r="W72" s="2"/>
      <c r="X72" s="2"/>
      <c r="Y72" s="2"/>
    </row>
    <row r="73" spans="1:25">
      <c r="A73" s="68"/>
      <c r="B73" s="53" t="s">
        <v>35</v>
      </c>
      <c r="C73" s="54">
        <v>2613.6292301404983</v>
      </c>
      <c r="D73" s="54">
        <v>6452.471533601888</v>
      </c>
      <c r="E73" s="55">
        <v>8383.8059091250561</v>
      </c>
      <c r="F73" s="52"/>
      <c r="G73" s="52"/>
      <c r="H73" s="52"/>
      <c r="I73" s="52"/>
      <c r="J73" s="52"/>
      <c r="K73" s="52"/>
      <c r="L73" s="69"/>
      <c r="M73" s="70"/>
      <c r="N73" s="50"/>
      <c r="O73" s="50"/>
      <c r="P73" s="50"/>
      <c r="Q73" s="2"/>
      <c r="R73" s="2"/>
      <c r="S73" s="2"/>
      <c r="T73" s="2"/>
      <c r="U73" s="2"/>
      <c r="V73" s="2"/>
      <c r="W73" s="2"/>
      <c r="X73" s="2"/>
      <c r="Y73" s="2"/>
    </row>
    <row r="74" spans="1:25">
      <c r="A74" s="68"/>
      <c r="B74" s="53" t="s">
        <v>128</v>
      </c>
      <c r="C74" s="279"/>
      <c r="D74" s="279"/>
      <c r="E74" s="280"/>
      <c r="F74" s="52"/>
      <c r="G74" s="52"/>
      <c r="H74" s="52"/>
      <c r="I74" s="52"/>
      <c r="J74" s="52"/>
      <c r="K74" s="52"/>
      <c r="L74" s="69"/>
      <c r="M74" s="70"/>
      <c r="N74" s="50"/>
      <c r="O74" s="50"/>
      <c r="P74" s="50"/>
      <c r="Q74" s="2"/>
      <c r="R74" s="2"/>
      <c r="S74" s="2"/>
      <c r="T74" s="2"/>
      <c r="U74" s="2"/>
      <c r="V74" s="2"/>
      <c r="W74" s="2"/>
      <c r="X74" s="2"/>
      <c r="Y74" s="2"/>
    </row>
    <row r="75" spans="1:25">
      <c r="A75" s="68"/>
      <c r="B75" s="53" t="s">
        <v>129</v>
      </c>
      <c r="C75" s="279"/>
      <c r="D75" s="279"/>
      <c r="E75" s="280"/>
      <c r="F75" s="52"/>
      <c r="G75" s="52"/>
      <c r="H75" s="52"/>
      <c r="I75" s="52"/>
      <c r="J75" s="52"/>
      <c r="K75" s="52"/>
      <c r="L75" s="69"/>
      <c r="M75" s="70"/>
      <c r="N75" s="50"/>
      <c r="O75" s="50"/>
      <c r="P75" s="50"/>
      <c r="Q75" s="2"/>
      <c r="R75" s="2"/>
      <c r="S75" s="2"/>
      <c r="T75" s="2"/>
      <c r="U75" s="2"/>
      <c r="V75" s="2"/>
      <c r="W75" s="2"/>
      <c r="X75" s="2"/>
      <c r="Y75" s="2"/>
    </row>
    <row r="76" spans="1:25">
      <c r="A76" s="68"/>
      <c r="B76" s="53" t="s">
        <v>73</v>
      </c>
      <c r="C76" s="54">
        <v>122.1477731100224</v>
      </c>
      <c r="D76" s="54">
        <v>436.94045793296488</v>
      </c>
      <c r="E76" s="55">
        <v>628.78575695123993</v>
      </c>
      <c r="F76" s="52"/>
      <c r="G76" s="52"/>
      <c r="H76" s="52"/>
      <c r="I76" s="52"/>
      <c r="J76" s="52"/>
      <c r="K76" s="52"/>
      <c r="L76" s="69"/>
      <c r="M76" s="70"/>
      <c r="N76" s="50"/>
      <c r="O76" s="50"/>
      <c r="P76" s="50"/>
      <c r="Q76" s="2"/>
      <c r="R76" s="2"/>
      <c r="S76" s="2"/>
      <c r="T76" s="2"/>
      <c r="U76" s="2"/>
      <c r="V76" s="2"/>
      <c r="W76" s="2"/>
      <c r="X76" s="2"/>
      <c r="Y76" s="2"/>
    </row>
    <row r="77" spans="1:25">
      <c r="A77" s="68"/>
      <c r="B77" s="53" t="s">
        <v>71</v>
      </c>
      <c r="C77" s="54">
        <v>101.35784403140758</v>
      </c>
      <c r="D77" s="54">
        <v>592.97471546559348</v>
      </c>
      <c r="E77" s="55">
        <v>920.96503916079087</v>
      </c>
      <c r="F77" s="52"/>
      <c r="G77" s="52"/>
      <c r="H77" s="52"/>
      <c r="I77" s="52"/>
      <c r="J77" s="52"/>
      <c r="K77" s="52"/>
      <c r="L77" s="69"/>
      <c r="M77" s="70"/>
      <c r="N77" s="50"/>
      <c r="O77" s="50"/>
      <c r="P77" s="50"/>
      <c r="Q77" s="2"/>
      <c r="R77" s="2"/>
      <c r="S77" s="2"/>
      <c r="T77" s="2"/>
      <c r="U77" s="2"/>
      <c r="V77" s="2"/>
      <c r="W77" s="2"/>
      <c r="X77" s="2"/>
      <c r="Y77" s="2"/>
    </row>
    <row r="78" spans="1:25">
      <c r="A78" s="68"/>
      <c r="B78" s="53" t="s">
        <v>130</v>
      </c>
      <c r="C78" s="279"/>
      <c r="D78" s="279"/>
      <c r="E78" s="280"/>
      <c r="F78" s="52"/>
      <c r="G78" s="52"/>
      <c r="H78" s="52"/>
      <c r="I78" s="52"/>
      <c r="J78" s="52"/>
      <c r="K78" s="52"/>
      <c r="L78" s="69"/>
      <c r="M78" s="70"/>
      <c r="N78" s="50"/>
      <c r="O78" s="50"/>
      <c r="P78" s="50"/>
      <c r="Q78" s="2"/>
      <c r="R78" s="2"/>
      <c r="S78" s="2"/>
      <c r="T78" s="2"/>
      <c r="U78" s="2"/>
      <c r="V78" s="2"/>
      <c r="W78" s="2"/>
      <c r="X78" s="2"/>
      <c r="Y78" s="2"/>
    </row>
    <row r="79" spans="1:25">
      <c r="A79" s="68"/>
      <c r="B79" s="53" t="s">
        <v>131</v>
      </c>
      <c r="C79" s="279"/>
      <c r="D79" s="279"/>
      <c r="E79" s="280"/>
      <c r="F79" s="52"/>
      <c r="G79" s="52"/>
      <c r="H79" s="52"/>
      <c r="I79" s="52"/>
      <c r="J79" s="52"/>
      <c r="K79" s="52"/>
      <c r="L79" s="69"/>
      <c r="M79" s="70"/>
      <c r="N79" s="50"/>
      <c r="O79" s="50"/>
      <c r="P79" s="50"/>
      <c r="Q79" s="2"/>
      <c r="R79" s="2"/>
      <c r="S79" s="2"/>
      <c r="T79" s="2"/>
      <c r="U79" s="2"/>
      <c r="V79" s="2"/>
      <c r="W79" s="2"/>
      <c r="X79" s="2"/>
      <c r="Y79" s="2"/>
    </row>
    <row r="80" spans="1:25">
      <c r="A80" s="68"/>
      <c r="B80" s="72" t="s">
        <v>132</v>
      </c>
      <c r="C80" s="279"/>
      <c r="D80" s="279"/>
      <c r="E80" s="280"/>
      <c r="F80" s="52"/>
      <c r="G80" s="52"/>
      <c r="H80" s="52"/>
      <c r="I80" s="52"/>
      <c r="J80" s="52"/>
      <c r="K80" s="52"/>
      <c r="L80" s="69"/>
      <c r="M80" s="70"/>
      <c r="N80" s="50"/>
      <c r="O80" s="50"/>
      <c r="P80" s="50"/>
      <c r="Q80" s="2"/>
      <c r="R80" s="2"/>
      <c r="S80" s="2"/>
      <c r="T80" s="2"/>
      <c r="U80" s="2"/>
      <c r="V80" s="2"/>
      <c r="W80" s="2"/>
      <c r="X80" s="2"/>
      <c r="Y80" s="2"/>
    </row>
    <row r="81" spans="1:25">
      <c r="A81" s="68"/>
      <c r="B81" s="53" t="s">
        <v>133</v>
      </c>
      <c r="C81" s="279"/>
      <c r="D81" s="279"/>
      <c r="E81" s="280"/>
      <c r="F81" s="52"/>
      <c r="G81" s="52"/>
      <c r="H81" s="52"/>
      <c r="I81" s="52"/>
      <c r="J81" s="52"/>
      <c r="K81" s="52"/>
      <c r="L81" s="69"/>
      <c r="M81" s="70"/>
      <c r="N81" s="50"/>
      <c r="O81" s="50"/>
      <c r="P81" s="50"/>
      <c r="Q81" s="2"/>
      <c r="R81" s="2"/>
      <c r="S81" s="2"/>
      <c r="T81" s="2"/>
      <c r="U81" s="2"/>
      <c r="V81" s="2"/>
      <c r="W81" s="2"/>
      <c r="X81" s="2"/>
      <c r="Y81" s="2"/>
    </row>
    <row r="82" spans="1:25">
      <c r="A82" s="68"/>
      <c r="B82" s="72" t="s">
        <v>381</v>
      </c>
      <c r="C82" s="279"/>
      <c r="D82" s="279"/>
      <c r="E82" s="280"/>
      <c r="F82" s="52"/>
      <c r="G82" s="52"/>
      <c r="H82" s="52"/>
      <c r="I82" s="52"/>
      <c r="J82" s="52"/>
      <c r="K82" s="52"/>
      <c r="L82" s="69"/>
      <c r="M82" s="70"/>
      <c r="N82" s="50"/>
      <c r="O82" s="50"/>
      <c r="P82" s="50"/>
      <c r="Q82" s="2"/>
      <c r="R82" s="2"/>
      <c r="S82" s="2"/>
      <c r="T82" s="2"/>
      <c r="U82" s="2"/>
      <c r="V82" s="2"/>
      <c r="W82" s="2"/>
      <c r="X82" s="2"/>
      <c r="Y82" s="2"/>
    </row>
    <row r="83" spans="1:25">
      <c r="A83" s="68"/>
      <c r="B83" s="53" t="s">
        <v>67</v>
      </c>
      <c r="C83" s="54">
        <v>259.60267301637344</v>
      </c>
      <c r="D83" s="54">
        <v>590.12309497260685</v>
      </c>
      <c r="E83" s="55">
        <v>758.99532665017819</v>
      </c>
      <c r="F83" s="52"/>
      <c r="G83" s="52"/>
      <c r="H83" s="52"/>
      <c r="I83" s="52"/>
      <c r="J83" s="52"/>
      <c r="K83" s="52"/>
      <c r="L83" s="69"/>
      <c r="M83" s="70"/>
      <c r="N83" s="50"/>
      <c r="O83" s="50"/>
      <c r="P83" s="50"/>
      <c r="Q83" s="2"/>
      <c r="R83" s="2"/>
      <c r="S83" s="2"/>
      <c r="T83" s="2"/>
      <c r="U83" s="2"/>
      <c r="V83" s="2"/>
      <c r="W83" s="2"/>
      <c r="X83" s="2"/>
      <c r="Y83" s="2"/>
    </row>
    <row r="84" spans="1:25">
      <c r="A84" s="68"/>
      <c r="B84" s="53" t="s">
        <v>135</v>
      </c>
      <c r="C84" s="279"/>
      <c r="D84" s="279"/>
      <c r="E84" s="280"/>
      <c r="F84" s="52"/>
      <c r="G84" s="52"/>
      <c r="H84" s="52"/>
      <c r="I84" s="52"/>
      <c r="J84" s="52"/>
      <c r="K84" s="52"/>
      <c r="L84" s="69"/>
      <c r="M84" s="70"/>
      <c r="N84" s="50"/>
      <c r="O84" s="50"/>
      <c r="P84" s="50"/>
      <c r="Q84" s="2"/>
      <c r="R84" s="2"/>
      <c r="S84" s="2"/>
      <c r="T84" s="2"/>
      <c r="U84" s="2"/>
      <c r="V84" s="2"/>
      <c r="W84" s="2"/>
      <c r="X84" s="2"/>
      <c r="Y84" s="2"/>
    </row>
    <row r="85" spans="1:25">
      <c r="A85" s="68"/>
      <c r="B85" s="53" t="s">
        <v>48</v>
      </c>
      <c r="C85" s="54">
        <v>571.40027529446229</v>
      </c>
      <c r="D85" s="54">
        <v>1291.7060035851066</v>
      </c>
      <c r="E85" s="55">
        <v>1568.8197754323244</v>
      </c>
      <c r="F85" s="52"/>
      <c r="G85" s="52"/>
      <c r="H85" s="73"/>
      <c r="I85" s="52"/>
      <c r="J85" s="52"/>
      <c r="K85" s="52"/>
      <c r="L85" s="69"/>
      <c r="M85" s="70"/>
      <c r="N85" s="50"/>
      <c r="O85" s="50"/>
      <c r="P85" s="50"/>
      <c r="Q85" s="2"/>
      <c r="R85" s="2"/>
      <c r="S85" s="2"/>
      <c r="T85" s="2"/>
      <c r="U85" s="2"/>
      <c r="V85" s="2"/>
      <c r="W85" s="2"/>
      <c r="X85" s="2"/>
      <c r="Y85" s="2"/>
    </row>
    <row r="86" spans="1:25">
      <c r="A86" s="68"/>
      <c r="B86" s="53" t="s">
        <v>50</v>
      </c>
      <c r="C86" s="54">
        <v>527.46683157285588</v>
      </c>
      <c r="D86" s="54">
        <v>1397.7618982856993</v>
      </c>
      <c r="E86" s="55">
        <v>2219.5322507927012</v>
      </c>
      <c r="F86" s="52"/>
      <c r="G86" s="52"/>
      <c r="H86" s="74"/>
      <c r="I86" s="52"/>
      <c r="J86" s="52"/>
      <c r="K86" s="52"/>
      <c r="L86" s="69"/>
      <c r="M86" s="70"/>
      <c r="N86" s="50"/>
      <c r="O86" s="50"/>
      <c r="P86" s="50"/>
      <c r="Q86" s="2"/>
      <c r="R86" s="2"/>
      <c r="S86" s="2"/>
      <c r="T86" s="2"/>
      <c r="U86" s="2"/>
      <c r="V86" s="2"/>
      <c r="W86" s="2"/>
      <c r="X86" s="2"/>
      <c r="Y86" s="2"/>
    </row>
    <row r="87" spans="1:25">
      <c r="A87" s="68"/>
      <c r="B87" s="53" t="s">
        <v>136</v>
      </c>
      <c r="C87" s="279"/>
      <c r="D87" s="279"/>
      <c r="E87" s="280"/>
      <c r="F87" s="52"/>
      <c r="G87" s="52"/>
      <c r="H87" s="52"/>
      <c r="I87" s="52"/>
      <c r="J87" s="52"/>
      <c r="K87" s="52"/>
      <c r="L87" s="69"/>
      <c r="M87" s="70"/>
      <c r="N87" s="50"/>
      <c r="O87" s="50"/>
      <c r="P87" s="50"/>
      <c r="Q87" s="2"/>
      <c r="R87" s="2"/>
      <c r="S87" s="2"/>
      <c r="T87" s="2"/>
      <c r="U87" s="2"/>
      <c r="V87" s="2"/>
      <c r="W87" s="2"/>
      <c r="X87" s="2"/>
      <c r="Y87" s="2"/>
    </row>
    <row r="88" spans="1:25">
      <c r="A88" s="68"/>
      <c r="B88" s="53" t="s">
        <v>65</v>
      </c>
      <c r="C88" s="54">
        <v>274.91814231374042</v>
      </c>
      <c r="D88" s="54">
        <v>855.26311050799609</v>
      </c>
      <c r="E88" s="55">
        <v>1094.6797011149945</v>
      </c>
      <c r="F88" s="52"/>
      <c r="G88" s="52"/>
      <c r="H88" s="52"/>
      <c r="I88" s="52"/>
      <c r="J88" s="52"/>
      <c r="K88" s="52"/>
      <c r="L88" s="69"/>
      <c r="M88" s="70"/>
      <c r="N88" s="50"/>
      <c r="O88" s="50"/>
      <c r="P88" s="50"/>
      <c r="Q88" s="2"/>
      <c r="R88" s="2"/>
      <c r="S88" s="2"/>
      <c r="T88" s="2"/>
      <c r="U88" s="2"/>
      <c r="V88" s="2"/>
      <c r="W88" s="2"/>
      <c r="X88" s="2"/>
      <c r="Y88" s="2"/>
    </row>
    <row r="89" spans="1:25">
      <c r="A89" s="68"/>
      <c r="B89" s="53" t="s">
        <v>101</v>
      </c>
      <c r="C89" s="54">
        <v>4.6645119853564099</v>
      </c>
      <c r="D89" s="54">
        <v>79.944872373681875</v>
      </c>
      <c r="E89" s="55">
        <v>96.486821570673072</v>
      </c>
      <c r="F89" s="52"/>
      <c r="G89" s="52"/>
      <c r="H89" s="52"/>
      <c r="I89" s="52"/>
      <c r="J89" s="52"/>
      <c r="K89" s="52"/>
      <c r="L89" s="69"/>
      <c r="M89" s="70"/>
      <c r="N89" s="50"/>
      <c r="O89" s="50"/>
      <c r="P89" s="50"/>
      <c r="Q89" s="2"/>
      <c r="R89" s="2"/>
      <c r="S89" s="2"/>
      <c r="T89" s="2"/>
      <c r="U89" s="2"/>
      <c r="V89" s="2"/>
      <c r="W89" s="2"/>
      <c r="X89" s="2"/>
      <c r="Y89" s="2"/>
    </row>
    <row r="90" spans="1:25">
      <c r="A90" s="68"/>
      <c r="B90" s="53" t="s">
        <v>95</v>
      </c>
      <c r="C90" s="54">
        <v>33.131233982467776</v>
      </c>
      <c r="D90" s="54">
        <v>84.308151442394347</v>
      </c>
      <c r="E90" s="55">
        <v>117.73769576986888</v>
      </c>
      <c r="F90" s="52"/>
      <c r="G90" s="52"/>
      <c r="H90" s="52"/>
      <c r="I90" s="52"/>
      <c r="J90" s="52"/>
      <c r="K90" s="52"/>
      <c r="L90" s="69"/>
      <c r="M90" s="70"/>
      <c r="N90" s="50"/>
      <c r="O90" s="50"/>
      <c r="P90" s="50"/>
      <c r="Q90" s="2"/>
      <c r="R90" s="2"/>
      <c r="S90" s="2"/>
      <c r="T90" s="2"/>
      <c r="U90" s="2"/>
      <c r="V90" s="2"/>
      <c r="W90" s="2"/>
      <c r="X90" s="2"/>
      <c r="Y90" s="2"/>
    </row>
    <row r="91" spans="1:25">
      <c r="A91" s="68"/>
      <c r="B91" s="53" t="s">
        <v>94</v>
      </c>
      <c r="C91" s="54">
        <v>19.427061463639625</v>
      </c>
      <c r="D91" s="54">
        <v>79.361425280314933</v>
      </c>
      <c r="E91" s="55">
        <v>94.528408838387563</v>
      </c>
      <c r="F91" s="52"/>
      <c r="G91" s="52"/>
      <c r="H91" s="52"/>
      <c r="I91" s="52"/>
      <c r="J91" s="52"/>
      <c r="K91" s="52"/>
      <c r="L91" s="69"/>
      <c r="M91" s="70"/>
      <c r="N91" s="50"/>
      <c r="O91" s="50"/>
      <c r="P91" s="50"/>
      <c r="Q91" s="2"/>
      <c r="R91" s="2"/>
      <c r="S91" s="2"/>
      <c r="T91" s="2"/>
      <c r="U91" s="2"/>
      <c r="V91" s="2"/>
      <c r="W91" s="2"/>
      <c r="X91" s="2"/>
      <c r="Y91" s="2"/>
    </row>
    <row r="92" spans="1:25">
      <c r="A92" s="68"/>
      <c r="B92" s="53" t="s">
        <v>137</v>
      </c>
      <c r="C92" s="279"/>
      <c r="D92" s="279"/>
      <c r="E92" s="280"/>
      <c r="F92" s="52"/>
      <c r="G92" s="52"/>
      <c r="H92" s="52"/>
      <c r="I92" s="52"/>
      <c r="J92" s="52"/>
      <c r="K92" s="52"/>
      <c r="L92" s="69"/>
      <c r="M92" s="70"/>
      <c r="N92" s="50"/>
      <c r="O92" s="50"/>
      <c r="P92" s="50"/>
      <c r="Q92" s="2"/>
      <c r="R92" s="2"/>
      <c r="S92" s="2"/>
      <c r="T92" s="2"/>
      <c r="U92" s="2"/>
      <c r="V92" s="2"/>
      <c r="W92" s="2"/>
      <c r="X92" s="2"/>
      <c r="Y92" s="2"/>
    </row>
    <row r="93" spans="1:25">
      <c r="A93" s="68"/>
      <c r="B93" s="53" t="s">
        <v>34</v>
      </c>
      <c r="C93" s="54">
        <v>608.93170071333395</v>
      </c>
      <c r="D93" s="54">
        <v>1183.4393525714174</v>
      </c>
      <c r="E93" s="55">
        <v>1153.4167269047373</v>
      </c>
      <c r="F93" s="52"/>
      <c r="G93" s="52"/>
      <c r="H93" s="52"/>
      <c r="I93" s="52"/>
      <c r="J93" s="52"/>
      <c r="K93" s="52"/>
      <c r="L93" s="69"/>
      <c r="M93" s="70"/>
      <c r="N93" s="50"/>
      <c r="O93" s="50"/>
      <c r="P93" s="50"/>
      <c r="Q93" s="2"/>
      <c r="R93" s="2"/>
      <c r="S93" s="2"/>
      <c r="T93" s="2"/>
      <c r="U93" s="2"/>
      <c r="V93" s="2"/>
      <c r="W93" s="2"/>
      <c r="X93" s="2"/>
      <c r="Y93" s="2"/>
    </row>
    <row r="94" spans="1:25">
      <c r="A94" s="68"/>
      <c r="B94" s="53" t="s">
        <v>138</v>
      </c>
      <c r="C94" s="279"/>
      <c r="D94" s="279"/>
      <c r="E94" s="280"/>
      <c r="F94" s="52"/>
      <c r="G94" s="52"/>
      <c r="H94" s="52"/>
      <c r="I94" s="52"/>
      <c r="J94" s="52"/>
      <c r="K94" s="52"/>
      <c r="L94" s="69"/>
      <c r="M94" s="70"/>
      <c r="N94" s="50"/>
      <c r="O94" s="50"/>
      <c r="P94" s="50"/>
      <c r="Q94" s="2"/>
      <c r="R94" s="2"/>
      <c r="S94" s="2"/>
      <c r="T94" s="2"/>
      <c r="U94" s="2"/>
      <c r="V94" s="2"/>
      <c r="W94" s="2"/>
      <c r="X94" s="2"/>
      <c r="Y94" s="2"/>
    </row>
    <row r="95" spans="1:25">
      <c r="A95" s="68"/>
      <c r="B95" s="53" t="s">
        <v>45</v>
      </c>
      <c r="C95" s="54">
        <v>223.52656213301719</v>
      </c>
      <c r="D95" s="54">
        <v>1696.0441696671996</v>
      </c>
      <c r="E95" s="55">
        <v>2774.7819230143582</v>
      </c>
      <c r="F95" s="52"/>
      <c r="G95" s="52"/>
      <c r="H95" s="52"/>
      <c r="I95" s="52"/>
      <c r="J95" s="52"/>
      <c r="K95" s="52"/>
      <c r="L95" s="69"/>
      <c r="M95" s="70"/>
      <c r="N95" s="50"/>
      <c r="O95" s="50"/>
      <c r="P95" s="50"/>
      <c r="Q95" s="2"/>
      <c r="R95" s="2"/>
      <c r="S95" s="2"/>
      <c r="T95" s="2"/>
      <c r="U95" s="2"/>
      <c r="V95" s="2"/>
      <c r="W95" s="2"/>
      <c r="X95" s="2"/>
      <c r="Y95" s="2"/>
    </row>
    <row r="96" spans="1:25">
      <c r="A96" s="68"/>
      <c r="B96" s="53" t="s">
        <v>139</v>
      </c>
      <c r="C96" s="279"/>
      <c r="D96" s="279"/>
      <c r="E96" s="280"/>
      <c r="F96" s="52"/>
      <c r="G96" s="52"/>
      <c r="H96" s="52"/>
      <c r="I96" s="52"/>
      <c r="J96" s="52"/>
      <c r="K96" s="52"/>
      <c r="L96" s="69"/>
      <c r="M96" s="70"/>
      <c r="N96" s="50"/>
      <c r="O96" s="50"/>
      <c r="P96" s="50"/>
      <c r="Q96" s="2"/>
      <c r="R96" s="2"/>
      <c r="S96" s="2"/>
      <c r="T96" s="2"/>
      <c r="U96" s="2"/>
      <c r="V96" s="2"/>
      <c r="W96" s="2"/>
      <c r="X96" s="2"/>
      <c r="Y96" s="2"/>
    </row>
    <row r="97" spans="1:25">
      <c r="A97" s="68"/>
      <c r="B97" s="53" t="s">
        <v>114</v>
      </c>
      <c r="C97" s="279"/>
      <c r="D97" s="279"/>
      <c r="E97" s="280"/>
      <c r="F97" s="52"/>
      <c r="G97" s="52"/>
      <c r="H97" s="52"/>
      <c r="I97" s="52"/>
      <c r="J97" s="52"/>
      <c r="K97" s="52"/>
      <c r="L97" s="69"/>
      <c r="M97" s="70"/>
      <c r="N97" s="50"/>
      <c r="O97" s="50"/>
      <c r="P97" s="50"/>
      <c r="Q97" s="2"/>
      <c r="R97" s="2"/>
      <c r="S97" s="2"/>
      <c r="T97" s="2"/>
      <c r="U97" s="2"/>
      <c r="V97" s="2"/>
      <c r="W97" s="2"/>
      <c r="X97" s="2"/>
      <c r="Y97" s="2"/>
    </row>
    <row r="98" spans="1:25">
      <c r="A98" s="68"/>
      <c r="B98" s="53" t="s">
        <v>37</v>
      </c>
      <c r="C98" s="54">
        <v>1306.0704794485121</v>
      </c>
      <c r="D98" s="54">
        <v>2753.4608556390754</v>
      </c>
      <c r="E98" s="55">
        <v>3633.8418036320713</v>
      </c>
      <c r="F98" s="52"/>
      <c r="G98" s="52"/>
      <c r="H98" s="52"/>
      <c r="I98" s="52"/>
      <c r="J98" s="52"/>
      <c r="K98" s="52"/>
      <c r="L98" s="69"/>
      <c r="M98" s="70"/>
      <c r="N98" s="50"/>
      <c r="O98" s="50"/>
      <c r="P98" s="50"/>
      <c r="Q98" s="2"/>
      <c r="R98" s="2"/>
      <c r="S98" s="2"/>
      <c r="T98" s="2"/>
      <c r="U98" s="2"/>
      <c r="V98" s="2"/>
      <c r="W98" s="2"/>
      <c r="X98" s="2"/>
      <c r="Y98" s="2"/>
    </row>
    <row r="99" spans="1:25">
      <c r="A99" s="68"/>
      <c r="B99" s="53" t="s">
        <v>61</v>
      </c>
      <c r="C99" s="54">
        <v>426.03670186305777</v>
      </c>
      <c r="D99" s="54">
        <v>952.71804328325493</v>
      </c>
      <c r="E99" s="55">
        <v>1374.3636811628282</v>
      </c>
      <c r="F99" s="52"/>
      <c r="G99" s="52"/>
      <c r="H99" s="52"/>
      <c r="I99" s="52"/>
      <c r="J99" s="52"/>
      <c r="K99" s="52"/>
      <c r="L99" s="69"/>
      <c r="M99" s="70"/>
      <c r="N99" s="50"/>
      <c r="O99" s="50"/>
      <c r="P99" s="50"/>
      <c r="Q99" s="2"/>
      <c r="R99" s="2"/>
      <c r="S99" s="2"/>
      <c r="T99" s="2"/>
      <c r="U99" s="2"/>
      <c r="V99" s="2"/>
      <c r="W99" s="2"/>
      <c r="X99" s="2"/>
      <c r="Y99" s="2"/>
    </row>
    <row r="100" spans="1:25">
      <c r="A100" s="68"/>
      <c r="B100" s="53" t="s">
        <v>84</v>
      </c>
      <c r="C100" s="279"/>
      <c r="D100" s="54">
        <v>353.51505204378515</v>
      </c>
      <c r="E100" s="55">
        <v>402.74607070595437</v>
      </c>
      <c r="F100" s="52"/>
      <c r="G100" s="52"/>
      <c r="H100" s="52"/>
      <c r="I100" s="52"/>
      <c r="J100" s="52"/>
      <c r="K100" s="52"/>
      <c r="L100" s="69"/>
      <c r="M100" s="70"/>
      <c r="N100" s="50"/>
      <c r="O100" s="50"/>
      <c r="P100" s="50"/>
      <c r="Q100" s="2"/>
      <c r="R100" s="2"/>
      <c r="S100" s="2"/>
      <c r="T100" s="2"/>
      <c r="U100" s="2"/>
      <c r="V100" s="2"/>
      <c r="W100" s="2"/>
      <c r="X100" s="2"/>
      <c r="Y100" s="2"/>
    </row>
    <row r="101" spans="1:25">
      <c r="A101" s="68"/>
      <c r="B101" s="53" t="s">
        <v>140</v>
      </c>
      <c r="C101" s="279"/>
      <c r="D101" s="279"/>
      <c r="E101" s="280"/>
      <c r="F101" s="52"/>
      <c r="G101" s="52"/>
      <c r="H101" s="52"/>
      <c r="I101" s="52"/>
      <c r="J101" s="52"/>
      <c r="K101" s="52"/>
      <c r="L101" s="69"/>
      <c r="M101" s="70"/>
      <c r="N101" s="50"/>
      <c r="O101" s="50"/>
      <c r="P101" s="50"/>
      <c r="Q101" s="2"/>
      <c r="R101" s="2"/>
      <c r="S101" s="2"/>
      <c r="T101" s="2"/>
      <c r="U101" s="2"/>
      <c r="V101" s="2"/>
      <c r="W101" s="2"/>
      <c r="X101" s="2"/>
      <c r="Y101" s="2"/>
    </row>
    <row r="102" spans="1:25">
      <c r="A102" s="68"/>
      <c r="B102" s="53" t="s">
        <v>141</v>
      </c>
      <c r="C102" s="279"/>
      <c r="D102" s="279"/>
      <c r="E102" s="280"/>
      <c r="F102" s="52"/>
      <c r="G102" s="52"/>
      <c r="H102" s="52"/>
      <c r="I102" s="52"/>
      <c r="J102" s="52"/>
      <c r="K102" s="52"/>
      <c r="L102" s="69"/>
      <c r="M102" s="70"/>
      <c r="N102" s="50"/>
      <c r="O102" s="50"/>
      <c r="P102" s="50"/>
      <c r="Q102" s="2"/>
      <c r="R102" s="2"/>
      <c r="S102" s="2"/>
      <c r="T102" s="2"/>
      <c r="U102" s="2"/>
      <c r="V102" s="2"/>
      <c r="W102" s="2"/>
      <c r="X102" s="2"/>
      <c r="Y102" s="2"/>
    </row>
    <row r="103" spans="1:25">
      <c r="A103" s="68"/>
      <c r="B103" s="53" t="s">
        <v>47</v>
      </c>
      <c r="C103" s="54">
        <v>449.75067042590393</v>
      </c>
      <c r="D103" s="54">
        <v>1561.9713645575387</v>
      </c>
      <c r="E103" s="55">
        <v>2278.6051924451313</v>
      </c>
      <c r="F103" s="52"/>
      <c r="G103" s="52"/>
      <c r="H103" s="52"/>
      <c r="I103" s="52"/>
      <c r="J103" s="52"/>
      <c r="K103" s="52"/>
      <c r="L103" s="69"/>
      <c r="M103" s="70"/>
      <c r="N103" s="50"/>
      <c r="O103" s="50"/>
      <c r="P103" s="50"/>
      <c r="Q103" s="2"/>
      <c r="R103" s="2"/>
      <c r="S103" s="2"/>
      <c r="T103" s="2"/>
      <c r="U103" s="2"/>
      <c r="V103" s="2"/>
      <c r="W103" s="2"/>
      <c r="X103" s="2"/>
      <c r="Y103" s="2"/>
    </row>
    <row r="104" spans="1:25">
      <c r="A104" s="68"/>
      <c r="B104" s="53" t="s">
        <v>142</v>
      </c>
      <c r="C104" s="279"/>
      <c r="D104" s="279"/>
      <c r="E104" s="280"/>
      <c r="F104" s="52"/>
      <c r="G104" s="52"/>
      <c r="H104" s="52"/>
      <c r="I104" s="52"/>
      <c r="J104" s="52"/>
      <c r="K104" s="52"/>
      <c r="L104" s="69"/>
      <c r="M104" s="70"/>
      <c r="N104" s="50"/>
      <c r="O104" s="50"/>
      <c r="P104" s="50"/>
      <c r="Q104" s="2"/>
      <c r="R104" s="2"/>
      <c r="S104" s="2"/>
      <c r="T104" s="2"/>
      <c r="U104" s="2"/>
      <c r="V104" s="2"/>
      <c r="W104" s="2"/>
      <c r="X104" s="2"/>
      <c r="Y104" s="2"/>
    </row>
    <row r="105" spans="1:25">
      <c r="A105" s="68"/>
      <c r="B105" s="53" t="s">
        <v>53</v>
      </c>
      <c r="C105" s="54">
        <v>628.82718271231181</v>
      </c>
      <c r="D105" s="54">
        <v>1255.8734554553043</v>
      </c>
      <c r="E105" s="55">
        <v>1444.2853075420996</v>
      </c>
      <c r="F105" s="52"/>
      <c r="G105" s="52"/>
      <c r="H105" s="52"/>
      <c r="I105" s="52"/>
      <c r="J105" s="52"/>
      <c r="K105" s="52"/>
      <c r="L105" s="69"/>
      <c r="M105" s="70"/>
      <c r="N105" s="50"/>
      <c r="O105" s="50"/>
      <c r="P105" s="50"/>
      <c r="Q105" s="2"/>
      <c r="R105" s="2"/>
      <c r="S105" s="2"/>
      <c r="T105" s="2"/>
      <c r="U105" s="2"/>
      <c r="V105" s="2"/>
      <c r="W105" s="2"/>
      <c r="X105" s="2"/>
      <c r="Y105" s="2"/>
    </row>
    <row r="106" spans="1:25">
      <c r="A106" s="68"/>
      <c r="B106" s="53" t="s">
        <v>116</v>
      </c>
      <c r="C106" s="279"/>
      <c r="D106" s="54">
        <v>3.7136997938893996</v>
      </c>
      <c r="E106" s="55">
        <v>1.7891483599576308</v>
      </c>
      <c r="F106" s="52"/>
      <c r="G106" s="52"/>
      <c r="H106" s="52"/>
      <c r="I106" s="52"/>
      <c r="J106" s="52"/>
      <c r="K106" s="52"/>
      <c r="L106" s="69"/>
      <c r="M106" s="70"/>
      <c r="N106" s="50"/>
      <c r="O106" s="50"/>
      <c r="P106" s="50"/>
      <c r="Q106" s="2"/>
      <c r="R106" s="2"/>
      <c r="S106" s="2"/>
      <c r="T106" s="2"/>
      <c r="U106" s="2"/>
      <c r="V106" s="2"/>
      <c r="W106" s="2"/>
      <c r="X106" s="2"/>
      <c r="Y106" s="2"/>
    </row>
    <row r="107" spans="1:25">
      <c r="A107" s="68"/>
      <c r="B107" s="53" t="s">
        <v>143</v>
      </c>
      <c r="C107" s="279"/>
      <c r="D107" s="279"/>
      <c r="E107" s="280"/>
      <c r="F107" s="52"/>
      <c r="G107" s="52"/>
      <c r="H107" s="52"/>
      <c r="I107" s="52"/>
      <c r="J107" s="52"/>
      <c r="K107" s="52"/>
      <c r="L107" s="69"/>
      <c r="M107" s="70"/>
      <c r="N107" s="50"/>
      <c r="O107" s="50"/>
      <c r="P107" s="50"/>
      <c r="Q107" s="2"/>
      <c r="R107" s="2"/>
      <c r="S107" s="2"/>
      <c r="T107" s="2"/>
      <c r="U107" s="2"/>
      <c r="V107" s="2"/>
      <c r="W107" s="2"/>
      <c r="X107" s="2"/>
      <c r="Y107" s="2"/>
    </row>
    <row r="108" spans="1:25">
      <c r="A108" s="68"/>
      <c r="B108" s="53" t="s">
        <v>144</v>
      </c>
      <c r="C108" s="279"/>
      <c r="D108" s="279"/>
      <c r="E108" s="280"/>
      <c r="F108" s="52"/>
      <c r="G108" s="52"/>
      <c r="H108" s="52"/>
      <c r="I108" s="52"/>
      <c r="J108" s="52"/>
      <c r="K108" s="52"/>
      <c r="L108" s="69"/>
      <c r="M108" s="70"/>
      <c r="N108" s="50"/>
      <c r="O108" s="50"/>
      <c r="P108" s="50"/>
      <c r="Q108" s="2"/>
      <c r="R108" s="2"/>
      <c r="S108" s="2"/>
      <c r="T108" s="2"/>
      <c r="U108" s="2"/>
      <c r="V108" s="2"/>
      <c r="W108" s="2"/>
      <c r="X108" s="2"/>
      <c r="Y108" s="2"/>
    </row>
    <row r="109" spans="1:25">
      <c r="A109" s="68"/>
      <c r="B109" s="53" t="s">
        <v>104</v>
      </c>
      <c r="C109" s="54">
        <v>28.717440245933531</v>
      </c>
      <c r="D109" s="54">
        <v>141.73434289561908</v>
      </c>
      <c r="E109" s="55">
        <v>200.50884327809754</v>
      </c>
      <c r="F109" s="52"/>
      <c r="G109" s="52"/>
      <c r="H109" s="52"/>
      <c r="I109" s="52"/>
      <c r="J109" s="52"/>
      <c r="K109" s="52"/>
      <c r="L109" s="69"/>
      <c r="M109" s="70"/>
      <c r="N109" s="50"/>
      <c r="O109" s="50"/>
      <c r="P109" s="50"/>
      <c r="Q109" s="2"/>
      <c r="R109" s="2"/>
      <c r="S109" s="2"/>
      <c r="T109" s="2"/>
      <c r="U109" s="2"/>
      <c r="V109" s="2"/>
      <c r="W109" s="2"/>
      <c r="X109" s="2"/>
      <c r="Y109" s="2"/>
    </row>
    <row r="110" spans="1:25">
      <c r="A110" s="68"/>
      <c r="B110" s="53" t="s">
        <v>145</v>
      </c>
      <c r="C110" s="279"/>
      <c r="D110" s="279"/>
      <c r="E110" s="280"/>
      <c r="F110" s="52"/>
      <c r="G110" s="52"/>
      <c r="H110" s="52"/>
      <c r="I110" s="52"/>
      <c r="J110" s="52"/>
      <c r="K110" s="52"/>
      <c r="L110" s="69"/>
      <c r="M110" s="70"/>
      <c r="N110" s="50"/>
      <c r="O110" s="50"/>
      <c r="P110" s="50"/>
      <c r="Q110" s="2"/>
      <c r="R110" s="2"/>
      <c r="S110" s="2"/>
      <c r="T110" s="2"/>
      <c r="U110" s="2"/>
      <c r="V110" s="2"/>
      <c r="W110" s="2"/>
      <c r="X110" s="2"/>
      <c r="Y110" s="2"/>
    </row>
    <row r="111" spans="1:25">
      <c r="A111" s="68"/>
      <c r="B111" s="53" t="s">
        <v>105</v>
      </c>
      <c r="C111" s="54">
        <v>13.566117942684553</v>
      </c>
      <c r="D111" s="54">
        <v>19.359578695993331</v>
      </c>
      <c r="E111" s="55">
        <v>18.683649148971242</v>
      </c>
      <c r="F111" s="52"/>
      <c r="G111" s="52"/>
      <c r="H111" s="52"/>
      <c r="I111" s="52"/>
      <c r="J111" s="52"/>
      <c r="K111" s="52"/>
      <c r="L111" s="69"/>
      <c r="M111" s="70"/>
      <c r="N111" s="50"/>
      <c r="O111" s="50"/>
      <c r="P111" s="50"/>
      <c r="Q111" s="2"/>
      <c r="R111" s="2"/>
      <c r="S111" s="2"/>
      <c r="T111" s="2"/>
      <c r="U111" s="2"/>
      <c r="V111" s="2"/>
      <c r="W111" s="2"/>
      <c r="X111" s="2"/>
      <c r="Y111" s="2"/>
    </row>
    <row r="112" spans="1:25">
      <c r="A112" s="68"/>
      <c r="B112" s="53" t="s">
        <v>83</v>
      </c>
      <c r="C112" s="54">
        <v>115.5857351134738</v>
      </c>
      <c r="D112" s="54">
        <v>327.27246096494576</v>
      </c>
      <c r="E112" s="55">
        <v>500.95998834604671</v>
      </c>
      <c r="F112" s="52"/>
      <c r="G112" s="52"/>
      <c r="H112" s="52"/>
      <c r="I112" s="52"/>
      <c r="J112" s="52"/>
      <c r="K112" s="52"/>
      <c r="L112" s="69"/>
      <c r="M112" s="70"/>
      <c r="N112" s="50"/>
      <c r="O112" s="50"/>
      <c r="P112" s="50"/>
      <c r="Q112" s="2"/>
      <c r="R112" s="2"/>
      <c r="S112" s="2"/>
      <c r="T112" s="2"/>
      <c r="U112" s="2"/>
      <c r="V112" s="2"/>
      <c r="W112" s="2"/>
      <c r="X112" s="2"/>
      <c r="Y112" s="2"/>
    </row>
    <row r="113" spans="1:25">
      <c r="A113" s="68"/>
      <c r="B113" s="53" t="s">
        <v>118</v>
      </c>
      <c r="C113" s="279"/>
      <c r="D113" s="279"/>
      <c r="E113" s="280"/>
      <c r="F113" s="52"/>
      <c r="G113" s="52"/>
      <c r="H113" s="52"/>
      <c r="I113" s="52"/>
      <c r="J113" s="52"/>
      <c r="K113" s="52"/>
      <c r="L113" s="69"/>
      <c r="M113" s="70"/>
      <c r="N113" s="50"/>
      <c r="O113" s="50"/>
      <c r="P113" s="50"/>
      <c r="Q113" s="2"/>
      <c r="R113" s="2"/>
      <c r="S113" s="2"/>
      <c r="T113" s="2"/>
      <c r="U113" s="2"/>
      <c r="V113" s="2"/>
      <c r="W113" s="2"/>
      <c r="X113" s="2"/>
      <c r="Y113" s="2"/>
    </row>
    <row r="114" spans="1:25">
      <c r="A114" s="68"/>
      <c r="B114" s="53" t="s">
        <v>97</v>
      </c>
      <c r="C114" s="54">
        <v>17.469634777957928</v>
      </c>
      <c r="D114" s="54">
        <v>81.507583229440797</v>
      </c>
      <c r="E114" s="55">
        <v>108.21935184231334</v>
      </c>
      <c r="F114" s="52"/>
      <c r="G114" s="52"/>
      <c r="H114" s="52"/>
      <c r="I114" s="52"/>
      <c r="J114" s="52"/>
      <c r="K114" s="52"/>
      <c r="L114" s="69"/>
      <c r="M114" s="70"/>
      <c r="N114" s="50"/>
      <c r="O114" s="50"/>
      <c r="P114" s="50"/>
      <c r="Q114" s="2"/>
      <c r="R114" s="2"/>
      <c r="S114" s="2"/>
      <c r="T114" s="2"/>
      <c r="U114" s="2"/>
      <c r="V114" s="2"/>
      <c r="W114" s="2"/>
      <c r="X114" s="2"/>
      <c r="Y114" s="2"/>
    </row>
    <row r="115" spans="1:25">
      <c r="A115" s="68"/>
      <c r="B115" s="53" t="s">
        <v>54</v>
      </c>
      <c r="C115" s="54">
        <v>280.60670429521036</v>
      </c>
      <c r="D115" s="54">
        <v>1094.8990196312106</v>
      </c>
      <c r="E115" s="55">
        <v>1433.1339042690886</v>
      </c>
      <c r="F115" s="52"/>
      <c r="G115" s="52"/>
      <c r="H115" s="52"/>
      <c r="I115" s="52"/>
      <c r="J115" s="52"/>
      <c r="K115" s="52"/>
      <c r="L115" s="69"/>
      <c r="M115" s="70"/>
      <c r="N115" s="50"/>
      <c r="O115" s="50"/>
      <c r="P115" s="50"/>
      <c r="Q115" s="2"/>
      <c r="R115" s="2"/>
      <c r="S115" s="2"/>
      <c r="T115" s="2"/>
      <c r="U115" s="2"/>
      <c r="V115" s="2"/>
      <c r="W115" s="2"/>
      <c r="X115" s="2"/>
      <c r="Y115" s="2"/>
    </row>
    <row r="116" spans="1:25">
      <c r="A116" s="68"/>
      <c r="B116" s="53" t="s">
        <v>82</v>
      </c>
      <c r="C116" s="279"/>
      <c r="D116" s="54">
        <v>66.371270412384305</v>
      </c>
      <c r="E116" s="55">
        <v>134.95104455140122</v>
      </c>
      <c r="F116" s="52"/>
      <c r="G116" s="52"/>
      <c r="H116" s="52"/>
      <c r="I116" s="52"/>
      <c r="J116" s="52"/>
      <c r="K116" s="52"/>
      <c r="L116" s="69"/>
      <c r="M116" s="70"/>
      <c r="N116" s="50"/>
      <c r="O116" s="50"/>
      <c r="P116" s="50"/>
      <c r="Q116" s="2"/>
      <c r="R116" s="2"/>
      <c r="S116" s="2"/>
      <c r="T116" s="2"/>
      <c r="U116" s="2"/>
      <c r="V116" s="2"/>
      <c r="W116" s="2"/>
      <c r="X116" s="2"/>
      <c r="Y116" s="2"/>
    </row>
    <row r="117" spans="1:25">
      <c r="A117" s="68"/>
      <c r="B117" s="53" t="s">
        <v>39</v>
      </c>
      <c r="C117" s="54">
        <v>1174.0858750403459</v>
      </c>
      <c r="D117" s="54">
        <v>2449.7741256707754</v>
      </c>
      <c r="E117" s="55">
        <v>3465.881376643943</v>
      </c>
      <c r="F117" s="52"/>
      <c r="G117" s="52"/>
      <c r="H117" s="52"/>
      <c r="I117" s="52"/>
      <c r="J117" s="52"/>
      <c r="K117" s="52"/>
      <c r="L117" s="69"/>
      <c r="M117" s="70"/>
      <c r="N117" s="50"/>
      <c r="O117" s="50"/>
      <c r="P117" s="50"/>
      <c r="Q117" s="2"/>
      <c r="R117" s="2"/>
      <c r="S117" s="2"/>
      <c r="T117" s="2"/>
      <c r="U117" s="2"/>
      <c r="V117" s="2"/>
      <c r="W117" s="2"/>
      <c r="X117" s="2"/>
      <c r="Y117" s="2"/>
    </row>
    <row r="118" spans="1:25">
      <c r="A118" s="68"/>
      <c r="B118" s="53" t="s">
        <v>44</v>
      </c>
      <c r="C118" s="54">
        <v>759.69479159679395</v>
      </c>
      <c r="D118" s="54">
        <v>1886.4367092068896</v>
      </c>
      <c r="E118" s="55">
        <v>2511.4771239229167</v>
      </c>
      <c r="F118" s="52"/>
      <c r="G118" s="52"/>
      <c r="H118" s="52"/>
      <c r="I118" s="52"/>
      <c r="J118" s="52"/>
      <c r="K118" s="52"/>
      <c r="L118" s="69"/>
      <c r="M118" s="70"/>
      <c r="N118" s="50"/>
      <c r="O118" s="50"/>
      <c r="P118" s="50"/>
      <c r="Q118" s="2"/>
      <c r="R118" s="2"/>
      <c r="S118" s="2"/>
      <c r="T118" s="2"/>
      <c r="U118" s="2"/>
      <c r="V118" s="2"/>
      <c r="W118" s="2"/>
      <c r="X118" s="2"/>
      <c r="Y118" s="2"/>
    </row>
    <row r="119" spans="1:25">
      <c r="A119" s="68"/>
      <c r="B119" s="53" t="s">
        <v>58</v>
      </c>
      <c r="C119" s="54">
        <v>447.22763635564957</v>
      </c>
      <c r="D119" s="54">
        <v>1003.302003073671</v>
      </c>
      <c r="E119" s="55">
        <v>1295.3334330734233</v>
      </c>
      <c r="F119" s="52"/>
      <c r="G119" s="52"/>
      <c r="H119" s="52"/>
      <c r="I119" s="52"/>
      <c r="J119" s="52"/>
      <c r="K119" s="52"/>
      <c r="L119" s="69"/>
      <c r="M119" s="70"/>
      <c r="N119" s="50"/>
      <c r="O119" s="50"/>
      <c r="P119" s="50"/>
      <c r="Q119" s="2"/>
      <c r="R119" s="2"/>
      <c r="S119" s="2"/>
      <c r="T119" s="2"/>
      <c r="U119" s="2"/>
      <c r="V119" s="2"/>
      <c r="W119" s="2"/>
      <c r="X119" s="2"/>
      <c r="Y119" s="2"/>
    </row>
    <row r="120" spans="1:25">
      <c r="A120" s="68"/>
      <c r="B120" s="53" t="s">
        <v>98</v>
      </c>
      <c r="C120" s="54">
        <v>61.66661733759549</v>
      </c>
      <c r="D120" s="54">
        <v>103.8773340647866</v>
      </c>
      <c r="E120" s="55">
        <v>117.6181050461519</v>
      </c>
      <c r="F120" s="52"/>
      <c r="G120" s="52"/>
      <c r="H120" s="52"/>
      <c r="I120" s="52"/>
      <c r="J120" s="52"/>
      <c r="K120" s="52"/>
      <c r="L120" s="69"/>
      <c r="M120" s="70"/>
      <c r="N120" s="50"/>
      <c r="O120" s="50"/>
      <c r="P120" s="50"/>
      <c r="Q120" s="2"/>
      <c r="R120" s="2"/>
      <c r="S120" s="2"/>
      <c r="T120" s="2"/>
      <c r="U120" s="2"/>
      <c r="V120" s="2"/>
      <c r="W120" s="2"/>
      <c r="X120" s="2"/>
      <c r="Y120" s="2"/>
    </row>
    <row r="121" spans="1:25">
      <c r="A121" s="68"/>
      <c r="B121" s="53" t="s">
        <v>42</v>
      </c>
      <c r="C121" s="54">
        <v>791.72524041491943</v>
      </c>
      <c r="D121" s="54">
        <v>1951.5102735132482</v>
      </c>
      <c r="E121" s="55">
        <v>2726.6949526959465</v>
      </c>
      <c r="F121" s="52"/>
      <c r="G121" s="52"/>
      <c r="H121" s="52"/>
      <c r="I121" s="52"/>
      <c r="J121" s="52"/>
      <c r="K121" s="52"/>
      <c r="L121" s="69"/>
      <c r="M121" s="70"/>
      <c r="N121" s="50"/>
      <c r="O121" s="50"/>
      <c r="P121" s="50"/>
      <c r="Q121" s="2"/>
      <c r="R121" s="2"/>
      <c r="S121" s="2"/>
      <c r="T121" s="2"/>
      <c r="U121" s="2"/>
      <c r="V121" s="2"/>
      <c r="W121" s="2"/>
      <c r="X121" s="2"/>
      <c r="Y121" s="2"/>
    </row>
    <row r="122" spans="1:25">
      <c r="A122" s="68"/>
      <c r="B122" s="53" t="s">
        <v>88</v>
      </c>
      <c r="C122" s="54">
        <v>23.588204245896851</v>
      </c>
      <c r="D122" s="54">
        <v>86.186412933812548</v>
      </c>
      <c r="E122" s="55">
        <v>79.673624709424828</v>
      </c>
      <c r="F122" s="52"/>
      <c r="G122" s="52"/>
      <c r="H122" s="52"/>
      <c r="I122" s="52"/>
      <c r="J122" s="52"/>
      <c r="K122" s="52"/>
      <c r="L122" s="69"/>
      <c r="M122" s="70"/>
      <c r="N122" s="50"/>
      <c r="O122" s="50"/>
      <c r="P122" s="50"/>
      <c r="Q122" s="2"/>
      <c r="R122" s="2"/>
      <c r="S122" s="2"/>
      <c r="T122" s="2"/>
      <c r="U122" s="2"/>
      <c r="V122" s="2"/>
      <c r="W122" s="2"/>
      <c r="X122" s="2"/>
      <c r="Y122" s="2"/>
    </row>
    <row r="123" spans="1:25">
      <c r="A123" s="68"/>
      <c r="B123" s="53" t="s">
        <v>43</v>
      </c>
      <c r="C123" s="54">
        <v>276.48014052643333</v>
      </c>
      <c r="D123" s="54">
        <v>2041.2210572208774</v>
      </c>
      <c r="E123" s="55">
        <v>2748.4296153357618</v>
      </c>
      <c r="F123" s="52"/>
      <c r="G123" s="52"/>
      <c r="H123" s="52"/>
      <c r="I123" s="52"/>
      <c r="J123" s="52"/>
      <c r="K123" s="52"/>
      <c r="L123" s="69"/>
      <c r="M123" s="70"/>
      <c r="N123" s="50"/>
      <c r="O123" s="50"/>
      <c r="P123" s="50"/>
      <c r="Q123" s="2"/>
      <c r="R123" s="2"/>
      <c r="S123" s="2"/>
      <c r="T123" s="2"/>
      <c r="U123" s="2"/>
      <c r="V123" s="2"/>
      <c r="W123" s="2"/>
      <c r="X123" s="2"/>
      <c r="Y123" s="2"/>
    </row>
    <row r="124" spans="1:25">
      <c r="A124" s="68"/>
      <c r="B124" s="53" t="s">
        <v>146</v>
      </c>
      <c r="C124" s="279"/>
      <c r="D124" s="279"/>
      <c r="E124" s="280"/>
      <c r="F124" s="52"/>
      <c r="G124" s="52"/>
      <c r="H124" s="52"/>
      <c r="I124" s="52"/>
      <c r="J124" s="52"/>
      <c r="K124" s="52"/>
      <c r="L124" s="69"/>
      <c r="M124" s="70"/>
      <c r="N124" s="50"/>
      <c r="O124" s="50"/>
      <c r="P124" s="50"/>
      <c r="Q124" s="2"/>
      <c r="R124" s="2"/>
      <c r="S124" s="2"/>
      <c r="T124" s="2"/>
      <c r="U124" s="2"/>
      <c r="V124" s="2"/>
      <c r="W124" s="2"/>
      <c r="X124" s="2"/>
      <c r="Y124" s="2"/>
    </row>
    <row r="125" spans="1:25">
      <c r="A125" s="68"/>
      <c r="B125" s="53" t="s">
        <v>23</v>
      </c>
      <c r="C125" s="54">
        <v>7218.407326736402</v>
      </c>
      <c r="D125" s="54">
        <v>23049.394133502461</v>
      </c>
      <c r="E125" s="55">
        <v>28268.780479990102</v>
      </c>
      <c r="F125" s="52"/>
      <c r="G125" s="52"/>
      <c r="H125" s="52"/>
      <c r="I125" s="52"/>
      <c r="J125" s="52"/>
      <c r="K125" s="52"/>
      <c r="L125" s="69"/>
      <c r="M125" s="70"/>
      <c r="N125" s="50"/>
      <c r="O125" s="50"/>
      <c r="P125" s="50"/>
      <c r="Q125" s="2"/>
      <c r="R125" s="2"/>
      <c r="S125" s="2"/>
      <c r="T125" s="2"/>
      <c r="U125" s="2"/>
      <c r="V125" s="2"/>
      <c r="W125" s="2"/>
      <c r="X125" s="2"/>
      <c r="Y125" s="2"/>
    </row>
    <row r="126" spans="1:25">
      <c r="A126" s="68"/>
      <c r="B126" s="53" t="s">
        <v>147</v>
      </c>
      <c r="C126" s="279"/>
      <c r="D126" s="279"/>
      <c r="E126" s="280"/>
      <c r="F126" s="52"/>
      <c r="G126" s="52"/>
      <c r="H126" s="52"/>
      <c r="I126" s="52"/>
      <c r="J126" s="52"/>
      <c r="K126" s="52"/>
      <c r="L126" s="69"/>
      <c r="M126" s="70"/>
      <c r="N126" s="50"/>
      <c r="O126" s="50"/>
      <c r="P126" s="50"/>
      <c r="Q126" s="2"/>
      <c r="R126" s="2"/>
      <c r="S126" s="2"/>
      <c r="T126" s="2"/>
      <c r="U126" s="2"/>
      <c r="V126" s="2"/>
      <c r="W126" s="2"/>
      <c r="X126" s="2"/>
      <c r="Y126" s="2"/>
    </row>
    <row r="127" spans="1:25">
      <c r="A127" s="68"/>
      <c r="B127" s="53" t="s">
        <v>148</v>
      </c>
      <c r="C127" s="279"/>
      <c r="D127" s="279"/>
      <c r="E127" s="280"/>
      <c r="F127" s="52"/>
      <c r="G127" s="52"/>
      <c r="H127" s="52"/>
      <c r="I127" s="52"/>
      <c r="J127" s="52"/>
      <c r="K127" s="52"/>
      <c r="L127" s="69"/>
      <c r="M127" s="70"/>
      <c r="N127" s="50"/>
      <c r="O127" s="50"/>
      <c r="P127" s="50"/>
      <c r="Q127" s="2"/>
      <c r="R127" s="2"/>
      <c r="S127" s="2"/>
      <c r="T127" s="2"/>
      <c r="U127" s="2"/>
      <c r="V127" s="2"/>
      <c r="W127" s="2"/>
      <c r="X127" s="2"/>
      <c r="Y127" s="2"/>
    </row>
    <row r="128" spans="1:25">
      <c r="A128" s="68"/>
      <c r="B128" s="53" t="s">
        <v>149</v>
      </c>
      <c r="C128" s="279"/>
      <c r="D128" s="279"/>
      <c r="E128" s="280"/>
      <c r="F128" s="52"/>
      <c r="G128" s="52"/>
      <c r="H128" s="52"/>
      <c r="I128" s="52"/>
      <c r="J128" s="52"/>
      <c r="K128" s="52"/>
      <c r="L128" s="69"/>
      <c r="M128" s="70"/>
      <c r="N128" s="50"/>
      <c r="O128" s="50"/>
      <c r="P128" s="50"/>
      <c r="Q128" s="2"/>
      <c r="R128" s="2"/>
      <c r="S128" s="2"/>
      <c r="T128" s="2"/>
      <c r="U128" s="2"/>
      <c r="V128" s="2"/>
      <c r="W128" s="2"/>
      <c r="X128" s="2"/>
      <c r="Y128" s="2"/>
    </row>
    <row r="129" spans="1:25">
      <c r="A129" s="68"/>
      <c r="B129" s="53" t="s">
        <v>81</v>
      </c>
      <c r="C129" s="54">
        <v>84.034058903866779</v>
      </c>
      <c r="D129" s="54">
        <v>278.58810417624034</v>
      </c>
      <c r="E129" s="55">
        <v>334.21236616580717</v>
      </c>
      <c r="F129" s="52"/>
      <c r="G129" s="52"/>
      <c r="H129" s="52"/>
      <c r="I129" s="52"/>
      <c r="J129" s="52"/>
      <c r="K129" s="52"/>
      <c r="L129" s="69"/>
      <c r="M129" s="70"/>
      <c r="N129" s="50"/>
      <c r="O129" s="50"/>
      <c r="P129" s="50"/>
      <c r="Q129" s="2"/>
      <c r="R129" s="2"/>
      <c r="S129" s="2"/>
      <c r="T129" s="2"/>
      <c r="U129" s="2"/>
      <c r="V129" s="2"/>
      <c r="W129" s="2"/>
      <c r="X129" s="2"/>
      <c r="Y129" s="2"/>
    </row>
    <row r="130" spans="1:25">
      <c r="A130" s="68"/>
      <c r="B130" s="53" t="s">
        <v>150</v>
      </c>
      <c r="C130" s="279"/>
      <c r="D130" s="279"/>
      <c r="E130" s="280"/>
      <c r="F130" s="52"/>
      <c r="G130" s="52"/>
      <c r="H130" s="52"/>
      <c r="I130" s="52"/>
      <c r="J130" s="52"/>
      <c r="K130" s="52"/>
      <c r="L130" s="69"/>
      <c r="M130" s="70"/>
      <c r="N130" s="50"/>
      <c r="O130" s="50"/>
      <c r="P130" s="50"/>
      <c r="Q130" s="2"/>
      <c r="R130" s="2"/>
      <c r="S130" s="2"/>
      <c r="T130" s="2"/>
      <c r="U130" s="2"/>
      <c r="V130" s="2"/>
      <c r="W130" s="2"/>
      <c r="X130" s="2"/>
      <c r="Y130" s="2"/>
    </row>
    <row r="131" spans="1:25">
      <c r="A131" s="68"/>
      <c r="B131" s="53" t="s">
        <v>57</v>
      </c>
      <c r="C131" s="54">
        <v>413.26403214920958</v>
      </c>
      <c r="D131" s="54">
        <v>1246.1134726182759</v>
      </c>
      <c r="E131" s="55">
        <v>1215.7534474364991</v>
      </c>
      <c r="F131" s="52"/>
      <c r="G131" s="52"/>
      <c r="H131" s="52"/>
      <c r="I131" s="52"/>
      <c r="J131" s="52"/>
      <c r="K131" s="52"/>
      <c r="L131" s="69"/>
      <c r="M131" s="70"/>
      <c r="N131" s="50"/>
      <c r="O131" s="50"/>
      <c r="P131" s="50"/>
      <c r="Q131" s="2"/>
      <c r="R131" s="2"/>
      <c r="S131" s="2"/>
      <c r="T131" s="2"/>
      <c r="U131" s="2"/>
      <c r="V131" s="2"/>
      <c r="W131" s="2"/>
      <c r="X131" s="2"/>
      <c r="Y131" s="2"/>
    </row>
    <row r="132" spans="1:25">
      <c r="A132" s="68"/>
      <c r="B132" s="53" t="s">
        <v>109</v>
      </c>
      <c r="C132" s="279"/>
      <c r="D132" s="54">
        <v>1.8834100105652032</v>
      </c>
      <c r="E132" s="280"/>
      <c r="F132" s="52"/>
      <c r="G132" s="52"/>
      <c r="H132" s="52"/>
      <c r="I132" s="52"/>
      <c r="J132" s="52"/>
      <c r="K132" s="52"/>
      <c r="L132" s="69"/>
      <c r="M132" s="70"/>
      <c r="N132" s="50"/>
      <c r="O132" s="50"/>
      <c r="P132" s="50"/>
      <c r="Q132" s="2"/>
      <c r="R132" s="2"/>
      <c r="S132" s="2"/>
      <c r="T132" s="2"/>
      <c r="U132" s="2"/>
      <c r="V132" s="2"/>
      <c r="W132" s="2"/>
      <c r="X132" s="2"/>
      <c r="Y132" s="2"/>
    </row>
    <row r="133" spans="1:25">
      <c r="A133" s="68"/>
      <c r="B133" s="72" t="s">
        <v>25</v>
      </c>
      <c r="C133" s="54">
        <v>4089.8025809913479</v>
      </c>
      <c r="D133" s="54">
        <v>9843.756615056358</v>
      </c>
      <c r="E133" s="55">
        <v>13375.338070444457</v>
      </c>
      <c r="F133" s="52"/>
      <c r="G133" s="52"/>
      <c r="H133" s="52"/>
      <c r="I133" s="52"/>
      <c r="J133" s="52"/>
      <c r="K133" s="52"/>
      <c r="L133" s="69"/>
      <c r="M133" s="70"/>
      <c r="N133" s="50"/>
      <c r="O133" s="50"/>
      <c r="P133" s="50"/>
      <c r="Q133" s="2"/>
      <c r="R133" s="2"/>
      <c r="S133" s="2"/>
      <c r="T133" s="2"/>
      <c r="U133" s="2"/>
      <c r="V133" s="2"/>
      <c r="W133" s="2"/>
      <c r="X133" s="2"/>
      <c r="Y133" s="2"/>
    </row>
    <row r="134" spans="1:25">
      <c r="A134" s="68"/>
      <c r="B134" s="72" t="s">
        <v>93</v>
      </c>
      <c r="C134" s="54">
        <v>33.782710283680473</v>
      </c>
      <c r="D134" s="54">
        <v>159.51748135484519</v>
      </c>
      <c r="E134" s="55">
        <v>218.03028971611661</v>
      </c>
      <c r="F134" s="52"/>
      <c r="G134" s="52"/>
      <c r="H134" s="52"/>
      <c r="I134" s="52"/>
      <c r="J134" s="52"/>
      <c r="K134" s="52"/>
      <c r="L134" s="69"/>
      <c r="M134" s="70"/>
      <c r="N134" s="50"/>
      <c r="O134" s="50"/>
      <c r="P134" s="50"/>
      <c r="Q134" s="2"/>
      <c r="R134" s="2"/>
      <c r="S134" s="2"/>
      <c r="T134" s="2"/>
      <c r="U134" s="2"/>
      <c r="V134" s="2"/>
      <c r="W134" s="2"/>
      <c r="X134" s="2"/>
      <c r="Y134" s="2"/>
    </row>
    <row r="135" spans="1:25">
      <c r="A135" s="68"/>
      <c r="B135" s="53" t="s">
        <v>151</v>
      </c>
      <c r="C135" s="279"/>
      <c r="D135" s="279"/>
      <c r="E135" s="280"/>
      <c r="F135" s="52"/>
      <c r="G135" s="52"/>
      <c r="H135" s="52"/>
      <c r="I135" s="52"/>
      <c r="J135" s="52"/>
      <c r="K135" s="52"/>
      <c r="L135" s="69"/>
      <c r="M135" s="70"/>
      <c r="N135" s="50"/>
      <c r="O135" s="50"/>
      <c r="P135" s="50"/>
      <c r="Q135" s="2"/>
      <c r="R135" s="2"/>
      <c r="S135" s="2"/>
      <c r="T135" s="2"/>
      <c r="U135" s="2"/>
      <c r="V135" s="2"/>
      <c r="W135" s="2"/>
      <c r="X135" s="2"/>
      <c r="Y135" s="2"/>
    </row>
    <row r="136" spans="1:25">
      <c r="A136" s="68"/>
      <c r="B136" s="53" t="s">
        <v>152</v>
      </c>
      <c r="C136" s="279"/>
      <c r="D136" s="279"/>
      <c r="E136" s="280"/>
      <c r="F136" s="52"/>
      <c r="G136" s="52"/>
      <c r="H136" s="52"/>
      <c r="I136" s="52"/>
      <c r="J136" s="52"/>
      <c r="K136" s="52"/>
      <c r="L136" s="69"/>
      <c r="M136" s="70"/>
      <c r="N136" s="50"/>
      <c r="O136" s="50"/>
      <c r="P136" s="50"/>
      <c r="Q136" s="2"/>
      <c r="R136" s="2"/>
      <c r="S136" s="2"/>
      <c r="T136" s="2"/>
      <c r="U136" s="2"/>
      <c r="V136" s="2"/>
      <c r="W136" s="2"/>
      <c r="X136" s="2"/>
      <c r="Y136" s="2"/>
    </row>
    <row r="137" spans="1:25">
      <c r="A137" s="68"/>
      <c r="B137" s="53" t="s">
        <v>51</v>
      </c>
      <c r="C137" s="54">
        <v>417.37781881383705</v>
      </c>
      <c r="D137" s="54">
        <v>1453.9319090181502</v>
      </c>
      <c r="E137" s="55">
        <v>2043.793117637066</v>
      </c>
      <c r="F137" s="52"/>
      <c r="G137" s="52"/>
      <c r="H137" s="52"/>
      <c r="I137" s="52"/>
      <c r="J137" s="52"/>
      <c r="K137" s="52"/>
      <c r="L137" s="69"/>
      <c r="M137" s="70"/>
      <c r="N137" s="50"/>
      <c r="O137" s="50"/>
      <c r="P137" s="50"/>
      <c r="Q137" s="2"/>
      <c r="R137" s="2"/>
      <c r="S137" s="2"/>
      <c r="T137" s="2"/>
      <c r="U137" s="2"/>
      <c r="V137" s="2"/>
      <c r="W137" s="2"/>
      <c r="X137" s="2"/>
      <c r="Y137" s="2"/>
    </row>
    <row r="138" spans="1:25">
      <c r="A138" s="68"/>
      <c r="B138" s="53" t="s">
        <v>153</v>
      </c>
      <c r="C138" s="279"/>
      <c r="D138" s="279"/>
      <c r="E138" s="280"/>
      <c r="F138" s="52"/>
      <c r="G138" s="52"/>
      <c r="H138" s="52"/>
      <c r="I138" s="52"/>
      <c r="J138" s="52"/>
      <c r="K138" s="52"/>
      <c r="L138" s="69"/>
      <c r="M138" s="70"/>
      <c r="N138" s="50"/>
      <c r="O138" s="50"/>
      <c r="P138" s="50"/>
      <c r="Q138" s="2"/>
      <c r="R138" s="2"/>
      <c r="S138" s="2"/>
      <c r="T138" s="2"/>
      <c r="U138" s="2"/>
      <c r="V138" s="2"/>
      <c r="W138" s="2"/>
      <c r="X138" s="2"/>
      <c r="Y138" s="2"/>
    </row>
    <row r="139" spans="1:25">
      <c r="A139" s="68"/>
      <c r="B139" s="53" t="s">
        <v>154</v>
      </c>
      <c r="C139" s="279"/>
      <c r="D139" s="279"/>
      <c r="E139" s="280"/>
      <c r="F139" s="52"/>
      <c r="G139" s="52"/>
      <c r="H139" s="52"/>
      <c r="I139" s="52"/>
      <c r="J139" s="52"/>
      <c r="K139" s="52"/>
      <c r="L139" s="69"/>
      <c r="M139" s="70"/>
      <c r="N139" s="50"/>
      <c r="O139" s="50"/>
      <c r="P139" s="50"/>
      <c r="Q139" s="2"/>
      <c r="R139" s="2"/>
      <c r="S139" s="2"/>
      <c r="T139" s="2"/>
      <c r="U139" s="2"/>
      <c r="V139" s="2"/>
      <c r="W139" s="2"/>
      <c r="X139" s="2"/>
      <c r="Y139" s="2"/>
    </row>
    <row r="140" spans="1:25">
      <c r="A140" s="68"/>
      <c r="B140" s="53" t="s">
        <v>79</v>
      </c>
      <c r="C140" s="54">
        <v>64.887350402921271</v>
      </c>
      <c r="D140" s="54">
        <v>198.87779229824966</v>
      </c>
      <c r="E140" s="55">
        <v>275.67293081342365</v>
      </c>
      <c r="F140" s="52"/>
      <c r="G140" s="52"/>
      <c r="H140" s="52"/>
      <c r="I140" s="52"/>
      <c r="J140" s="52"/>
      <c r="K140" s="52"/>
      <c r="L140" s="69"/>
      <c r="M140" s="70"/>
      <c r="N140" s="50"/>
      <c r="O140" s="50"/>
      <c r="P140" s="50"/>
      <c r="Q140" s="2"/>
      <c r="R140" s="2"/>
      <c r="S140" s="2"/>
      <c r="T140" s="2"/>
      <c r="U140" s="2"/>
      <c r="V140" s="2"/>
      <c r="W140" s="2"/>
      <c r="X140" s="2"/>
      <c r="Y140" s="2"/>
    </row>
    <row r="141" spans="1:25">
      <c r="A141" s="68"/>
      <c r="B141" s="53" t="s">
        <v>80</v>
      </c>
      <c r="C141" s="54">
        <v>104.98294266537268</v>
      </c>
      <c r="D141" s="54">
        <v>291.37124488546715</v>
      </c>
      <c r="E141" s="55">
        <v>377.16827044757144</v>
      </c>
      <c r="F141" s="52"/>
      <c r="G141" s="52"/>
      <c r="H141" s="52"/>
      <c r="I141" s="52"/>
      <c r="J141" s="52"/>
      <c r="K141" s="52"/>
      <c r="L141" s="69"/>
      <c r="M141" s="70"/>
      <c r="N141" s="50"/>
      <c r="O141" s="50"/>
      <c r="P141" s="50"/>
      <c r="Q141" s="2"/>
      <c r="R141" s="2"/>
      <c r="S141" s="2"/>
      <c r="T141" s="2"/>
      <c r="U141" s="2"/>
      <c r="V141" s="2"/>
      <c r="W141" s="2"/>
      <c r="X141" s="2"/>
      <c r="Y141" s="2"/>
    </row>
    <row r="142" spans="1:25">
      <c r="A142" s="68"/>
      <c r="B142" s="53" t="s">
        <v>155</v>
      </c>
      <c r="C142" s="279"/>
      <c r="D142" s="279"/>
      <c r="E142" s="280"/>
      <c r="F142" s="52"/>
      <c r="G142" s="52"/>
      <c r="H142" s="52"/>
      <c r="I142" s="52"/>
      <c r="J142" s="52"/>
      <c r="K142" s="52"/>
      <c r="L142" s="69"/>
      <c r="M142" s="70"/>
      <c r="N142" s="50"/>
      <c r="O142" s="50"/>
      <c r="P142" s="50"/>
      <c r="Q142" s="2"/>
      <c r="R142" s="2"/>
      <c r="S142" s="2"/>
      <c r="T142" s="2"/>
      <c r="U142" s="2"/>
      <c r="V142" s="2"/>
      <c r="W142" s="2"/>
      <c r="X142" s="2"/>
      <c r="Y142" s="2"/>
    </row>
    <row r="143" spans="1:25">
      <c r="A143" s="68"/>
      <c r="B143" s="53" t="s">
        <v>70</v>
      </c>
      <c r="C143" s="54">
        <v>12.8964354665857</v>
      </c>
      <c r="D143" s="54">
        <v>173.19357635180342</v>
      </c>
      <c r="E143" s="55">
        <v>293.97889132228994</v>
      </c>
      <c r="F143" s="52"/>
      <c r="G143" s="52"/>
      <c r="H143" s="52"/>
      <c r="I143" s="52"/>
      <c r="J143" s="52"/>
      <c r="K143" s="52"/>
      <c r="L143" s="69"/>
      <c r="M143" s="70"/>
      <c r="N143" s="50"/>
      <c r="O143" s="50"/>
      <c r="P143" s="50"/>
      <c r="Q143" s="2"/>
      <c r="R143" s="2"/>
      <c r="S143" s="2"/>
      <c r="T143" s="2"/>
      <c r="U143" s="2"/>
      <c r="V143" s="2"/>
      <c r="W143" s="2"/>
      <c r="X143" s="2"/>
      <c r="Y143" s="2"/>
    </row>
    <row r="144" spans="1:25">
      <c r="A144" s="68"/>
      <c r="B144" s="53" t="s">
        <v>113</v>
      </c>
      <c r="C144" s="279"/>
      <c r="D144" s="279"/>
      <c r="E144" s="280"/>
      <c r="F144" s="52"/>
      <c r="G144" s="52"/>
      <c r="H144" s="52"/>
      <c r="I144" s="52"/>
      <c r="J144" s="52"/>
      <c r="K144" s="52"/>
      <c r="L144" s="69"/>
      <c r="M144" s="70"/>
      <c r="N144" s="50"/>
      <c r="O144" s="50"/>
      <c r="P144" s="50"/>
      <c r="Q144" s="2"/>
      <c r="R144" s="2"/>
      <c r="S144" s="2"/>
      <c r="T144" s="2"/>
      <c r="U144" s="2"/>
      <c r="V144" s="2"/>
      <c r="W144" s="2"/>
      <c r="X144" s="2"/>
      <c r="Y144" s="2"/>
    </row>
    <row r="145" spans="1:25">
      <c r="A145" s="68"/>
      <c r="B145" s="53" t="s">
        <v>156</v>
      </c>
      <c r="C145" s="279"/>
      <c r="D145" s="279"/>
      <c r="E145" s="280"/>
      <c r="F145" s="52"/>
      <c r="G145" s="52"/>
      <c r="H145" s="52"/>
      <c r="I145" s="52"/>
      <c r="J145" s="52"/>
      <c r="K145" s="52"/>
      <c r="L145" s="69"/>
      <c r="M145" s="70"/>
      <c r="N145" s="50"/>
      <c r="O145" s="50"/>
      <c r="P145" s="50"/>
      <c r="Q145" s="2"/>
      <c r="R145" s="2"/>
      <c r="S145" s="2"/>
      <c r="T145" s="2"/>
      <c r="U145" s="2"/>
      <c r="V145" s="2"/>
      <c r="W145" s="2"/>
      <c r="X145" s="2"/>
      <c r="Y145" s="2"/>
    </row>
    <row r="146" spans="1:25">
      <c r="A146" s="68"/>
      <c r="B146" s="53" t="s">
        <v>380</v>
      </c>
      <c r="C146" s="279"/>
      <c r="D146" s="279"/>
      <c r="E146" s="280"/>
      <c r="F146" s="52"/>
      <c r="G146" s="52"/>
      <c r="H146" s="52"/>
      <c r="I146" s="52"/>
      <c r="J146" s="52"/>
      <c r="K146" s="52"/>
      <c r="L146" s="69"/>
      <c r="M146" s="70"/>
      <c r="N146" s="50"/>
      <c r="O146" s="50"/>
      <c r="P146" s="50"/>
      <c r="Q146" s="2"/>
      <c r="R146" s="2"/>
      <c r="S146" s="2"/>
      <c r="T146" s="2"/>
      <c r="U146" s="2"/>
      <c r="V146" s="2"/>
      <c r="W146" s="2"/>
      <c r="X146" s="2"/>
      <c r="Y146" s="2"/>
    </row>
    <row r="147" spans="1:25">
      <c r="A147" s="68"/>
      <c r="B147" s="53" t="s">
        <v>157</v>
      </c>
      <c r="C147" s="279"/>
      <c r="D147" s="279"/>
      <c r="E147" s="280"/>
      <c r="F147" s="52"/>
      <c r="G147" s="52"/>
      <c r="H147" s="52"/>
      <c r="I147" s="52"/>
      <c r="J147" s="52"/>
      <c r="K147" s="52"/>
      <c r="L147" s="69"/>
      <c r="M147" s="70"/>
      <c r="N147" s="50"/>
      <c r="O147" s="50"/>
      <c r="P147" s="50"/>
      <c r="Q147" s="2"/>
      <c r="R147" s="2"/>
      <c r="S147" s="2"/>
      <c r="T147" s="2"/>
      <c r="U147" s="2"/>
      <c r="V147" s="2"/>
      <c r="W147" s="2"/>
      <c r="X147" s="2"/>
      <c r="Y147" s="2"/>
    </row>
    <row r="148" spans="1:25">
      <c r="A148" s="68"/>
      <c r="B148" s="53" t="s">
        <v>158</v>
      </c>
      <c r="C148" s="279"/>
      <c r="D148" s="279"/>
      <c r="E148" s="280"/>
      <c r="F148" s="52"/>
      <c r="G148" s="52"/>
      <c r="H148" s="52"/>
      <c r="I148" s="52"/>
      <c r="J148" s="52"/>
      <c r="K148" s="52"/>
      <c r="L148" s="69"/>
      <c r="M148" s="70"/>
      <c r="N148" s="50"/>
      <c r="O148" s="50"/>
      <c r="P148" s="50"/>
      <c r="Q148" s="2"/>
      <c r="R148" s="2"/>
      <c r="S148" s="2"/>
      <c r="T148" s="2"/>
      <c r="U148" s="2"/>
      <c r="V148" s="2"/>
      <c r="W148" s="2"/>
      <c r="X148" s="2"/>
      <c r="Y148" s="2"/>
    </row>
    <row r="149" spans="1:25">
      <c r="A149" s="68"/>
      <c r="B149" s="53" t="s">
        <v>38</v>
      </c>
      <c r="C149" s="54">
        <v>844.03357236031104</v>
      </c>
      <c r="D149" s="54">
        <v>2316.379666889633</v>
      </c>
      <c r="E149" s="55">
        <v>3190.3044279073501</v>
      </c>
      <c r="F149" s="52"/>
      <c r="G149" s="52"/>
      <c r="H149" s="52"/>
      <c r="I149" s="52"/>
      <c r="J149" s="52"/>
      <c r="K149" s="52"/>
      <c r="L149" s="69"/>
      <c r="M149" s="70"/>
      <c r="N149" s="50"/>
      <c r="O149" s="50"/>
      <c r="P149" s="50"/>
      <c r="Q149" s="2"/>
      <c r="R149" s="2"/>
      <c r="S149" s="2"/>
      <c r="T149" s="2"/>
      <c r="U149" s="2"/>
      <c r="V149" s="2"/>
      <c r="W149" s="2"/>
      <c r="X149" s="2"/>
      <c r="Y149" s="2"/>
    </row>
    <row r="150" spans="1:25">
      <c r="A150" s="68"/>
      <c r="B150" s="53" t="s">
        <v>46</v>
      </c>
      <c r="C150" s="54">
        <v>758.21610355795349</v>
      </c>
      <c r="D150" s="54">
        <v>1610.6882039711077</v>
      </c>
      <c r="E150" s="55">
        <v>2119.3190479264799</v>
      </c>
      <c r="F150" s="52"/>
      <c r="G150" s="52"/>
      <c r="H150" s="52"/>
      <c r="I150" s="52"/>
      <c r="J150" s="52"/>
      <c r="K150" s="52"/>
      <c r="L150" s="69"/>
      <c r="M150" s="70"/>
      <c r="N150" s="50"/>
      <c r="O150" s="50"/>
      <c r="P150" s="50"/>
      <c r="Q150" s="2"/>
      <c r="R150" s="2"/>
      <c r="S150" s="2"/>
      <c r="T150" s="2"/>
      <c r="U150" s="2"/>
      <c r="V150" s="2"/>
      <c r="W150" s="2"/>
      <c r="X150" s="2"/>
      <c r="Y150" s="2"/>
    </row>
    <row r="151" spans="1:25">
      <c r="A151" s="68"/>
      <c r="B151" s="53" t="s">
        <v>159</v>
      </c>
      <c r="C151" s="279"/>
      <c r="D151" s="279"/>
      <c r="E151" s="280"/>
      <c r="F151" s="52"/>
      <c r="G151" s="52"/>
      <c r="H151" s="52"/>
      <c r="I151" s="52"/>
      <c r="J151" s="52"/>
      <c r="K151" s="52"/>
      <c r="L151" s="69"/>
      <c r="M151" s="70"/>
      <c r="N151" s="50"/>
      <c r="O151" s="50"/>
      <c r="P151" s="50"/>
      <c r="Q151" s="2"/>
      <c r="R151" s="2"/>
      <c r="S151" s="2"/>
      <c r="T151" s="2"/>
      <c r="U151" s="2"/>
      <c r="V151" s="2"/>
      <c r="W151" s="2"/>
      <c r="X151" s="2"/>
      <c r="Y151" s="2"/>
    </row>
    <row r="152" spans="1:25">
      <c r="A152" s="68"/>
      <c r="B152" s="53" t="s">
        <v>160</v>
      </c>
      <c r="C152" s="279"/>
      <c r="D152" s="279"/>
      <c r="E152" s="280"/>
      <c r="F152" s="52"/>
      <c r="G152" s="52"/>
      <c r="H152" s="52"/>
      <c r="I152" s="52"/>
      <c r="J152" s="52"/>
      <c r="K152" s="52"/>
      <c r="L152" s="69"/>
      <c r="M152" s="70"/>
      <c r="N152" s="50"/>
      <c r="O152" s="50"/>
      <c r="P152" s="50"/>
      <c r="Q152" s="2"/>
      <c r="R152" s="2"/>
      <c r="S152" s="2"/>
      <c r="T152" s="2"/>
      <c r="U152" s="2"/>
      <c r="V152" s="2"/>
      <c r="W152" s="2"/>
      <c r="X152" s="2"/>
      <c r="Y152" s="2"/>
    </row>
    <row r="153" spans="1:25">
      <c r="A153" s="68"/>
      <c r="B153" s="53" t="s">
        <v>161</v>
      </c>
      <c r="C153" s="279"/>
      <c r="D153" s="279"/>
      <c r="E153" s="280"/>
      <c r="F153" s="52"/>
      <c r="G153" s="52"/>
      <c r="H153" s="52"/>
      <c r="I153" s="52"/>
      <c r="J153" s="52"/>
      <c r="K153" s="52"/>
      <c r="L153" s="69"/>
      <c r="M153" s="70"/>
      <c r="N153" s="50"/>
      <c r="O153" s="50"/>
      <c r="P153" s="50"/>
      <c r="Q153" s="2"/>
      <c r="R153" s="2"/>
      <c r="S153" s="2"/>
      <c r="T153" s="2"/>
      <c r="U153" s="2"/>
      <c r="V153" s="2"/>
      <c r="W153" s="2"/>
      <c r="X153" s="2"/>
      <c r="Y153" s="2"/>
    </row>
    <row r="154" spans="1:25">
      <c r="A154" s="68"/>
      <c r="B154" s="53" t="s">
        <v>33</v>
      </c>
      <c r="C154" s="54">
        <v>1055.1746096981603</v>
      </c>
      <c r="D154" s="54">
        <v>2641.9759926817196</v>
      </c>
      <c r="E154" s="55">
        <v>3521.0814369178715</v>
      </c>
      <c r="F154" s="52"/>
      <c r="G154" s="52"/>
      <c r="H154" s="52"/>
      <c r="I154" s="52"/>
      <c r="J154" s="52"/>
      <c r="K154" s="52"/>
      <c r="L154" s="69"/>
      <c r="M154" s="70"/>
      <c r="N154" s="50"/>
      <c r="O154" s="50"/>
      <c r="P154" s="50"/>
      <c r="Q154" s="2"/>
      <c r="R154" s="2"/>
      <c r="S154" s="2"/>
      <c r="T154" s="2"/>
      <c r="U154" s="2"/>
      <c r="V154" s="2"/>
      <c r="W154" s="2"/>
      <c r="X154" s="2"/>
      <c r="Y154" s="2"/>
    </row>
    <row r="155" spans="1:25">
      <c r="A155" s="68"/>
      <c r="B155" s="53" t="s">
        <v>28</v>
      </c>
      <c r="C155" s="54">
        <v>2046.1060800662069</v>
      </c>
      <c r="D155" s="54">
        <v>9260.8006249176688</v>
      </c>
      <c r="E155" s="55">
        <v>12274.252035099842</v>
      </c>
      <c r="F155" s="52"/>
      <c r="G155" s="52"/>
      <c r="H155" s="52"/>
      <c r="I155" s="52"/>
      <c r="J155" s="52"/>
      <c r="K155" s="52"/>
      <c r="L155" s="69"/>
      <c r="M155" s="70"/>
      <c r="N155" s="50"/>
      <c r="O155" s="50"/>
      <c r="P155" s="50"/>
      <c r="Q155" s="2"/>
      <c r="R155" s="2"/>
      <c r="S155" s="2"/>
      <c r="T155" s="2"/>
      <c r="U155" s="2"/>
      <c r="V155" s="2"/>
      <c r="W155" s="2"/>
      <c r="X155" s="2"/>
      <c r="Y155" s="2"/>
    </row>
    <row r="156" spans="1:25">
      <c r="A156" s="68"/>
      <c r="B156" s="53" t="s">
        <v>162</v>
      </c>
      <c r="C156" s="279"/>
      <c r="D156" s="279"/>
      <c r="E156" s="280"/>
      <c r="F156" s="52"/>
      <c r="G156" s="52"/>
      <c r="H156" s="52"/>
      <c r="I156" s="52"/>
      <c r="J156" s="52"/>
      <c r="K156" s="52"/>
      <c r="L156" s="69"/>
      <c r="M156" s="70"/>
      <c r="N156" s="50"/>
      <c r="O156" s="50"/>
      <c r="P156" s="50"/>
      <c r="Q156" s="2"/>
      <c r="R156" s="2"/>
      <c r="S156" s="2"/>
      <c r="T156" s="2"/>
      <c r="U156" s="2"/>
      <c r="V156" s="2"/>
      <c r="W156" s="2"/>
      <c r="X156" s="2"/>
      <c r="Y156" s="2"/>
    </row>
    <row r="157" spans="1:25">
      <c r="A157" s="68"/>
      <c r="B157" s="53" t="s">
        <v>87</v>
      </c>
      <c r="C157" s="54">
        <v>49.00144883873692</v>
      </c>
      <c r="D157" s="54">
        <v>177.75276669506459</v>
      </c>
      <c r="E157" s="55">
        <v>261.71846970080964</v>
      </c>
      <c r="F157" s="52"/>
      <c r="G157" s="52"/>
      <c r="H157" s="52"/>
      <c r="I157" s="52"/>
      <c r="J157" s="52"/>
      <c r="K157" s="52"/>
      <c r="L157" s="69"/>
      <c r="M157" s="70"/>
      <c r="N157" s="50"/>
      <c r="O157" s="50"/>
      <c r="P157" s="50"/>
      <c r="Q157" s="2"/>
      <c r="R157" s="2"/>
      <c r="S157" s="2"/>
      <c r="T157" s="2"/>
      <c r="U157" s="2"/>
      <c r="V157" s="2"/>
      <c r="W157" s="2"/>
      <c r="X157" s="2"/>
      <c r="Y157" s="2"/>
    </row>
    <row r="158" spans="1:25">
      <c r="A158" s="68"/>
      <c r="B158" s="53" t="s">
        <v>117</v>
      </c>
      <c r="C158" s="279"/>
      <c r="D158" s="54">
        <v>4.8316813335239539</v>
      </c>
      <c r="E158" s="55">
        <v>6.2633073141153952</v>
      </c>
      <c r="F158" s="52"/>
      <c r="G158" s="52"/>
      <c r="H158" s="52"/>
      <c r="I158" s="52"/>
      <c r="J158" s="52"/>
      <c r="K158" s="52"/>
      <c r="L158" s="69"/>
      <c r="M158" s="70"/>
      <c r="N158" s="50"/>
      <c r="O158" s="50"/>
      <c r="P158" s="50"/>
      <c r="Q158" s="2"/>
      <c r="R158" s="2"/>
      <c r="S158" s="2"/>
      <c r="T158" s="2"/>
      <c r="U158" s="2"/>
      <c r="V158" s="2"/>
      <c r="W158" s="2"/>
      <c r="X158" s="2"/>
      <c r="Y158" s="2"/>
    </row>
    <row r="159" spans="1:25">
      <c r="A159" s="68"/>
      <c r="B159" s="53" t="s">
        <v>163</v>
      </c>
      <c r="C159" s="279"/>
      <c r="D159" s="279"/>
      <c r="E159" s="280"/>
      <c r="F159" s="52"/>
      <c r="G159" s="52"/>
      <c r="H159" s="52"/>
      <c r="I159" s="52"/>
      <c r="J159" s="52"/>
      <c r="K159" s="52"/>
      <c r="L159" s="69"/>
      <c r="M159" s="70"/>
      <c r="N159" s="50"/>
      <c r="O159" s="50"/>
      <c r="P159" s="50"/>
      <c r="Q159" s="2"/>
      <c r="R159" s="2"/>
      <c r="S159" s="2"/>
      <c r="T159" s="2"/>
      <c r="U159" s="2"/>
      <c r="V159" s="2"/>
      <c r="W159" s="2"/>
      <c r="X159" s="2"/>
      <c r="Y159" s="2"/>
    </row>
    <row r="160" spans="1:25">
      <c r="A160" s="68"/>
      <c r="B160" s="53" t="s">
        <v>106</v>
      </c>
      <c r="C160" s="279"/>
      <c r="D160" s="279"/>
      <c r="E160" s="280"/>
      <c r="F160" s="52"/>
      <c r="G160" s="52"/>
      <c r="H160" s="52"/>
      <c r="I160" s="52"/>
      <c r="J160" s="52"/>
      <c r="K160" s="52"/>
      <c r="L160" s="69"/>
      <c r="M160" s="70"/>
      <c r="N160" s="50"/>
      <c r="O160" s="50"/>
      <c r="P160" s="50"/>
      <c r="Q160" s="2"/>
      <c r="R160" s="2"/>
      <c r="S160" s="2"/>
      <c r="T160" s="2"/>
      <c r="U160" s="2"/>
      <c r="V160" s="2"/>
      <c r="W160" s="2"/>
      <c r="X160" s="2"/>
      <c r="Y160" s="2"/>
    </row>
    <row r="161" spans="1:25">
      <c r="A161" s="68"/>
      <c r="B161" s="53" t="s">
        <v>164</v>
      </c>
      <c r="C161" s="279"/>
      <c r="D161" s="279"/>
      <c r="E161" s="280"/>
      <c r="F161" s="52"/>
      <c r="G161" s="52"/>
      <c r="H161" s="52"/>
      <c r="I161" s="52"/>
      <c r="J161" s="52"/>
      <c r="K161" s="52"/>
      <c r="L161" s="69"/>
      <c r="M161" s="70"/>
      <c r="N161" s="50"/>
      <c r="O161" s="50"/>
      <c r="P161" s="50"/>
      <c r="Q161" s="2"/>
      <c r="R161" s="2"/>
      <c r="S161" s="2"/>
      <c r="T161" s="2"/>
      <c r="U161" s="2"/>
      <c r="V161" s="2"/>
      <c r="W161" s="2"/>
      <c r="X161" s="2"/>
      <c r="Y161" s="2"/>
    </row>
    <row r="162" spans="1:25">
      <c r="A162" s="68"/>
      <c r="B162" s="53" t="s">
        <v>69</v>
      </c>
      <c r="C162" s="54">
        <v>132.37401403076043</v>
      </c>
      <c r="D162" s="54">
        <v>592.5798655803037</v>
      </c>
      <c r="E162" s="55">
        <v>912.13240332928035</v>
      </c>
      <c r="F162" s="52"/>
      <c r="G162" s="52"/>
      <c r="H162" s="52"/>
      <c r="I162" s="52"/>
      <c r="J162" s="52"/>
      <c r="K162" s="52"/>
      <c r="L162" s="69"/>
      <c r="M162" s="70"/>
      <c r="N162" s="50"/>
      <c r="O162" s="50"/>
      <c r="P162" s="50"/>
      <c r="Q162" s="2"/>
      <c r="R162" s="2"/>
      <c r="S162" s="2"/>
      <c r="T162" s="2"/>
      <c r="U162" s="2"/>
      <c r="V162" s="2"/>
      <c r="W162" s="2"/>
      <c r="X162" s="2"/>
      <c r="Y162" s="2"/>
    </row>
    <row r="163" spans="1:25">
      <c r="A163" s="68"/>
      <c r="B163" s="53" t="s">
        <v>62</v>
      </c>
      <c r="C163" s="54">
        <v>362.96292903305522</v>
      </c>
      <c r="D163" s="54">
        <v>827.81082492331791</v>
      </c>
      <c r="E163" s="55">
        <v>1058.0627205417532</v>
      </c>
      <c r="F163" s="52"/>
      <c r="G163" s="52"/>
      <c r="H163" s="52"/>
      <c r="I163" s="52"/>
      <c r="J163" s="52"/>
      <c r="K163" s="52"/>
      <c r="L163" s="69"/>
      <c r="M163" s="70"/>
      <c r="N163" s="50"/>
      <c r="O163" s="50"/>
      <c r="P163" s="50"/>
      <c r="Q163" s="2"/>
      <c r="R163" s="2"/>
      <c r="S163" s="2"/>
      <c r="T163" s="2"/>
      <c r="U163" s="2"/>
      <c r="V163" s="2"/>
      <c r="W163" s="2"/>
      <c r="X163" s="2"/>
      <c r="Y163" s="2"/>
    </row>
    <row r="164" spans="1:25">
      <c r="A164" s="68"/>
      <c r="B164" s="53" t="s">
        <v>22</v>
      </c>
      <c r="C164" s="54">
        <v>16200.911452127217</v>
      </c>
      <c r="D164" s="54">
        <v>51260.939543649496</v>
      </c>
      <c r="E164" s="55">
        <v>60965.475503187969</v>
      </c>
      <c r="F164" s="52"/>
      <c r="G164" s="52"/>
      <c r="H164" s="52"/>
      <c r="I164" s="52"/>
      <c r="J164" s="52"/>
      <c r="K164" s="52"/>
      <c r="L164" s="69"/>
      <c r="M164" s="70"/>
      <c r="N164" s="50"/>
      <c r="O164" s="50"/>
      <c r="P164" s="50"/>
      <c r="Q164" s="2"/>
      <c r="R164" s="2"/>
      <c r="S164" s="2"/>
      <c r="T164" s="2"/>
      <c r="U164" s="2"/>
      <c r="V164" s="2"/>
      <c r="W164" s="2"/>
      <c r="X164" s="2"/>
      <c r="Y164" s="2"/>
    </row>
    <row r="165" spans="1:25">
      <c r="A165" s="68"/>
      <c r="B165" s="53" t="s">
        <v>99</v>
      </c>
      <c r="C165" s="54">
        <v>26.185811554743552</v>
      </c>
      <c r="D165" s="54">
        <v>64.799187615504053</v>
      </c>
      <c r="E165" s="55">
        <v>127.31316579135047</v>
      </c>
      <c r="F165" s="52"/>
      <c r="G165" s="52"/>
      <c r="H165" s="52"/>
      <c r="I165" s="52"/>
      <c r="J165" s="52"/>
      <c r="K165" s="52"/>
      <c r="L165" s="69"/>
      <c r="M165" s="70"/>
      <c r="N165" s="50"/>
      <c r="O165" s="50"/>
      <c r="P165" s="50"/>
      <c r="Q165" s="2"/>
      <c r="R165" s="2"/>
      <c r="S165" s="2"/>
      <c r="T165" s="2"/>
      <c r="U165" s="2"/>
      <c r="V165" s="2"/>
      <c r="W165" s="2"/>
      <c r="X165" s="2"/>
      <c r="Y165" s="2"/>
    </row>
    <row r="166" spans="1:25">
      <c r="A166" s="68"/>
      <c r="B166" s="53" t="s">
        <v>52</v>
      </c>
      <c r="C166" s="54">
        <v>317.45855559835434</v>
      </c>
      <c r="D166" s="54">
        <v>1345.7289156513893</v>
      </c>
      <c r="E166" s="55">
        <v>1969.7813835892334</v>
      </c>
      <c r="F166" s="52"/>
      <c r="G166" s="52"/>
      <c r="H166" s="52"/>
      <c r="I166" s="52"/>
      <c r="J166" s="52"/>
      <c r="K166" s="52"/>
      <c r="L166" s="69"/>
      <c r="M166" s="70"/>
      <c r="N166" s="50"/>
      <c r="O166" s="50"/>
      <c r="P166" s="50"/>
      <c r="Q166" s="2"/>
      <c r="R166" s="2"/>
      <c r="S166" s="2"/>
      <c r="T166" s="2"/>
      <c r="U166" s="2"/>
      <c r="V166" s="2"/>
      <c r="W166" s="2"/>
      <c r="X166" s="2"/>
      <c r="Y166" s="2"/>
    </row>
    <row r="167" spans="1:25">
      <c r="A167" s="68"/>
      <c r="B167" s="53" t="s">
        <v>165</v>
      </c>
      <c r="C167" s="279"/>
      <c r="D167" s="279"/>
      <c r="E167" s="280"/>
      <c r="F167" s="52"/>
      <c r="G167" s="52"/>
      <c r="H167" s="52"/>
      <c r="I167" s="52"/>
      <c r="J167" s="52"/>
      <c r="K167" s="52"/>
      <c r="L167" s="69"/>
      <c r="M167" s="70"/>
      <c r="N167" s="50"/>
      <c r="O167" s="50"/>
      <c r="P167" s="50"/>
      <c r="Q167" s="2"/>
      <c r="R167" s="2"/>
      <c r="S167" s="2"/>
      <c r="T167" s="2"/>
      <c r="U167" s="2"/>
      <c r="V167" s="2"/>
      <c r="W167" s="2"/>
      <c r="X167" s="2"/>
      <c r="Y167" s="2"/>
    </row>
    <row r="168" spans="1:25">
      <c r="A168" s="68"/>
      <c r="B168" s="53" t="s">
        <v>281</v>
      </c>
      <c r="C168" s="279"/>
      <c r="D168" s="279"/>
      <c r="E168" s="280"/>
      <c r="F168" s="52"/>
      <c r="G168" s="52"/>
      <c r="H168" s="52"/>
      <c r="I168" s="52"/>
      <c r="J168" s="52"/>
      <c r="K168" s="52"/>
      <c r="L168" s="69"/>
      <c r="M168" s="70"/>
      <c r="N168" s="50"/>
      <c r="O168" s="50"/>
      <c r="P168" s="50"/>
      <c r="Q168" s="2"/>
      <c r="R168" s="2"/>
      <c r="S168" s="2"/>
      <c r="T168" s="2"/>
      <c r="U168" s="2"/>
      <c r="V168" s="2"/>
      <c r="W168" s="2"/>
      <c r="X168" s="2"/>
      <c r="Y168" s="2"/>
    </row>
    <row r="169" spans="1:25">
      <c r="A169" s="68"/>
      <c r="B169" s="53" t="s">
        <v>282</v>
      </c>
      <c r="C169" s="279"/>
      <c r="D169" s="279"/>
      <c r="E169" s="280"/>
      <c r="F169" s="52"/>
      <c r="G169" s="52"/>
      <c r="H169" s="52"/>
      <c r="I169" s="52"/>
      <c r="J169" s="52"/>
      <c r="K169" s="52"/>
      <c r="L169" s="69"/>
      <c r="M169" s="70"/>
      <c r="N169" s="50"/>
      <c r="O169" s="50"/>
      <c r="P169" s="50"/>
      <c r="Q169" s="2"/>
      <c r="R169" s="2"/>
      <c r="S169" s="2"/>
      <c r="T169" s="2"/>
      <c r="U169" s="2"/>
      <c r="V169" s="2"/>
      <c r="W169" s="2"/>
      <c r="X169" s="2"/>
      <c r="Y169" s="2"/>
    </row>
    <row r="170" spans="1:25">
      <c r="A170" s="68"/>
      <c r="B170" s="53" t="s">
        <v>29</v>
      </c>
      <c r="C170" s="54">
        <v>1019.5946997672386</v>
      </c>
      <c r="D170" s="54">
        <v>5683.2655084644593</v>
      </c>
      <c r="E170" s="55">
        <v>8224.6947294919682</v>
      </c>
      <c r="F170" s="52"/>
      <c r="G170" s="52"/>
      <c r="H170" s="52"/>
      <c r="I170" s="52"/>
      <c r="J170" s="52"/>
      <c r="K170" s="52"/>
      <c r="L170" s="69"/>
      <c r="M170" s="70"/>
      <c r="N170" s="50"/>
      <c r="O170" s="50"/>
      <c r="P170" s="50"/>
      <c r="Q170" s="2"/>
      <c r="R170" s="2"/>
      <c r="S170" s="2"/>
      <c r="T170" s="2"/>
      <c r="U170" s="2"/>
      <c r="V170" s="2"/>
      <c r="W170" s="2"/>
      <c r="X170" s="2"/>
      <c r="Y170" s="2"/>
    </row>
    <row r="171" spans="1:25">
      <c r="A171" s="68"/>
      <c r="B171" s="53" t="s">
        <v>166</v>
      </c>
      <c r="C171" s="279"/>
      <c r="D171" s="279"/>
      <c r="E171" s="280"/>
      <c r="F171" s="52"/>
      <c r="G171" s="52"/>
      <c r="H171" s="52"/>
      <c r="I171" s="52"/>
      <c r="J171" s="52"/>
      <c r="K171" s="52"/>
      <c r="L171" s="69"/>
      <c r="M171" s="70"/>
      <c r="N171" s="50"/>
      <c r="O171" s="50"/>
      <c r="P171" s="50"/>
      <c r="Q171" s="2"/>
      <c r="R171" s="2"/>
      <c r="S171" s="2"/>
      <c r="T171" s="2"/>
      <c r="U171" s="2"/>
      <c r="V171" s="2"/>
      <c r="W171" s="2"/>
      <c r="X171" s="2"/>
      <c r="Y171" s="2"/>
    </row>
    <row r="172" spans="1:25">
      <c r="A172" s="68"/>
      <c r="B172" s="53" t="s">
        <v>76</v>
      </c>
      <c r="C172" s="54">
        <v>138.24820775669644</v>
      </c>
      <c r="D172" s="54">
        <v>451.19949442808564</v>
      </c>
      <c r="E172" s="55">
        <v>620.23316657676378</v>
      </c>
      <c r="F172" s="52"/>
      <c r="G172" s="52"/>
      <c r="H172" s="52"/>
      <c r="I172" s="52"/>
      <c r="J172" s="52"/>
      <c r="K172" s="52"/>
      <c r="L172" s="69"/>
      <c r="M172" s="70"/>
      <c r="N172" s="50"/>
      <c r="O172" s="50"/>
      <c r="P172" s="50"/>
      <c r="Q172" s="2"/>
      <c r="R172" s="2"/>
      <c r="S172" s="2"/>
      <c r="T172" s="2"/>
      <c r="U172" s="2"/>
      <c r="V172" s="2"/>
      <c r="W172" s="2"/>
      <c r="X172" s="2"/>
      <c r="Y172" s="2"/>
    </row>
    <row r="173" spans="1:25">
      <c r="A173" s="68"/>
      <c r="B173" s="53" t="s">
        <v>167</v>
      </c>
      <c r="C173" s="279"/>
      <c r="D173" s="279"/>
      <c r="E173" s="280"/>
      <c r="F173" s="52"/>
      <c r="G173" s="52"/>
      <c r="H173" s="52"/>
      <c r="I173" s="52"/>
      <c r="J173" s="52"/>
      <c r="K173" s="52"/>
      <c r="L173" s="69"/>
      <c r="M173" s="70"/>
      <c r="N173" s="50"/>
      <c r="O173" s="50"/>
      <c r="P173" s="50"/>
      <c r="Q173" s="2"/>
      <c r="R173" s="2"/>
      <c r="S173" s="2"/>
      <c r="T173" s="2"/>
      <c r="U173" s="2"/>
      <c r="V173" s="2"/>
      <c r="W173" s="2"/>
      <c r="X173" s="2"/>
      <c r="Y173" s="2"/>
    </row>
    <row r="174" spans="1:25">
      <c r="A174" s="68"/>
      <c r="B174" s="53" t="s">
        <v>168</v>
      </c>
      <c r="C174" s="54">
        <v>443.76999738870768</v>
      </c>
      <c r="D174" s="54">
        <v>1941.4513431016267</v>
      </c>
      <c r="E174" s="55">
        <v>2935.8411485914467</v>
      </c>
      <c r="F174" s="52"/>
      <c r="G174" s="52"/>
      <c r="H174" s="52"/>
      <c r="I174" s="52"/>
      <c r="J174" s="52"/>
      <c r="K174" s="52"/>
      <c r="L174" s="69"/>
      <c r="M174" s="70"/>
      <c r="N174" s="50"/>
      <c r="O174" s="50"/>
      <c r="P174" s="50"/>
      <c r="Q174" s="2"/>
      <c r="R174" s="2"/>
      <c r="S174" s="2"/>
      <c r="T174" s="2"/>
      <c r="U174" s="2"/>
      <c r="V174" s="2"/>
      <c r="W174" s="2"/>
      <c r="X174" s="2"/>
      <c r="Y174" s="2"/>
    </row>
    <row r="175" spans="1:25">
      <c r="A175" s="68"/>
      <c r="B175" s="53" t="s">
        <v>72</v>
      </c>
      <c r="C175" s="54">
        <v>166.94509031876953</v>
      </c>
      <c r="D175" s="54">
        <v>509.70665426444498</v>
      </c>
      <c r="E175" s="55">
        <v>901.59724887067227</v>
      </c>
      <c r="F175" s="52"/>
      <c r="G175" s="52"/>
      <c r="H175" s="52"/>
      <c r="I175" s="52"/>
      <c r="J175" s="52"/>
      <c r="K175" s="52"/>
      <c r="L175" s="69"/>
      <c r="M175" s="70"/>
      <c r="N175" s="50"/>
      <c r="O175" s="50"/>
      <c r="P175" s="50"/>
      <c r="Q175" s="2"/>
      <c r="R175" s="2"/>
      <c r="S175" s="2"/>
      <c r="T175" s="2"/>
      <c r="U175" s="2"/>
      <c r="V175" s="2"/>
      <c r="W175" s="2"/>
      <c r="X175" s="2"/>
      <c r="Y175" s="2"/>
    </row>
    <row r="176" spans="1:25">
      <c r="A176" s="68"/>
      <c r="B176" s="53" t="s">
        <v>49</v>
      </c>
      <c r="C176" s="54">
        <v>640.07579217743557</v>
      </c>
      <c r="D176" s="54">
        <v>1478.0707804956521</v>
      </c>
      <c r="E176" s="55">
        <v>2005.1058783292042</v>
      </c>
      <c r="F176" s="52"/>
      <c r="G176" s="52"/>
      <c r="H176" s="52"/>
      <c r="I176" s="52"/>
      <c r="J176" s="52"/>
      <c r="K176" s="52"/>
      <c r="L176" s="69"/>
      <c r="M176" s="70"/>
      <c r="N176" s="50"/>
      <c r="O176" s="50"/>
      <c r="P176" s="50"/>
      <c r="Q176" s="2"/>
      <c r="R176" s="2"/>
      <c r="S176" s="2"/>
      <c r="T176" s="2"/>
      <c r="U176" s="2"/>
      <c r="V176" s="2"/>
      <c r="W176" s="2"/>
      <c r="X176" s="2"/>
      <c r="Y176" s="2"/>
    </row>
    <row r="177" spans="1:25">
      <c r="A177" s="68"/>
      <c r="B177" s="53" t="s">
        <v>169</v>
      </c>
      <c r="C177" s="279"/>
      <c r="D177" s="279"/>
      <c r="E177" s="280"/>
      <c r="F177" s="52"/>
      <c r="G177" s="52"/>
      <c r="H177" s="52"/>
      <c r="I177" s="52"/>
      <c r="J177" s="52"/>
      <c r="K177" s="52"/>
      <c r="L177" s="69"/>
      <c r="M177" s="70"/>
      <c r="N177" s="50"/>
      <c r="O177" s="50"/>
      <c r="P177" s="50"/>
      <c r="Q177" s="2"/>
      <c r="R177" s="2"/>
      <c r="S177" s="2"/>
      <c r="T177" s="2"/>
      <c r="U177" s="2"/>
      <c r="V177" s="2"/>
      <c r="W177" s="2"/>
      <c r="X177" s="2"/>
      <c r="Y177" s="2"/>
    </row>
    <row r="178" spans="1:25">
      <c r="A178" s="68"/>
      <c r="B178" s="53" t="s">
        <v>64</v>
      </c>
      <c r="C178" s="54">
        <v>191.09422395191876</v>
      </c>
      <c r="D178" s="54">
        <v>592.72051623345544</v>
      </c>
      <c r="E178" s="55">
        <v>770.37142535303417</v>
      </c>
      <c r="F178" s="52"/>
      <c r="G178" s="52"/>
      <c r="H178" s="52"/>
      <c r="I178" s="52"/>
      <c r="J178" s="52"/>
      <c r="K178" s="52"/>
      <c r="L178" s="69"/>
      <c r="M178" s="70"/>
      <c r="N178" s="50"/>
      <c r="O178" s="50"/>
      <c r="P178" s="50"/>
      <c r="Q178" s="2"/>
      <c r="R178" s="2"/>
      <c r="S178" s="2"/>
      <c r="T178" s="2"/>
      <c r="U178" s="2"/>
      <c r="V178" s="2"/>
      <c r="W178" s="2"/>
      <c r="X178" s="2"/>
      <c r="Y178" s="2"/>
    </row>
    <row r="179" spans="1:25">
      <c r="A179" s="68"/>
      <c r="B179" s="53" t="s">
        <v>36</v>
      </c>
      <c r="C179" s="54">
        <v>1201.6937352646785</v>
      </c>
      <c r="D179" s="54">
        <v>3607.8979784102307</v>
      </c>
      <c r="E179" s="55">
        <v>5085.6518020316153</v>
      </c>
      <c r="F179" s="52"/>
      <c r="G179" s="52"/>
      <c r="H179" s="52"/>
      <c r="I179" s="52"/>
      <c r="J179" s="52"/>
      <c r="K179" s="52"/>
      <c r="L179" s="69"/>
      <c r="M179" s="70"/>
      <c r="N179" s="50"/>
      <c r="O179" s="50"/>
      <c r="P179" s="50"/>
      <c r="Q179" s="2"/>
      <c r="R179" s="2"/>
      <c r="S179" s="2"/>
      <c r="T179" s="2"/>
      <c r="U179" s="2"/>
      <c r="V179" s="2"/>
      <c r="W179" s="2"/>
      <c r="X179" s="2"/>
      <c r="Y179" s="2"/>
    </row>
    <row r="180" spans="1:25">
      <c r="A180" s="68"/>
      <c r="B180" s="53" t="s">
        <v>55</v>
      </c>
      <c r="C180" s="54">
        <v>584.72836538464048</v>
      </c>
      <c r="D180" s="54">
        <v>1173.2105585098877</v>
      </c>
      <c r="E180" s="55">
        <v>1434.5722707577008</v>
      </c>
      <c r="F180" s="52"/>
      <c r="G180" s="52"/>
      <c r="H180" s="52"/>
      <c r="I180" s="52"/>
      <c r="J180" s="52"/>
      <c r="K180" s="52"/>
      <c r="L180" s="69"/>
      <c r="M180" s="70"/>
      <c r="N180" s="50"/>
      <c r="O180" s="50"/>
      <c r="P180" s="50"/>
      <c r="Q180" s="2"/>
      <c r="R180" s="2"/>
      <c r="S180" s="2"/>
      <c r="T180" s="2"/>
      <c r="U180" s="2"/>
      <c r="V180" s="2"/>
      <c r="W180" s="2"/>
      <c r="X180" s="2"/>
      <c r="Y180" s="2"/>
    </row>
    <row r="181" spans="1:25">
      <c r="A181" s="68"/>
      <c r="B181" s="53" t="s">
        <v>170</v>
      </c>
      <c r="C181" s="279"/>
      <c r="D181" s="279"/>
      <c r="E181" s="280"/>
      <c r="F181" s="52"/>
      <c r="G181" s="52"/>
      <c r="H181" s="52"/>
      <c r="I181" s="52"/>
      <c r="J181" s="52"/>
      <c r="K181" s="52"/>
      <c r="L181" s="69"/>
      <c r="M181" s="70"/>
      <c r="N181" s="50"/>
      <c r="O181" s="50"/>
      <c r="P181" s="50"/>
      <c r="Q181" s="2"/>
      <c r="R181" s="2"/>
      <c r="S181" s="2"/>
      <c r="T181" s="2"/>
      <c r="U181" s="2"/>
      <c r="V181" s="2"/>
      <c r="W181" s="2"/>
      <c r="X181" s="2"/>
      <c r="Y181" s="2"/>
    </row>
    <row r="182" spans="1:25">
      <c r="A182" s="68"/>
      <c r="B182" s="53" t="s">
        <v>171</v>
      </c>
      <c r="C182" s="279"/>
      <c r="D182" s="279"/>
      <c r="E182" s="280"/>
      <c r="F182" s="52"/>
      <c r="G182" s="52"/>
      <c r="H182" s="52"/>
      <c r="I182" s="52"/>
      <c r="J182" s="52"/>
      <c r="K182" s="52"/>
      <c r="L182" s="69"/>
      <c r="M182" s="70"/>
      <c r="N182" s="50"/>
      <c r="O182" s="50"/>
      <c r="P182" s="50"/>
      <c r="Q182" s="2"/>
      <c r="R182" s="2"/>
      <c r="S182" s="2"/>
      <c r="T182" s="2"/>
      <c r="U182" s="2"/>
      <c r="V182" s="2"/>
      <c r="W182" s="2"/>
      <c r="X182" s="2"/>
      <c r="Y182" s="2"/>
    </row>
    <row r="183" spans="1:25">
      <c r="A183" s="68"/>
      <c r="B183" s="53" t="s">
        <v>89</v>
      </c>
      <c r="C183" s="54">
        <v>33.452760072217373</v>
      </c>
      <c r="D183" s="54">
        <v>268.43715234474422</v>
      </c>
      <c r="E183" s="55">
        <v>350.39194367407077</v>
      </c>
      <c r="F183" s="52"/>
      <c r="G183" s="52"/>
      <c r="H183" s="52"/>
      <c r="I183" s="52"/>
      <c r="J183" s="52"/>
      <c r="K183" s="52"/>
      <c r="L183" s="69"/>
      <c r="M183" s="70"/>
      <c r="N183" s="50"/>
      <c r="O183" s="50"/>
      <c r="P183" s="50"/>
      <c r="Q183" s="2"/>
      <c r="R183" s="2"/>
      <c r="S183" s="2"/>
      <c r="T183" s="2"/>
      <c r="U183" s="2"/>
      <c r="V183" s="2"/>
      <c r="W183" s="2"/>
      <c r="X183" s="2"/>
      <c r="Y183" s="2"/>
    </row>
    <row r="184" spans="1:25">
      <c r="A184" s="68"/>
      <c r="B184" s="53" t="s">
        <v>172</v>
      </c>
      <c r="C184" s="279"/>
      <c r="D184" s="279"/>
      <c r="E184" s="280"/>
      <c r="F184" s="52"/>
      <c r="G184" s="52"/>
      <c r="H184" s="52"/>
      <c r="I184" s="52"/>
      <c r="J184" s="52"/>
      <c r="K184" s="52"/>
      <c r="L184" s="69"/>
      <c r="M184" s="70"/>
      <c r="N184" s="50"/>
      <c r="O184" s="50"/>
      <c r="P184" s="50"/>
      <c r="Q184" s="2"/>
      <c r="R184" s="2"/>
      <c r="S184" s="2"/>
      <c r="T184" s="2"/>
      <c r="U184" s="2"/>
      <c r="V184" s="2"/>
      <c r="W184" s="2"/>
      <c r="X184" s="2"/>
      <c r="Y184" s="2"/>
    </row>
    <row r="185" spans="1:25">
      <c r="A185" s="68"/>
      <c r="B185" s="53" t="s">
        <v>59</v>
      </c>
      <c r="C185" s="54">
        <v>231.75625969970639</v>
      </c>
      <c r="D185" s="54">
        <v>768.92768474501656</v>
      </c>
      <c r="E185" s="55">
        <v>868.30798448622431</v>
      </c>
      <c r="F185" s="52"/>
      <c r="G185" s="52"/>
      <c r="H185" s="52"/>
      <c r="I185" s="52"/>
      <c r="J185" s="52"/>
      <c r="K185" s="52"/>
      <c r="L185" s="69"/>
      <c r="M185" s="70"/>
      <c r="N185" s="50"/>
      <c r="O185" s="50"/>
      <c r="P185" s="50"/>
      <c r="Q185" s="2"/>
      <c r="R185" s="2"/>
      <c r="S185" s="2"/>
      <c r="T185" s="2"/>
      <c r="U185" s="2"/>
      <c r="V185" s="2"/>
      <c r="W185" s="2"/>
      <c r="X185" s="2"/>
      <c r="Y185" s="2"/>
    </row>
    <row r="186" spans="1:25">
      <c r="A186" s="68"/>
      <c r="B186" s="53" t="s">
        <v>68</v>
      </c>
      <c r="C186" s="54">
        <v>282.86072474979113</v>
      </c>
      <c r="D186" s="54">
        <v>794.57258039996236</v>
      </c>
      <c r="E186" s="55">
        <v>1123.7585628702655</v>
      </c>
      <c r="F186" s="52"/>
      <c r="G186" s="52"/>
      <c r="H186" s="52"/>
      <c r="I186" s="52"/>
      <c r="J186" s="52"/>
      <c r="K186" s="52"/>
      <c r="L186" s="69"/>
      <c r="M186" s="70"/>
      <c r="N186" s="50"/>
      <c r="O186" s="50"/>
      <c r="P186" s="50"/>
      <c r="Q186" s="2"/>
      <c r="R186" s="2"/>
      <c r="S186" s="2"/>
      <c r="T186" s="2"/>
      <c r="U186" s="2"/>
      <c r="V186" s="2"/>
      <c r="W186" s="2"/>
      <c r="X186" s="2"/>
      <c r="Y186" s="2"/>
    </row>
    <row r="187" spans="1:25">
      <c r="A187" s="68"/>
      <c r="B187" s="53" t="s">
        <v>173</v>
      </c>
      <c r="C187" s="279"/>
      <c r="D187" s="279"/>
      <c r="E187" s="280"/>
      <c r="F187" s="52"/>
      <c r="G187" s="52"/>
      <c r="H187" s="52"/>
      <c r="I187" s="52"/>
      <c r="J187" s="52"/>
      <c r="K187" s="52"/>
      <c r="L187" s="69"/>
      <c r="M187" s="70"/>
      <c r="N187" s="50"/>
      <c r="O187" s="50"/>
      <c r="P187" s="50"/>
      <c r="Q187" s="2"/>
      <c r="R187" s="2"/>
      <c r="S187" s="2"/>
      <c r="T187" s="2"/>
      <c r="U187" s="2"/>
      <c r="V187" s="2"/>
      <c r="W187" s="2"/>
      <c r="X187" s="2"/>
      <c r="Y187" s="2"/>
    </row>
    <row r="188" spans="1:25">
      <c r="A188" s="68"/>
      <c r="B188" s="53" t="s">
        <v>174</v>
      </c>
      <c r="C188" s="279"/>
      <c r="D188" s="279"/>
      <c r="E188" s="280"/>
      <c r="F188" s="52"/>
      <c r="G188" s="52"/>
      <c r="H188" s="52"/>
      <c r="I188" s="52"/>
      <c r="J188" s="52"/>
      <c r="K188" s="52"/>
      <c r="L188" s="69"/>
      <c r="M188" s="70"/>
      <c r="N188" s="50"/>
      <c r="O188" s="50"/>
      <c r="P188" s="50"/>
      <c r="Q188" s="2"/>
      <c r="R188" s="2"/>
      <c r="S188" s="2"/>
      <c r="T188" s="2"/>
      <c r="U188" s="2"/>
      <c r="V188" s="2"/>
      <c r="W188" s="2"/>
      <c r="X188" s="2"/>
      <c r="Y188" s="2"/>
    </row>
    <row r="189" spans="1:25">
      <c r="A189" s="68"/>
      <c r="B189" s="53" t="s">
        <v>77</v>
      </c>
      <c r="C189" s="54">
        <v>68.461764962805859</v>
      </c>
      <c r="D189" s="54">
        <v>265.39742517840602</v>
      </c>
      <c r="E189" s="55">
        <v>367.57257816495758</v>
      </c>
      <c r="F189" s="52"/>
      <c r="G189" s="52"/>
      <c r="H189" s="52"/>
      <c r="I189" s="52"/>
      <c r="J189" s="52"/>
      <c r="K189" s="52"/>
      <c r="L189" s="69"/>
      <c r="M189" s="70"/>
      <c r="N189" s="50"/>
      <c r="O189" s="50"/>
      <c r="P189" s="50"/>
      <c r="Q189" s="2"/>
      <c r="R189" s="2"/>
      <c r="S189" s="2"/>
      <c r="T189" s="2"/>
      <c r="U189" s="2"/>
      <c r="V189" s="2"/>
      <c r="W189" s="2"/>
      <c r="X189" s="2"/>
      <c r="Y189" s="2"/>
    </row>
    <row r="190" spans="1:25">
      <c r="A190" s="75"/>
      <c r="B190" s="53" t="s">
        <v>175</v>
      </c>
      <c r="C190" s="279"/>
      <c r="D190" s="279"/>
      <c r="E190" s="280"/>
      <c r="F190" s="52"/>
      <c r="G190" s="52"/>
      <c r="H190" s="52"/>
      <c r="I190" s="52"/>
      <c r="J190" s="52"/>
      <c r="K190" s="52"/>
      <c r="L190" s="2"/>
      <c r="M190" s="2"/>
      <c r="N190" s="2"/>
      <c r="O190" s="2"/>
      <c r="P190" s="2"/>
      <c r="Q190" s="2"/>
      <c r="R190" s="2"/>
      <c r="S190" s="2"/>
      <c r="T190" s="2"/>
      <c r="U190" s="2"/>
      <c r="V190" s="2"/>
      <c r="W190" s="2"/>
      <c r="X190" s="2"/>
      <c r="Y190" s="2"/>
    </row>
    <row r="191" spans="1:25">
      <c r="A191" s="75"/>
      <c r="B191" s="53" t="s">
        <v>176</v>
      </c>
      <c r="C191" s="279"/>
      <c r="D191" s="279"/>
      <c r="E191" s="280"/>
      <c r="F191" s="52"/>
      <c r="G191" s="52"/>
      <c r="H191" s="52"/>
      <c r="I191" s="52"/>
      <c r="J191" s="52"/>
      <c r="K191" s="52"/>
      <c r="L191" s="2"/>
      <c r="M191" s="2"/>
      <c r="N191" s="2"/>
      <c r="O191" s="2"/>
      <c r="P191" s="2"/>
      <c r="Q191" s="2"/>
      <c r="R191" s="2"/>
      <c r="S191" s="2"/>
      <c r="T191" s="2"/>
      <c r="U191" s="2"/>
      <c r="V191" s="2"/>
      <c r="W191" s="2"/>
      <c r="X191" s="2"/>
      <c r="Y191" s="2"/>
    </row>
    <row r="192" spans="1:25">
      <c r="A192" s="75"/>
      <c r="B192" s="53" t="s">
        <v>288</v>
      </c>
      <c r="C192" s="279"/>
      <c r="D192" s="279"/>
      <c r="E192" s="55">
        <v>4.2514345299835714</v>
      </c>
      <c r="F192" s="52"/>
      <c r="G192" s="52"/>
      <c r="H192" s="52"/>
      <c r="I192" s="52"/>
      <c r="J192" s="52"/>
      <c r="K192" s="52"/>
      <c r="L192" s="2"/>
      <c r="M192" s="2"/>
      <c r="N192" s="2"/>
      <c r="O192" s="2"/>
      <c r="P192" s="2"/>
      <c r="Q192" s="2"/>
      <c r="R192" s="2"/>
      <c r="S192" s="2"/>
      <c r="T192" s="2"/>
      <c r="U192" s="2"/>
      <c r="V192" s="2"/>
      <c r="W192" s="2"/>
      <c r="X192" s="2"/>
      <c r="Y192" s="2"/>
    </row>
    <row r="193" spans="1:25">
      <c r="A193" s="75"/>
      <c r="B193" s="53" t="s">
        <v>289</v>
      </c>
      <c r="C193" s="54">
        <v>3638.9167206026627</v>
      </c>
      <c r="D193" s="54">
        <v>10402.652363552779</v>
      </c>
      <c r="E193" s="55">
        <v>13775.831860529737</v>
      </c>
      <c r="F193" s="52"/>
      <c r="G193" s="52"/>
      <c r="H193" s="52"/>
      <c r="I193" s="52"/>
      <c r="J193" s="52"/>
      <c r="K193" s="52"/>
      <c r="L193" s="2"/>
      <c r="M193" s="2"/>
      <c r="N193" s="2"/>
      <c r="O193" s="2"/>
      <c r="P193" s="2"/>
      <c r="Q193" s="2"/>
      <c r="R193" s="2"/>
      <c r="S193" s="2"/>
      <c r="T193" s="2"/>
      <c r="U193" s="2"/>
      <c r="V193" s="2"/>
      <c r="W193" s="2"/>
      <c r="X193" s="2"/>
      <c r="Y193" s="2"/>
    </row>
    <row r="194" spans="1:25">
      <c r="A194" s="75"/>
      <c r="B194" s="53" t="s">
        <v>100</v>
      </c>
      <c r="C194" s="54">
        <v>18.78181140663888</v>
      </c>
      <c r="D194" s="54">
        <v>52.462604081734938</v>
      </c>
      <c r="E194" s="55">
        <v>68.081399765224745</v>
      </c>
      <c r="F194" s="52"/>
      <c r="G194" s="52"/>
      <c r="H194" s="52"/>
      <c r="I194" s="52"/>
      <c r="J194" s="52"/>
      <c r="K194" s="52"/>
      <c r="L194" s="2"/>
      <c r="M194" s="2"/>
      <c r="N194" s="2"/>
      <c r="O194" s="2"/>
      <c r="P194" s="2"/>
      <c r="Q194" s="2"/>
      <c r="R194" s="2"/>
      <c r="S194" s="2"/>
      <c r="T194" s="2"/>
      <c r="U194" s="2"/>
      <c r="V194" s="2"/>
      <c r="W194" s="2"/>
      <c r="X194" s="2"/>
      <c r="Y194" s="2"/>
    </row>
    <row r="195" spans="1:25">
      <c r="A195" s="75"/>
      <c r="B195" s="53" t="s">
        <v>78</v>
      </c>
      <c r="C195" s="54">
        <v>111.71443549987488</v>
      </c>
      <c r="D195" s="54">
        <v>401.08357835216259</v>
      </c>
      <c r="E195" s="55">
        <v>653.51596208314379</v>
      </c>
      <c r="F195" s="52"/>
      <c r="G195" s="52"/>
      <c r="H195" s="52"/>
      <c r="I195" s="52"/>
      <c r="J195" s="52"/>
      <c r="K195" s="52"/>
      <c r="L195" s="2"/>
      <c r="M195" s="2"/>
      <c r="N195" s="2"/>
      <c r="O195" s="2"/>
      <c r="P195" s="2"/>
      <c r="Q195" s="2"/>
      <c r="R195" s="2"/>
      <c r="S195" s="2"/>
      <c r="T195" s="2"/>
      <c r="U195" s="2"/>
      <c r="V195" s="2"/>
      <c r="W195" s="2"/>
      <c r="X195" s="2"/>
      <c r="Y195" s="2"/>
    </row>
    <row r="196" spans="1:25">
      <c r="A196" s="75"/>
      <c r="B196" s="53" t="s">
        <v>56</v>
      </c>
      <c r="C196" s="54">
        <v>243.61473430631244</v>
      </c>
      <c r="D196" s="54">
        <v>1300.0724319295807</v>
      </c>
      <c r="E196" s="55">
        <v>1949.1137539339343</v>
      </c>
      <c r="F196" s="52"/>
      <c r="G196" s="52"/>
      <c r="H196" s="52"/>
      <c r="I196" s="52"/>
      <c r="J196" s="52"/>
      <c r="K196" s="52"/>
      <c r="L196" s="2"/>
      <c r="M196" s="2"/>
      <c r="N196" s="2"/>
      <c r="O196" s="2"/>
      <c r="P196" s="2"/>
      <c r="Q196" s="2"/>
      <c r="R196" s="2"/>
      <c r="S196" s="2"/>
      <c r="T196" s="2"/>
      <c r="U196" s="2"/>
      <c r="V196" s="2"/>
      <c r="W196" s="2"/>
      <c r="X196" s="2"/>
      <c r="Y196" s="2"/>
    </row>
    <row r="197" spans="1:25">
      <c r="A197" s="75"/>
      <c r="B197" s="53" t="s">
        <v>177</v>
      </c>
      <c r="C197" s="279"/>
      <c r="D197" s="279"/>
      <c r="E197" s="280"/>
      <c r="F197" s="52"/>
      <c r="G197" s="52"/>
      <c r="H197" s="52"/>
      <c r="I197" s="52"/>
      <c r="J197" s="52"/>
      <c r="K197" s="52"/>
      <c r="L197" s="2"/>
      <c r="M197" s="2"/>
      <c r="N197" s="2"/>
      <c r="O197" s="2"/>
      <c r="P197" s="2"/>
      <c r="Q197" s="2"/>
      <c r="R197" s="2"/>
      <c r="S197" s="2"/>
      <c r="T197" s="2"/>
      <c r="U197" s="2"/>
      <c r="V197" s="2"/>
      <c r="W197" s="2"/>
      <c r="X197" s="2"/>
      <c r="Y197" s="2"/>
    </row>
    <row r="198" spans="1:25">
      <c r="A198" s="75"/>
      <c r="B198" s="53" t="s">
        <v>112</v>
      </c>
      <c r="C198" s="279"/>
      <c r="D198" s="54">
        <v>43.896586536948817</v>
      </c>
      <c r="E198" s="55">
        <v>69.310907615163416</v>
      </c>
      <c r="F198" s="52"/>
      <c r="G198" s="52"/>
      <c r="H198" s="52"/>
      <c r="I198" s="52"/>
      <c r="J198" s="52"/>
      <c r="K198" s="52"/>
      <c r="L198" s="2"/>
      <c r="M198" s="2"/>
      <c r="N198" s="2"/>
      <c r="O198" s="2"/>
      <c r="P198" s="2"/>
      <c r="Q198" s="2"/>
      <c r="R198" s="2"/>
      <c r="S198" s="2"/>
      <c r="T198" s="2"/>
      <c r="U198" s="2"/>
      <c r="V198" s="2"/>
      <c r="W198" s="2"/>
      <c r="X198" s="2"/>
      <c r="Y198" s="2"/>
    </row>
    <row r="199" spans="1:25">
      <c r="A199" s="75"/>
      <c r="B199" s="53" t="s">
        <v>27</v>
      </c>
      <c r="C199" s="54">
        <v>2670.8893196398885</v>
      </c>
      <c r="D199" s="54">
        <v>6521.6206264178909</v>
      </c>
      <c r="E199" s="55">
        <v>9200.1706055214454</v>
      </c>
      <c r="F199" s="52"/>
      <c r="G199" s="52"/>
      <c r="H199" s="52"/>
      <c r="I199" s="52"/>
      <c r="J199" s="52"/>
      <c r="K199" s="52"/>
      <c r="L199" s="2"/>
      <c r="M199" s="2"/>
      <c r="N199" s="2"/>
      <c r="O199" s="2"/>
      <c r="P199" s="2"/>
      <c r="Q199" s="2"/>
      <c r="R199" s="2"/>
      <c r="S199" s="2"/>
      <c r="T199" s="2"/>
      <c r="U199" s="2"/>
      <c r="V199" s="2"/>
      <c r="W199" s="2"/>
      <c r="X199" s="2"/>
      <c r="Y199" s="2"/>
    </row>
    <row r="200" spans="1:25">
      <c r="A200" s="75"/>
      <c r="B200" s="53" t="s">
        <v>60</v>
      </c>
      <c r="C200" s="54">
        <v>415.15479041413471</v>
      </c>
      <c r="D200" s="54">
        <v>870.58874266901228</v>
      </c>
      <c r="E200" s="55">
        <v>1056.5886975802446</v>
      </c>
      <c r="F200" s="52"/>
      <c r="G200" s="52"/>
      <c r="H200" s="52"/>
      <c r="I200" s="52"/>
      <c r="J200" s="52"/>
      <c r="K200" s="52"/>
      <c r="L200" s="2"/>
      <c r="M200" s="2"/>
      <c r="N200" s="2"/>
      <c r="O200" s="2"/>
      <c r="P200" s="2"/>
      <c r="Q200" s="2"/>
      <c r="R200" s="2"/>
      <c r="S200" s="2"/>
      <c r="T200" s="2"/>
      <c r="U200" s="2"/>
      <c r="V200" s="2"/>
      <c r="W200" s="2"/>
      <c r="X200" s="2"/>
      <c r="Y200" s="2"/>
    </row>
    <row r="201" spans="1:25">
      <c r="A201" s="75"/>
      <c r="B201" s="53" t="s">
        <v>30</v>
      </c>
      <c r="C201" s="54">
        <v>2315.0421318634476</v>
      </c>
      <c r="D201" s="54">
        <v>5497.1841716024865</v>
      </c>
      <c r="E201" s="55">
        <v>7386.9505276981581</v>
      </c>
      <c r="F201" s="52"/>
      <c r="G201" s="52"/>
      <c r="H201" s="52"/>
      <c r="I201" s="52"/>
      <c r="J201" s="52"/>
      <c r="K201" s="52"/>
      <c r="L201" s="2"/>
      <c r="M201" s="2"/>
      <c r="N201" s="2"/>
      <c r="O201" s="2"/>
      <c r="P201" s="2"/>
      <c r="Q201" s="2"/>
      <c r="R201" s="2"/>
      <c r="S201" s="2"/>
      <c r="T201" s="2"/>
      <c r="U201" s="2"/>
      <c r="V201" s="2"/>
      <c r="W201" s="2"/>
      <c r="X201" s="2"/>
      <c r="Y201" s="2"/>
    </row>
    <row r="202" spans="1:25">
      <c r="A202" s="75"/>
      <c r="B202" s="53" t="s">
        <v>102</v>
      </c>
      <c r="C202" s="279"/>
      <c r="D202" s="54">
        <v>10.233664866450342</v>
      </c>
      <c r="E202" s="280"/>
      <c r="F202" s="52"/>
      <c r="G202" s="52"/>
      <c r="H202" s="52"/>
      <c r="I202" s="52"/>
      <c r="J202" s="52"/>
      <c r="K202" s="52"/>
      <c r="L202" s="2"/>
      <c r="M202" s="2"/>
      <c r="N202" s="2"/>
      <c r="O202" s="2"/>
      <c r="P202" s="2"/>
      <c r="Q202" s="2"/>
      <c r="R202" s="2"/>
      <c r="S202" s="2"/>
      <c r="T202" s="2"/>
      <c r="U202" s="2"/>
      <c r="V202" s="2"/>
      <c r="W202" s="2"/>
      <c r="X202" s="2"/>
      <c r="Y202" s="2"/>
    </row>
    <row r="203" spans="1:25">
      <c r="A203" s="75"/>
      <c r="B203" s="53" t="s">
        <v>103</v>
      </c>
      <c r="C203" s="54">
        <v>9.1057271332263685</v>
      </c>
      <c r="D203" s="54">
        <v>43.430441893431215</v>
      </c>
      <c r="E203" s="55">
        <v>58.023806581841747</v>
      </c>
      <c r="F203" s="52"/>
      <c r="G203" s="52"/>
      <c r="H203" s="52"/>
      <c r="I203" s="52"/>
      <c r="J203" s="52"/>
      <c r="K203" s="52"/>
      <c r="L203" s="2"/>
      <c r="M203" s="2"/>
      <c r="N203" s="2"/>
      <c r="O203" s="2"/>
      <c r="P203" s="2"/>
      <c r="Q203" s="2"/>
      <c r="R203" s="2"/>
      <c r="S203" s="2"/>
      <c r="T203" s="2"/>
      <c r="U203" s="2"/>
      <c r="V203" s="2"/>
      <c r="W203" s="2"/>
      <c r="X203" s="2"/>
      <c r="Y203" s="2"/>
    </row>
    <row r="204" spans="1:25">
      <c r="A204" s="217"/>
      <c r="B204" s="53" t="s">
        <v>63</v>
      </c>
      <c r="C204" s="54">
        <v>178.73029922586835</v>
      </c>
      <c r="D204" s="54">
        <v>655.1344820702177</v>
      </c>
      <c r="E204" s="55">
        <v>870.42819682152287</v>
      </c>
      <c r="F204" s="52"/>
      <c r="G204" s="52"/>
      <c r="H204" s="52"/>
      <c r="I204" s="52"/>
      <c r="J204" s="52"/>
      <c r="K204" s="52"/>
      <c r="L204" s="2"/>
      <c r="M204" s="2"/>
      <c r="N204" s="2"/>
      <c r="O204" s="2"/>
      <c r="P204" s="2"/>
      <c r="Q204" s="2"/>
      <c r="R204" s="2"/>
      <c r="S204" s="2"/>
      <c r="T204" s="2"/>
      <c r="U204" s="2"/>
      <c r="V204" s="2"/>
      <c r="W204" s="2"/>
      <c r="X204" s="2"/>
      <c r="Y204" s="2"/>
    </row>
    <row r="205" spans="1:25">
      <c r="A205" s="217"/>
      <c r="B205" s="53" t="s">
        <v>115</v>
      </c>
      <c r="C205" s="279"/>
      <c r="D205" s="54">
        <v>6.0570719821458114</v>
      </c>
      <c r="E205" s="55">
        <v>10.528478317578061</v>
      </c>
      <c r="F205" s="52"/>
      <c r="G205" s="52"/>
      <c r="H205" s="52"/>
      <c r="I205" s="52"/>
      <c r="J205" s="52"/>
      <c r="K205" s="52"/>
      <c r="L205" s="2"/>
      <c r="M205" s="2"/>
      <c r="N205" s="2"/>
      <c r="O205" s="2"/>
      <c r="P205" s="2"/>
      <c r="Q205" s="2"/>
      <c r="R205" s="2"/>
      <c r="S205" s="2"/>
      <c r="T205" s="2"/>
      <c r="U205" s="2"/>
      <c r="V205" s="2"/>
      <c r="W205" s="2"/>
      <c r="X205" s="2"/>
      <c r="Y205" s="2"/>
    </row>
    <row r="206" spans="1:25">
      <c r="A206" s="217"/>
      <c r="B206" s="53" t="s">
        <v>178</v>
      </c>
      <c r="C206" s="279"/>
      <c r="D206" s="279"/>
      <c r="E206" s="280"/>
      <c r="F206" s="52"/>
      <c r="G206" s="52"/>
      <c r="H206" s="52"/>
      <c r="I206" s="52"/>
      <c r="J206" s="52"/>
      <c r="K206" s="52"/>
      <c r="L206" s="2"/>
      <c r="M206" s="2"/>
      <c r="N206" s="2"/>
      <c r="O206" s="2"/>
      <c r="P206" s="2"/>
      <c r="Q206" s="2"/>
      <c r="R206" s="2"/>
      <c r="S206" s="2"/>
      <c r="T206" s="2"/>
      <c r="U206" s="2"/>
      <c r="V206" s="2"/>
      <c r="W206" s="2"/>
      <c r="X206" s="2"/>
      <c r="Y206" s="2"/>
    </row>
    <row r="207" spans="1:25">
      <c r="A207" s="217"/>
      <c r="B207" s="53" t="s">
        <v>179</v>
      </c>
      <c r="C207" s="279"/>
      <c r="D207" s="279"/>
      <c r="E207" s="280"/>
      <c r="F207" s="52"/>
      <c r="G207" s="52"/>
      <c r="H207" s="52"/>
      <c r="I207" s="52"/>
      <c r="J207" s="52"/>
      <c r="K207" s="52"/>
      <c r="L207" s="2"/>
      <c r="M207" s="2"/>
      <c r="N207" s="2"/>
      <c r="O207" s="2"/>
      <c r="P207" s="2"/>
      <c r="Q207" s="2"/>
      <c r="R207" s="2"/>
      <c r="S207" s="2"/>
      <c r="T207" s="2"/>
      <c r="U207" s="2"/>
      <c r="V207" s="2"/>
      <c r="W207" s="2"/>
      <c r="X207" s="2"/>
      <c r="Y207" s="2"/>
    </row>
    <row r="208" spans="1:25">
      <c r="A208" s="217"/>
      <c r="B208" s="53" t="s">
        <v>180</v>
      </c>
      <c r="C208" s="279"/>
      <c r="D208" s="279"/>
      <c r="E208" s="280"/>
      <c r="F208" s="52"/>
      <c r="G208" s="52"/>
      <c r="H208" s="52"/>
      <c r="I208" s="52"/>
      <c r="J208" s="52"/>
      <c r="K208" s="52"/>
      <c r="L208" s="2"/>
      <c r="M208" s="2"/>
      <c r="N208" s="2"/>
      <c r="O208" s="2"/>
      <c r="P208" s="2"/>
      <c r="Q208" s="2"/>
      <c r="R208" s="2"/>
      <c r="S208" s="2"/>
      <c r="T208" s="2"/>
      <c r="U208" s="2"/>
      <c r="V208" s="2"/>
      <c r="W208" s="2"/>
      <c r="X208" s="2"/>
      <c r="Y208" s="2"/>
    </row>
    <row r="209" spans="1: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sheetData>
  <autoFilter ref="B44:E207">
    <sortState ref="B45:E208">
      <sortCondition ref="B44:B207"/>
    </sortState>
  </autoFilter>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4"/>
  <sheetViews>
    <sheetView workbookViewId="0">
      <selection activeCell="A2" sqref="A2:F2"/>
    </sheetView>
  </sheetViews>
  <sheetFormatPr defaultRowHeight="15"/>
  <cols>
    <col min="1" max="1" width="7.140625" customWidth="1"/>
    <col min="2" max="2" width="20.7109375" customWidth="1"/>
  </cols>
  <sheetData>
    <row r="1" spans="1:19">
      <c r="A1" s="17" t="s">
        <v>0</v>
      </c>
      <c r="B1" s="2"/>
      <c r="C1" s="2"/>
      <c r="D1" s="2"/>
      <c r="E1" s="2"/>
      <c r="F1" s="2"/>
      <c r="G1" s="2"/>
      <c r="H1" s="2"/>
      <c r="I1" s="2"/>
      <c r="J1" s="2"/>
      <c r="K1" s="2"/>
      <c r="L1" s="2"/>
    </row>
    <row r="2" spans="1:19" ht="15.75">
      <c r="A2" s="20" t="s">
        <v>186</v>
      </c>
      <c r="B2" s="2"/>
      <c r="C2" s="2"/>
      <c r="D2" s="2"/>
      <c r="E2" s="2"/>
      <c r="F2" s="2"/>
      <c r="G2" s="2"/>
      <c r="H2" s="2"/>
      <c r="I2" s="43"/>
      <c r="J2" s="77"/>
      <c r="K2" s="77"/>
      <c r="L2" s="77"/>
      <c r="M2" s="77"/>
      <c r="N2" s="77"/>
      <c r="O2" s="77"/>
      <c r="P2" s="77"/>
      <c r="Q2" s="77"/>
      <c r="R2" s="77"/>
      <c r="S2" s="77"/>
    </row>
    <row r="3" spans="1:19">
      <c r="A3" s="45"/>
      <c r="B3" s="2"/>
      <c r="C3" s="2"/>
      <c r="D3" s="2"/>
      <c r="E3" s="2"/>
      <c r="F3" s="2"/>
      <c r="G3" s="2"/>
      <c r="H3" s="2"/>
      <c r="I3" s="77"/>
      <c r="J3" s="77"/>
      <c r="K3" s="77"/>
      <c r="L3" s="77"/>
      <c r="M3" s="77"/>
      <c r="N3" s="77"/>
      <c r="O3" s="77"/>
      <c r="P3" s="77"/>
      <c r="Q3" s="77"/>
      <c r="R3" s="77"/>
      <c r="S3" s="77"/>
    </row>
    <row r="4" spans="1:19">
      <c r="A4" s="2"/>
      <c r="B4" s="2"/>
      <c r="C4" s="2"/>
      <c r="D4" s="2"/>
      <c r="E4" s="2"/>
      <c r="F4" s="2"/>
      <c r="G4" s="2"/>
      <c r="H4" s="2"/>
      <c r="I4" s="77"/>
      <c r="J4" s="77"/>
      <c r="K4" s="77"/>
      <c r="L4" s="77"/>
      <c r="M4" s="77"/>
      <c r="N4" s="77"/>
      <c r="O4" s="77"/>
      <c r="P4" s="77"/>
      <c r="Q4" s="77"/>
      <c r="R4" s="77"/>
      <c r="S4" s="77"/>
    </row>
    <row r="5" spans="1:19">
      <c r="A5" s="2"/>
      <c r="B5" s="2"/>
      <c r="C5" s="2"/>
      <c r="D5" s="2"/>
      <c r="E5" s="2"/>
      <c r="F5" s="2"/>
      <c r="G5" s="2"/>
      <c r="H5" s="2"/>
      <c r="I5" s="77"/>
      <c r="J5" s="77"/>
      <c r="K5" s="77"/>
      <c r="L5" s="77"/>
      <c r="M5" s="77"/>
      <c r="N5" s="77"/>
      <c r="O5" s="77"/>
      <c r="P5" s="77"/>
      <c r="Q5" s="77"/>
      <c r="R5" s="77"/>
      <c r="S5" s="77"/>
    </row>
    <row r="6" spans="1:19">
      <c r="A6" s="2"/>
      <c r="B6" s="2"/>
      <c r="C6" s="2"/>
      <c r="D6" s="2"/>
      <c r="E6" s="2"/>
      <c r="F6" s="2"/>
      <c r="G6" s="2"/>
      <c r="H6" s="2"/>
      <c r="I6" s="77"/>
      <c r="J6" s="77"/>
      <c r="K6" s="77"/>
      <c r="L6" s="77"/>
      <c r="M6" s="77"/>
      <c r="N6" s="77"/>
      <c r="O6" s="77"/>
      <c r="P6" s="77"/>
      <c r="Q6" s="77"/>
      <c r="R6" s="77"/>
      <c r="S6" s="77"/>
    </row>
    <row r="7" spans="1:19">
      <c r="A7" s="2"/>
      <c r="B7" s="2"/>
      <c r="C7" s="2"/>
      <c r="D7" s="2"/>
      <c r="E7" s="2"/>
      <c r="F7" s="2"/>
      <c r="G7" s="2"/>
      <c r="H7" s="2"/>
      <c r="I7" s="77"/>
      <c r="J7" s="77"/>
      <c r="K7" s="77"/>
      <c r="L7" s="77"/>
      <c r="M7" s="77"/>
      <c r="N7" s="77"/>
      <c r="O7" s="77"/>
      <c r="P7" s="77"/>
      <c r="Q7" s="77"/>
      <c r="R7" s="77"/>
      <c r="S7" s="77"/>
    </row>
    <row r="8" spans="1:19">
      <c r="A8" s="2"/>
      <c r="B8" s="2"/>
      <c r="C8" s="2"/>
      <c r="D8" s="2"/>
      <c r="E8" s="2"/>
      <c r="F8" s="2"/>
      <c r="G8" s="2"/>
      <c r="H8" s="2"/>
      <c r="I8" s="77"/>
      <c r="J8" s="77"/>
      <c r="K8" s="77"/>
      <c r="L8" s="77"/>
      <c r="M8" s="77"/>
      <c r="N8" s="77"/>
      <c r="O8" s="77"/>
      <c r="P8" s="77"/>
      <c r="Q8" s="77"/>
      <c r="R8" s="77"/>
      <c r="S8" s="77"/>
    </row>
    <row r="9" spans="1:19">
      <c r="A9" s="2"/>
      <c r="B9" s="2"/>
      <c r="C9" s="2"/>
      <c r="D9" s="2"/>
      <c r="E9" s="2"/>
      <c r="F9" s="2"/>
      <c r="G9" s="2"/>
      <c r="H9" s="2"/>
      <c r="I9" s="77"/>
      <c r="J9" s="77"/>
      <c r="K9" s="77"/>
      <c r="L9" s="77"/>
      <c r="M9" s="77"/>
      <c r="N9" s="77"/>
      <c r="O9" s="77"/>
      <c r="P9" s="77"/>
      <c r="Q9" s="77"/>
      <c r="R9" s="77"/>
      <c r="S9" s="77"/>
    </row>
    <row r="10" spans="1:19">
      <c r="A10" s="2"/>
      <c r="B10" s="2"/>
      <c r="C10" s="2"/>
      <c r="D10" s="2"/>
      <c r="E10" s="2"/>
      <c r="F10" s="2"/>
      <c r="G10" s="2"/>
      <c r="H10" s="2"/>
      <c r="I10" s="77"/>
      <c r="J10" s="77"/>
      <c r="K10" s="77"/>
      <c r="L10" s="77"/>
      <c r="M10" s="77"/>
      <c r="N10" s="77"/>
      <c r="O10" s="77"/>
      <c r="P10" s="77"/>
      <c r="Q10" s="77"/>
      <c r="R10" s="77"/>
      <c r="S10" s="77"/>
    </row>
    <row r="11" spans="1:19">
      <c r="A11" s="2"/>
      <c r="B11" s="2"/>
      <c r="C11" s="2"/>
      <c r="D11" s="2"/>
      <c r="E11" s="2"/>
      <c r="F11" s="2"/>
      <c r="G11" s="2"/>
      <c r="H11" s="2"/>
      <c r="I11" s="77"/>
      <c r="J11" s="77"/>
      <c r="K11" s="77"/>
      <c r="L11" s="77"/>
      <c r="M11" s="77"/>
      <c r="N11" s="77"/>
      <c r="O11" s="77"/>
      <c r="P11" s="77"/>
      <c r="Q11" s="77"/>
      <c r="R11" s="77"/>
      <c r="S11" s="77"/>
    </row>
    <row r="12" spans="1:19">
      <c r="A12" s="2"/>
      <c r="B12" s="2"/>
      <c r="C12" s="2"/>
      <c r="D12" s="2"/>
      <c r="E12" s="2"/>
      <c r="F12" s="2"/>
      <c r="G12" s="2"/>
      <c r="H12" s="2"/>
      <c r="I12" s="77"/>
      <c r="J12" s="77"/>
      <c r="K12" s="77"/>
      <c r="L12" s="77"/>
      <c r="M12" s="77"/>
      <c r="N12" s="77"/>
      <c r="O12" s="77"/>
      <c r="P12" s="77"/>
      <c r="Q12" s="77"/>
      <c r="R12" s="77"/>
      <c r="S12" s="77"/>
    </row>
    <row r="13" spans="1:19">
      <c r="A13" s="2"/>
      <c r="B13" s="2"/>
      <c r="C13" s="2"/>
      <c r="D13" s="2"/>
      <c r="E13" s="2"/>
      <c r="F13" s="2"/>
      <c r="G13" s="2"/>
      <c r="H13" s="2"/>
      <c r="I13" s="77"/>
      <c r="J13" s="77"/>
      <c r="K13" s="77"/>
      <c r="L13" s="77"/>
      <c r="M13" s="77"/>
      <c r="N13" s="77"/>
      <c r="O13" s="77"/>
      <c r="P13" s="77"/>
      <c r="Q13" s="77"/>
      <c r="R13" s="77"/>
      <c r="S13" s="77"/>
    </row>
    <row r="14" spans="1:19">
      <c r="A14" s="2"/>
      <c r="B14" s="2"/>
      <c r="C14" s="2"/>
      <c r="D14" s="2"/>
      <c r="E14" s="2"/>
      <c r="F14" s="2"/>
      <c r="G14" s="2"/>
      <c r="H14" s="2"/>
      <c r="I14" s="77"/>
      <c r="J14" s="77"/>
      <c r="K14" s="77"/>
      <c r="L14" s="77"/>
      <c r="M14" s="77"/>
      <c r="N14" s="77"/>
      <c r="O14" s="77"/>
      <c r="P14" s="77"/>
      <c r="Q14" s="77"/>
      <c r="R14" s="77"/>
      <c r="S14" s="77"/>
    </row>
    <row r="15" spans="1:19">
      <c r="A15" s="2"/>
      <c r="B15" s="2"/>
      <c r="C15" s="2"/>
      <c r="D15" s="2"/>
      <c r="E15" s="2"/>
      <c r="F15" s="2"/>
      <c r="G15" s="2"/>
      <c r="H15" s="2"/>
      <c r="I15" s="77"/>
      <c r="J15" s="77"/>
      <c r="K15" s="77"/>
      <c r="L15" s="77"/>
      <c r="M15" s="77"/>
      <c r="N15" s="77"/>
      <c r="O15" s="77"/>
      <c r="P15" s="77"/>
      <c r="Q15" s="77"/>
      <c r="R15" s="77"/>
      <c r="S15" s="77"/>
    </row>
    <row r="16" spans="1:19">
      <c r="A16" s="2"/>
      <c r="B16" s="2"/>
      <c r="C16" s="2"/>
      <c r="D16" s="2"/>
      <c r="E16" s="2"/>
      <c r="F16" s="2"/>
      <c r="G16" s="2"/>
      <c r="H16" s="2"/>
      <c r="I16" s="77"/>
      <c r="J16" s="77"/>
      <c r="K16" s="77"/>
      <c r="L16" s="77"/>
      <c r="M16" s="77"/>
      <c r="N16" s="77"/>
      <c r="O16" s="77"/>
      <c r="P16" s="77"/>
      <c r="Q16" s="77"/>
      <c r="R16" s="77"/>
      <c r="S16" s="77"/>
    </row>
    <row r="17" spans="1:19">
      <c r="A17" s="2"/>
      <c r="B17" s="2"/>
      <c r="C17" s="2"/>
      <c r="D17" s="2"/>
      <c r="E17" s="2"/>
      <c r="F17" s="2"/>
      <c r="G17" s="2"/>
      <c r="H17" s="2"/>
      <c r="I17" s="77"/>
      <c r="J17" s="77"/>
      <c r="K17" s="77"/>
      <c r="L17" s="77"/>
      <c r="M17" s="77"/>
      <c r="N17" s="77"/>
      <c r="O17" s="77"/>
      <c r="P17" s="77"/>
      <c r="Q17" s="77"/>
      <c r="R17" s="77"/>
      <c r="S17" s="77"/>
    </row>
    <row r="18" spans="1:19">
      <c r="A18" s="2"/>
      <c r="B18" s="2"/>
      <c r="C18" s="2"/>
      <c r="D18" s="2"/>
      <c r="E18" s="2"/>
      <c r="F18" s="2"/>
      <c r="G18" s="2"/>
      <c r="H18" s="2"/>
      <c r="I18" s="77"/>
      <c r="J18" s="77"/>
      <c r="K18" s="77"/>
      <c r="L18" s="77"/>
      <c r="M18" s="77"/>
      <c r="N18" s="77"/>
      <c r="O18" s="77"/>
      <c r="P18" s="77"/>
      <c r="Q18" s="77"/>
      <c r="R18" s="77"/>
      <c r="S18" s="77"/>
    </row>
    <row r="19" spans="1:19" ht="15.75">
      <c r="A19" s="2"/>
      <c r="B19" s="42"/>
      <c r="C19" s="2"/>
      <c r="D19" s="2"/>
      <c r="E19" s="2"/>
      <c r="F19" s="2"/>
      <c r="G19" s="2"/>
      <c r="H19" s="2"/>
      <c r="I19" s="77"/>
      <c r="J19" s="77"/>
      <c r="K19" s="77"/>
      <c r="L19" s="77"/>
      <c r="M19" s="77"/>
      <c r="N19" s="77"/>
      <c r="O19" s="77"/>
      <c r="P19" s="77"/>
      <c r="Q19" s="77"/>
      <c r="R19" s="77"/>
      <c r="S19" s="77"/>
    </row>
    <row r="20" spans="1:19">
      <c r="A20" s="2"/>
      <c r="B20" s="2"/>
      <c r="C20" s="2"/>
      <c r="D20" s="21"/>
      <c r="E20" s="46"/>
      <c r="F20" s="2"/>
      <c r="G20" s="2"/>
      <c r="H20" s="2"/>
      <c r="I20" s="77"/>
      <c r="J20" s="77"/>
      <c r="K20" s="77"/>
      <c r="L20" s="77"/>
      <c r="M20" s="77"/>
      <c r="N20" s="77"/>
      <c r="O20" s="77"/>
      <c r="P20" s="77"/>
      <c r="Q20" s="77"/>
      <c r="R20" s="77"/>
      <c r="S20" s="77"/>
    </row>
    <row r="21" spans="1:19">
      <c r="A21" s="2"/>
      <c r="B21" s="2"/>
      <c r="C21" s="2"/>
      <c r="D21" s="2"/>
      <c r="E21" s="2"/>
      <c r="F21" s="2"/>
      <c r="G21" s="2"/>
      <c r="H21" s="2"/>
      <c r="I21" s="77"/>
      <c r="J21" s="77"/>
      <c r="K21" s="77"/>
      <c r="L21" s="77"/>
      <c r="M21" s="77"/>
      <c r="N21" s="77"/>
      <c r="O21" s="77"/>
      <c r="P21" s="77"/>
      <c r="Q21" s="77"/>
      <c r="R21" s="77"/>
      <c r="S21" s="77"/>
    </row>
    <row r="22" spans="1:19">
      <c r="A22" s="2"/>
      <c r="B22" s="2"/>
      <c r="C22" s="2"/>
      <c r="D22" s="2"/>
      <c r="E22" s="2"/>
      <c r="F22" s="2"/>
      <c r="G22" s="2"/>
      <c r="H22" s="2"/>
      <c r="I22" s="77"/>
      <c r="J22" s="77"/>
      <c r="K22" s="77"/>
      <c r="L22" s="77"/>
      <c r="M22" s="77"/>
      <c r="N22" s="77"/>
      <c r="O22" s="77"/>
      <c r="P22" s="77"/>
      <c r="Q22" s="77"/>
      <c r="R22" s="77"/>
      <c r="S22" s="77"/>
    </row>
    <row r="23" spans="1:19">
      <c r="A23" s="2"/>
      <c r="B23" s="2"/>
      <c r="C23" s="2"/>
      <c r="D23" s="2"/>
      <c r="E23" s="2"/>
      <c r="F23" s="2"/>
      <c r="G23" s="2"/>
      <c r="H23" s="2"/>
      <c r="I23" s="77"/>
      <c r="J23" s="77"/>
      <c r="K23" s="77"/>
      <c r="L23" s="77"/>
      <c r="M23" s="77"/>
      <c r="N23" s="77"/>
      <c r="O23" s="77"/>
      <c r="P23" s="77"/>
      <c r="Q23" s="77"/>
      <c r="R23" s="77"/>
    </row>
    <row r="24" spans="1:19">
      <c r="A24" s="2"/>
      <c r="B24" s="2"/>
      <c r="C24" s="2"/>
      <c r="D24" s="2"/>
      <c r="E24" s="2"/>
      <c r="F24" s="2"/>
      <c r="G24" s="2"/>
      <c r="H24" s="2"/>
      <c r="I24" s="77"/>
      <c r="J24" s="77"/>
      <c r="K24" s="77"/>
      <c r="L24" s="77"/>
      <c r="M24" s="77"/>
      <c r="N24" s="77"/>
      <c r="O24" s="77"/>
      <c r="P24" s="77"/>
      <c r="Q24" s="77"/>
      <c r="R24" s="77"/>
    </row>
    <row r="25" spans="1:19">
      <c r="A25" s="2"/>
      <c r="B25" s="2"/>
      <c r="C25" s="2"/>
      <c r="D25" s="2"/>
      <c r="E25" s="2"/>
      <c r="F25" s="2"/>
      <c r="G25" s="2"/>
      <c r="H25" s="2"/>
      <c r="I25" s="77"/>
      <c r="J25" s="77"/>
      <c r="K25" s="77"/>
      <c r="L25" s="77"/>
      <c r="M25" s="77"/>
      <c r="N25" s="77"/>
      <c r="O25" s="77"/>
      <c r="P25" s="77"/>
      <c r="Q25" s="77"/>
      <c r="R25" s="77"/>
    </row>
    <row r="26" spans="1:19">
      <c r="A26" s="2"/>
      <c r="B26" s="2"/>
      <c r="C26" s="2"/>
      <c r="D26" s="2"/>
      <c r="E26" s="2"/>
      <c r="F26" s="2"/>
      <c r="G26" s="2"/>
      <c r="H26" s="2"/>
      <c r="I26" s="77"/>
      <c r="J26" s="77"/>
      <c r="K26" s="77"/>
      <c r="L26" s="77"/>
      <c r="M26" s="77"/>
      <c r="N26" s="77"/>
      <c r="O26" s="77"/>
      <c r="P26" s="77"/>
      <c r="Q26" s="77"/>
      <c r="R26" s="77"/>
    </row>
    <row r="27" spans="1:19">
      <c r="A27" s="2"/>
      <c r="B27" s="2"/>
      <c r="C27" s="2"/>
      <c r="D27" s="2"/>
      <c r="E27" s="2"/>
      <c r="F27" s="2"/>
      <c r="G27" s="2"/>
      <c r="H27" s="2"/>
      <c r="I27" s="77"/>
      <c r="J27" s="77"/>
      <c r="K27" s="77"/>
      <c r="L27" s="77"/>
      <c r="M27" s="77"/>
      <c r="N27" s="77"/>
      <c r="O27" s="77"/>
      <c r="P27" s="77"/>
      <c r="Q27" s="77"/>
      <c r="R27" s="77"/>
    </row>
    <row r="28" spans="1:19">
      <c r="A28" s="2"/>
      <c r="B28" s="2"/>
      <c r="C28" s="2"/>
      <c r="D28" s="2"/>
      <c r="E28" s="2"/>
      <c r="F28" s="2"/>
      <c r="G28" s="2"/>
      <c r="H28" s="2"/>
      <c r="I28" s="77"/>
      <c r="J28" s="77"/>
      <c r="K28" s="77"/>
      <c r="L28" s="77"/>
      <c r="M28" s="77"/>
      <c r="N28" s="77"/>
      <c r="O28" s="77"/>
      <c r="P28" s="77"/>
      <c r="Q28" s="77"/>
      <c r="R28" s="77"/>
    </row>
    <row r="29" spans="1:19">
      <c r="A29" s="2"/>
      <c r="B29" s="2"/>
      <c r="C29" s="2"/>
      <c r="D29" s="2"/>
      <c r="E29" s="2"/>
      <c r="F29" s="2"/>
      <c r="G29" s="2"/>
      <c r="H29" s="2"/>
      <c r="I29" s="77"/>
      <c r="J29" s="77"/>
      <c r="K29" s="77"/>
      <c r="L29" s="77"/>
      <c r="M29" s="77"/>
      <c r="N29" s="77"/>
      <c r="O29" s="77"/>
      <c r="P29" s="77"/>
      <c r="Q29" s="77"/>
      <c r="R29" s="77"/>
    </row>
    <row r="30" spans="1:19">
      <c r="A30" s="2"/>
      <c r="B30" s="2"/>
      <c r="C30" s="2"/>
      <c r="D30" s="2"/>
      <c r="E30" s="2"/>
      <c r="F30" s="2"/>
      <c r="G30" s="2"/>
      <c r="H30" s="2"/>
      <c r="I30" s="77"/>
      <c r="J30" s="77"/>
      <c r="K30" s="77"/>
      <c r="L30" s="77"/>
      <c r="M30" s="77"/>
      <c r="N30" s="77"/>
      <c r="O30" s="77"/>
      <c r="P30" s="77"/>
      <c r="Q30" s="77"/>
      <c r="R30" s="77"/>
    </row>
    <row r="31" spans="1:19">
      <c r="A31" s="2"/>
      <c r="B31" s="49"/>
      <c r="C31" s="30">
        <v>2005</v>
      </c>
      <c r="D31" s="30">
        <v>2010</v>
      </c>
      <c r="E31" s="30">
        <v>2015</v>
      </c>
      <c r="F31" s="30">
        <v>2020</v>
      </c>
      <c r="G31" s="30">
        <v>2025</v>
      </c>
      <c r="H31" s="30">
        <v>2030</v>
      </c>
      <c r="I31" s="30">
        <v>2035</v>
      </c>
      <c r="J31" s="30">
        <v>2040</v>
      </c>
      <c r="K31" s="30">
        <v>2045</v>
      </c>
      <c r="L31" s="2"/>
    </row>
    <row r="32" spans="1:19">
      <c r="A32" s="37" t="s">
        <v>181</v>
      </c>
      <c r="B32" s="53" t="s">
        <v>30</v>
      </c>
      <c r="C32" s="78">
        <v>5.2828643076881189E-3</v>
      </c>
      <c r="D32" s="78">
        <v>7.9661705806554784E-3</v>
      </c>
      <c r="E32" s="79">
        <v>8.9017015947771925E-3</v>
      </c>
      <c r="F32" s="80"/>
      <c r="G32" s="80"/>
      <c r="H32" s="80"/>
      <c r="I32" s="80"/>
      <c r="J32" s="80"/>
      <c r="K32" s="80"/>
      <c r="L32" s="2"/>
    </row>
    <row r="33" spans="1:12">
      <c r="A33" s="38" t="s">
        <v>181</v>
      </c>
      <c r="B33" s="53" t="s">
        <v>35</v>
      </c>
      <c r="C33" s="78">
        <v>4.9994112151889479E-3</v>
      </c>
      <c r="D33" s="78">
        <v>8.0433393661174992E-3</v>
      </c>
      <c r="E33" s="79">
        <v>8.5100779669957122E-3</v>
      </c>
      <c r="F33" s="80"/>
      <c r="G33" s="80"/>
      <c r="H33" s="80"/>
      <c r="I33" s="80"/>
      <c r="J33" s="80"/>
      <c r="K33" s="80"/>
      <c r="L33" s="2"/>
    </row>
    <row r="34" spans="1:12">
      <c r="A34" s="76" t="s">
        <v>181</v>
      </c>
      <c r="B34" s="53" t="s">
        <v>110</v>
      </c>
      <c r="C34" s="78">
        <v>9.6264091243400366E-5</v>
      </c>
      <c r="D34" s="78">
        <v>1.9380513646223931E-4</v>
      </c>
      <c r="E34" s="79">
        <v>2.9629879646743184E-4</v>
      </c>
      <c r="F34" s="80"/>
      <c r="G34" s="80"/>
      <c r="H34" s="80"/>
      <c r="I34" s="80"/>
      <c r="J34" s="80"/>
      <c r="K34" s="80"/>
      <c r="L34" s="2"/>
    </row>
    <row r="35" spans="1:12">
      <c r="A35" s="39" t="s">
        <v>181</v>
      </c>
      <c r="B35" s="53" t="s">
        <v>71</v>
      </c>
      <c r="C35" s="78">
        <v>1.0780319059635929E-3</v>
      </c>
      <c r="D35" s="78">
        <v>2.0149384470256682E-3</v>
      </c>
      <c r="E35" s="79">
        <v>5.1281763224843195E-3</v>
      </c>
      <c r="F35" s="80"/>
      <c r="G35" s="80"/>
      <c r="H35" s="80"/>
      <c r="I35" s="80"/>
      <c r="J35" s="80"/>
      <c r="K35" s="80"/>
      <c r="L35" s="2"/>
    </row>
    <row r="36" spans="1:12">
      <c r="A36" s="40" t="s">
        <v>181</v>
      </c>
      <c r="B36" s="53" t="s">
        <v>52</v>
      </c>
      <c r="C36" s="78">
        <v>1.0125651009391806E-3</v>
      </c>
      <c r="D36" s="78">
        <v>3.8363594444206181E-3</v>
      </c>
      <c r="E36" s="79">
        <v>5.5877911863401767E-3</v>
      </c>
      <c r="F36" s="80"/>
      <c r="G36" s="80"/>
      <c r="H36" s="80"/>
      <c r="I36" s="80"/>
      <c r="J36" s="80"/>
      <c r="K36" s="80"/>
      <c r="L36" s="2"/>
    </row>
    <row r="37" spans="1:12">
      <c r="A37" s="18"/>
      <c r="B37" s="61"/>
      <c r="C37" s="62"/>
      <c r="D37" s="62"/>
      <c r="E37" s="62"/>
      <c r="F37" s="62"/>
      <c r="G37" s="62"/>
      <c r="H37" s="62"/>
      <c r="I37" s="62"/>
      <c r="J37" s="62"/>
      <c r="K37" s="62"/>
      <c r="L37" s="2"/>
    </row>
    <row r="38" spans="1:12">
      <c r="A38" s="2"/>
      <c r="B38" s="2"/>
      <c r="C38" s="2"/>
      <c r="D38" s="2"/>
      <c r="E38" s="2"/>
      <c r="F38" s="2"/>
      <c r="G38" s="2"/>
      <c r="H38" s="2"/>
      <c r="I38" s="2"/>
      <c r="J38" s="2"/>
      <c r="K38" s="2"/>
      <c r="L38" s="2"/>
    </row>
    <row r="39" spans="1:12">
      <c r="A39" s="60"/>
      <c r="B39" s="64" t="s">
        <v>185</v>
      </c>
      <c r="C39" s="28"/>
      <c r="D39" s="28"/>
      <c r="E39" s="28"/>
      <c r="F39" s="30"/>
      <c r="G39" s="29"/>
      <c r="H39" s="29"/>
      <c r="I39" s="28"/>
      <c r="J39" s="28"/>
      <c r="K39" s="28"/>
      <c r="L39" s="2"/>
    </row>
    <row r="40" spans="1:12">
      <c r="A40" s="63"/>
      <c r="B40" s="65"/>
      <c r="C40" s="33"/>
      <c r="D40" s="31" t="s">
        <v>184</v>
      </c>
      <c r="E40" s="32"/>
      <c r="F40" s="33"/>
      <c r="G40" s="32"/>
      <c r="H40" s="32"/>
      <c r="I40" s="33"/>
      <c r="J40" s="33"/>
      <c r="K40" s="33"/>
      <c r="L40" s="2"/>
    </row>
    <row r="41" spans="1:12">
      <c r="A41" s="63"/>
      <c r="B41" s="66" t="s">
        <v>16</v>
      </c>
      <c r="C41" s="30">
        <v>2005</v>
      </c>
      <c r="D41" s="30">
        <v>2010</v>
      </c>
      <c r="E41" s="30">
        <v>2015</v>
      </c>
      <c r="F41" s="30"/>
      <c r="G41" s="30"/>
      <c r="H41" s="30"/>
      <c r="I41" s="30"/>
      <c r="J41" s="30"/>
      <c r="K41" s="30"/>
      <c r="L41" s="2"/>
    </row>
    <row r="42" spans="1:12">
      <c r="A42" s="63"/>
      <c r="B42" s="67"/>
      <c r="C42" s="67"/>
      <c r="D42" s="52"/>
      <c r="E42" s="52"/>
      <c r="F42" s="52"/>
      <c r="G42" s="52"/>
      <c r="H42" s="52"/>
      <c r="I42" s="52"/>
      <c r="J42" s="52"/>
      <c r="K42" s="52"/>
      <c r="L42" s="2"/>
    </row>
    <row r="43" spans="1:12">
      <c r="A43" s="75"/>
      <c r="B43" s="53" t="s">
        <v>119</v>
      </c>
      <c r="C43" s="81">
        <v>0</v>
      </c>
      <c r="D43" s="81">
        <v>0</v>
      </c>
      <c r="E43" s="82">
        <v>0</v>
      </c>
      <c r="F43" s="80"/>
      <c r="G43" s="80"/>
      <c r="H43" s="80"/>
      <c r="I43" s="80"/>
      <c r="J43" s="80"/>
      <c r="K43" s="80"/>
      <c r="L43" s="2"/>
    </row>
    <row r="44" spans="1:12">
      <c r="A44" s="75"/>
      <c r="B44" s="53" t="s">
        <v>108</v>
      </c>
      <c r="C44" s="78">
        <v>1.7238294941451861E-4</v>
      </c>
      <c r="D44" s="78">
        <v>1.452128415463201E-4</v>
      </c>
      <c r="E44" s="79">
        <v>2.4985646671487748E-4</v>
      </c>
      <c r="F44" s="80"/>
      <c r="G44" s="80"/>
      <c r="H44" s="80"/>
      <c r="I44" s="80"/>
      <c r="J44" s="80"/>
      <c r="K44" s="80"/>
      <c r="L44" s="2"/>
    </row>
    <row r="45" spans="1:12">
      <c r="A45" s="68"/>
      <c r="B45" s="59" t="s">
        <v>96</v>
      </c>
      <c r="C45" s="78">
        <v>2.3498698399845146E-5</v>
      </c>
      <c r="D45" s="78">
        <v>2.3588119807281901E-4</v>
      </c>
      <c r="E45" s="79">
        <v>6.7825883638000827E-4</v>
      </c>
      <c r="F45" s="80"/>
      <c r="G45" s="80"/>
      <c r="H45" s="80"/>
      <c r="I45" s="80"/>
      <c r="J45" s="80"/>
      <c r="K45" s="80"/>
      <c r="L45" s="2"/>
    </row>
    <row r="46" spans="1:12">
      <c r="A46" s="68"/>
      <c r="B46" s="53" t="s">
        <v>110</v>
      </c>
      <c r="C46" s="78">
        <v>9.6264091243400366E-5</v>
      </c>
      <c r="D46" s="78">
        <v>1.9380513646223931E-4</v>
      </c>
      <c r="E46" s="79">
        <v>2.9629879646743184E-4</v>
      </c>
      <c r="F46" s="80"/>
      <c r="G46" s="80"/>
      <c r="H46" s="80"/>
      <c r="I46" s="80"/>
      <c r="J46" s="80"/>
      <c r="K46" s="80"/>
      <c r="L46" s="2"/>
    </row>
    <row r="47" spans="1:12">
      <c r="A47" s="68"/>
      <c r="B47" s="53" t="s">
        <v>111</v>
      </c>
      <c r="C47" s="78">
        <v>1.6323381510153571E-4</v>
      </c>
      <c r="D47" s="78">
        <v>3.0026497580732775E-4</v>
      </c>
      <c r="E47" s="79">
        <v>2.41810313902317E-4</v>
      </c>
      <c r="F47" s="80"/>
      <c r="G47" s="80"/>
      <c r="H47" s="80"/>
      <c r="I47" s="80"/>
      <c r="J47" s="80"/>
      <c r="K47" s="80"/>
      <c r="L47" s="2"/>
    </row>
    <row r="48" spans="1:12">
      <c r="A48" s="68"/>
      <c r="B48" s="53" t="s">
        <v>32</v>
      </c>
      <c r="C48" s="78">
        <v>5.0806156437572724E-3</v>
      </c>
      <c r="D48" s="78">
        <v>9.5492906282139151E-3</v>
      </c>
      <c r="E48" s="79">
        <v>1.0446071269074791E-2</v>
      </c>
      <c r="F48" s="80"/>
      <c r="G48" s="80"/>
      <c r="H48" s="80"/>
      <c r="I48" s="80"/>
      <c r="J48" s="80"/>
      <c r="K48" s="80"/>
      <c r="L48" s="2"/>
    </row>
    <row r="49" spans="1:12">
      <c r="A49" s="68"/>
      <c r="B49" s="53" t="s">
        <v>41</v>
      </c>
      <c r="C49" s="78">
        <v>2.0781557385984918E-3</v>
      </c>
      <c r="D49" s="78">
        <v>3.3708970524002424E-3</v>
      </c>
      <c r="E49" s="79">
        <v>3.8226912530008651E-3</v>
      </c>
      <c r="F49" s="80"/>
      <c r="G49" s="80"/>
      <c r="H49" s="80"/>
      <c r="I49" s="80"/>
      <c r="J49" s="80"/>
      <c r="K49" s="80"/>
      <c r="L49" s="2"/>
    </row>
    <row r="50" spans="1:12">
      <c r="A50" s="68"/>
      <c r="B50" s="53" t="s">
        <v>120</v>
      </c>
      <c r="C50" s="81">
        <v>0</v>
      </c>
      <c r="D50" s="81">
        <v>0</v>
      </c>
      <c r="E50" s="82">
        <v>0</v>
      </c>
      <c r="F50" s="80"/>
      <c r="G50" s="80"/>
      <c r="H50" s="80"/>
      <c r="I50" s="80"/>
      <c r="J50" s="80"/>
      <c r="K50" s="80"/>
      <c r="L50" s="2"/>
    </row>
    <row r="51" spans="1:12">
      <c r="A51" s="68"/>
      <c r="B51" s="53" t="s">
        <v>74</v>
      </c>
      <c r="C51" s="83"/>
      <c r="D51" s="83"/>
      <c r="E51" s="79">
        <v>1.5293749707186643E-3</v>
      </c>
      <c r="F51" s="80"/>
      <c r="G51" s="80"/>
      <c r="H51" s="80"/>
      <c r="I51" s="80"/>
      <c r="J51" s="80"/>
      <c r="K51" s="80"/>
      <c r="L51" s="2"/>
    </row>
    <row r="52" spans="1:12">
      <c r="A52" s="68"/>
      <c r="B52" s="53" t="s">
        <v>31</v>
      </c>
      <c r="C52" s="78">
        <v>2.9516970666933293E-3</v>
      </c>
      <c r="D52" s="78">
        <v>2.4368522249157247E-3</v>
      </c>
      <c r="E52" s="79">
        <v>9.7363453588676045E-3</v>
      </c>
      <c r="F52" s="80"/>
      <c r="G52" s="80"/>
      <c r="H52" s="80"/>
      <c r="I52" s="80"/>
      <c r="J52" s="80"/>
      <c r="K52" s="80"/>
      <c r="L52" s="2"/>
    </row>
    <row r="53" spans="1:12">
      <c r="A53" s="68"/>
      <c r="B53" s="53" t="s">
        <v>121</v>
      </c>
      <c r="C53" s="81">
        <v>0</v>
      </c>
      <c r="D53" s="81">
        <v>0</v>
      </c>
      <c r="E53" s="82">
        <v>0</v>
      </c>
      <c r="F53" s="80"/>
      <c r="G53" s="80"/>
      <c r="H53" s="80"/>
      <c r="I53" s="80"/>
      <c r="J53" s="80"/>
      <c r="K53" s="80"/>
      <c r="L53" s="2"/>
    </row>
    <row r="54" spans="1:12">
      <c r="A54" s="68"/>
      <c r="B54" s="53" t="s">
        <v>66</v>
      </c>
      <c r="C54" s="83"/>
      <c r="D54" s="83"/>
      <c r="E54" s="79">
        <v>3.2632744291495128E-3</v>
      </c>
      <c r="F54" s="80"/>
      <c r="G54" s="80"/>
      <c r="H54" s="80"/>
      <c r="I54" s="80"/>
      <c r="J54" s="80"/>
      <c r="K54" s="80"/>
      <c r="L54" s="2"/>
    </row>
    <row r="55" spans="1:12">
      <c r="A55" s="68"/>
      <c r="B55" s="53" t="s">
        <v>86</v>
      </c>
      <c r="C55" s="78">
        <v>0</v>
      </c>
      <c r="D55" s="78">
        <v>2.5991208901089631E-4</v>
      </c>
      <c r="E55" s="79">
        <v>1.2594240637785739E-3</v>
      </c>
      <c r="F55" s="80"/>
      <c r="G55" s="80"/>
      <c r="H55" s="80"/>
      <c r="I55" s="80"/>
      <c r="J55" s="80"/>
      <c r="K55" s="80"/>
      <c r="L55" s="2"/>
    </row>
    <row r="56" spans="1:12">
      <c r="A56" s="68"/>
      <c r="B56" s="53" t="s">
        <v>40</v>
      </c>
      <c r="C56" s="78">
        <v>2.2187602686199533E-3</v>
      </c>
      <c r="D56" s="78">
        <v>4.0120987713333188E-3</v>
      </c>
      <c r="E56" s="79">
        <v>4.1166111757482476E-3</v>
      </c>
      <c r="F56" s="80"/>
      <c r="G56" s="80"/>
      <c r="H56" s="80"/>
      <c r="I56" s="80"/>
      <c r="J56" s="80"/>
      <c r="K56" s="80"/>
      <c r="L56" s="2"/>
    </row>
    <row r="57" spans="1:12">
      <c r="A57" s="68"/>
      <c r="B57" s="59" t="s">
        <v>122</v>
      </c>
      <c r="C57" s="81">
        <v>0</v>
      </c>
      <c r="D57" s="81">
        <v>0</v>
      </c>
      <c r="E57" s="82">
        <v>0</v>
      </c>
      <c r="F57" s="80"/>
      <c r="G57" s="80"/>
      <c r="H57" s="80"/>
      <c r="I57" s="80"/>
      <c r="J57" s="80"/>
      <c r="K57" s="80"/>
      <c r="L57" s="2"/>
    </row>
    <row r="58" spans="1:12">
      <c r="A58" s="68"/>
      <c r="B58" s="53" t="s">
        <v>123</v>
      </c>
      <c r="C58" s="81">
        <v>0</v>
      </c>
      <c r="D58" s="81">
        <v>0</v>
      </c>
      <c r="E58" s="82">
        <v>0</v>
      </c>
      <c r="F58" s="80"/>
      <c r="G58" s="80"/>
      <c r="H58" s="80"/>
      <c r="I58" s="80"/>
      <c r="J58" s="80"/>
      <c r="K58" s="80"/>
      <c r="L58" s="2"/>
    </row>
    <row r="59" spans="1:12">
      <c r="A59" s="68"/>
      <c r="B59" s="53" t="s">
        <v>107</v>
      </c>
      <c r="C59" s="78">
        <v>1.4258835723894665E-4</v>
      </c>
      <c r="D59" s="78">
        <v>1.7158829575436379E-4</v>
      </c>
      <c r="E59" s="79">
        <v>4.264988281685159E-4</v>
      </c>
      <c r="F59" s="80"/>
      <c r="G59" s="80"/>
      <c r="H59" s="80"/>
      <c r="I59" s="80"/>
      <c r="J59" s="80"/>
      <c r="K59" s="80"/>
      <c r="L59" s="2"/>
    </row>
    <row r="60" spans="1:12">
      <c r="A60" s="68"/>
      <c r="B60" s="53" t="s">
        <v>75</v>
      </c>
      <c r="C60" s="78">
        <v>2.6338773596754346E-3</v>
      </c>
      <c r="D60" s="78">
        <v>4.3547289925626592E-3</v>
      </c>
      <c r="E60" s="79">
        <v>4.4126806239502695E-3</v>
      </c>
      <c r="F60" s="80"/>
      <c r="G60" s="80"/>
      <c r="H60" s="80"/>
      <c r="I60" s="80"/>
      <c r="J60" s="80"/>
      <c r="K60" s="80"/>
      <c r="L60" s="2"/>
    </row>
    <row r="61" spans="1:12">
      <c r="A61" s="68"/>
      <c r="B61" s="53" t="s">
        <v>91</v>
      </c>
      <c r="C61" s="78">
        <v>6.7607444351378671E-4</v>
      </c>
      <c r="D61" s="78">
        <v>1.0336399153455273E-3</v>
      </c>
      <c r="E61" s="79">
        <v>7.4588543711134642E-4</v>
      </c>
      <c r="F61" s="80"/>
      <c r="G61" s="80"/>
      <c r="H61" s="80"/>
      <c r="I61" s="80"/>
      <c r="J61" s="80"/>
      <c r="K61" s="80"/>
      <c r="L61" s="2"/>
    </row>
    <row r="62" spans="1:12">
      <c r="A62" s="68"/>
      <c r="B62" s="53" t="s">
        <v>92</v>
      </c>
      <c r="C62" s="78">
        <v>3.5811440062925664E-4</v>
      </c>
      <c r="D62" s="78">
        <v>4.4169941306276654E-4</v>
      </c>
      <c r="E62" s="79">
        <v>7.0385389605370687E-4</v>
      </c>
      <c r="F62" s="80"/>
      <c r="G62" s="80"/>
      <c r="H62" s="80"/>
      <c r="I62" s="80"/>
      <c r="J62" s="80"/>
      <c r="K62" s="80"/>
      <c r="L62" s="2"/>
    </row>
    <row r="63" spans="1:12">
      <c r="A63" s="68"/>
      <c r="B63" s="53" t="s">
        <v>24</v>
      </c>
      <c r="C63" s="71"/>
      <c r="D63" s="83"/>
      <c r="E63" s="79">
        <v>1.2039748800213128E-2</v>
      </c>
      <c r="F63" s="80"/>
      <c r="G63" s="80"/>
      <c r="H63" s="80"/>
      <c r="I63" s="80"/>
      <c r="J63" s="80"/>
      <c r="K63" s="80"/>
      <c r="L63" s="2"/>
    </row>
    <row r="64" spans="1:12">
      <c r="A64" s="68"/>
      <c r="B64" s="53" t="s">
        <v>85</v>
      </c>
      <c r="C64" s="78">
        <v>2.3901595392249484E-5</v>
      </c>
      <c r="D64" s="78">
        <v>8.1395987285369834E-4</v>
      </c>
      <c r="E64" s="79">
        <v>1.2589005058745047E-3</v>
      </c>
      <c r="F64" s="80"/>
      <c r="G64" s="80"/>
      <c r="H64" s="80"/>
      <c r="I64" s="80"/>
      <c r="J64" s="80"/>
      <c r="K64" s="80"/>
      <c r="L64" s="2"/>
    </row>
    <row r="65" spans="1:12">
      <c r="A65" s="68"/>
      <c r="B65" s="53" t="s">
        <v>124</v>
      </c>
      <c r="C65" s="81">
        <v>0</v>
      </c>
      <c r="D65" s="81">
        <v>0</v>
      </c>
      <c r="E65" s="82">
        <v>0</v>
      </c>
      <c r="F65" s="80"/>
      <c r="G65" s="80"/>
      <c r="H65" s="80"/>
      <c r="I65" s="80"/>
      <c r="J65" s="80"/>
      <c r="K65" s="80"/>
      <c r="L65" s="2"/>
    </row>
    <row r="66" spans="1:12">
      <c r="A66" s="68"/>
      <c r="B66" s="53" t="s">
        <v>125</v>
      </c>
      <c r="C66" s="81">
        <v>0</v>
      </c>
      <c r="D66" s="81">
        <v>0</v>
      </c>
      <c r="E66" s="82">
        <v>0</v>
      </c>
      <c r="F66" s="80"/>
      <c r="G66" s="80"/>
      <c r="H66" s="80"/>
      <c r="I66" s="80"/>
      <c r="J66" s="80"/>
      <c r="K66" s="80"/>
      <c r="L66" s="2"/>
    </row>
    <row r="67" spans="1:12">
      <c r="A67" s="68"/>
      <c r="B67" s="72" t="s">
        <v>126</v>
      </c>
      <c r="C67" s="81">
        <v>0</v>
      </c>
      <c r="D67" s="81">
        <v>0</v>
      </c>
      <c r="E67" s="82">
        <v>0</v>
      </c>
      <c r="F67" s="80"/>
      <c r="G67" s="80"/>
      <c r="H67" s="80"/>
      <c r="I67" s="80"/>
      <c r="J67" s="80"/>
      <c r="K67" s="80"/>
      <c r="L67" s="2"/>
    </row>
    <row r="68" spans="1:12">
      <c r="A68" s="68"/>
      <c r="B68" s="53" t="s">
        <v>127</v>
      </c>
      <c r="C68" s="81">
        <v>0</v>
      </c>
      <c r="D68" s="81">
        <v>0</v>
      </c>
      <c r="E68" s="82">
        <v>0</v>
      </c>
      <c r="F68" s="80"/>
      <c r="G68" s="80"/>
      <c r="H68" s="80"/>
      <c r="I68" s="80"/>
      <c r="J68" s="80"/>
      <c r="K68" s="80"/>
      <c r="L68" s="2"/>
    </row>
    <row r="69" spans="1:12">
      <c r="A69" s="68"/>
      <c r="B69" s="53" t="s">
        <v>35</v>
      </c>
      <c r="C69" s="78">
        <v>4.9994112151889479E-3</v>
      </c>
      <c r="D69" s="78">
        <v>8.0433393661174992E-3</v>
      </c>
      <c r="E69" s="79">
        <v>8.5100779669957122E-3</v>
      </c>
      <c r="F69" s="80"/>
      <c r="G69" s="80"/>
      <c r="H69" s="80"/>
      <c r="I69" s="80"/>
      <c r="J69" s="80"/>
      <c r="K69" s="80"/>
      <c r="L69" s="2"/>
    </row>
    <row r="70" spans="1:12">
      <c r="A70" s="68"/>
      <c r="B70" s="53" t="s">
        <v>128</v>
      </c>
      <c r="C70" s="81">
        <v>0</v>
      </c>
      <c r="D70" s="81">
        <v>0</v>
      </c>
      <c r="E70" s="82">
        <v>0</v>
      </c>
      <c r="F70" s="80"/>
      <c r="G70" s="80"/>
      <c r="H70" s="80"/>
      <c r="I70" s="80"/>
      <c r="J70" s="80"/>
      <c r="K70" s="80"/>
      <c r="L70" s="2"/>
    </row>
    <row r="71" spans="1:12">
      <c r="A71" s="68"/>
      <c r="B71" s="53" t="s">
        <v>129</v>
      </c>
      <c r="C71" s="81">
        <v>0</v>
      </c>
      <c r="D71" s="81">
        <v>0</v>
      </c>
      <c r="E71" s="82">
        <v>0</v>
      </c>
      <c r="F71" s="80"/>
      <c r="G71" s="80"/>
      <c r="H71" s="80"/>
      <c r="I71" s="80"/>
      <c r="J71" s="80"/>
      <c r="K71" s="80"/>
      <c r="L71" s="2"/>
    </row>
    <row r="72" spans="1:12">
      <c r="A72" s="68"/>
      <c r="B72" s="53" t="s">
        <v>73</v>
      </c>
      <c r="C72" s="78">
        <v>8.9081695281016259E-4</v>
      </c>
      <c r="D72" s="78">
        <v>1.5333972938965574E-3</v>
      </c>
      <c r="E72" s="79">
        <v>2.1531500814314804E-3</v>
      </c>
      <c r="F72" s="80"/>
      <c r="G72" s="80"/>
      <c r="H72" s="80"/>
      <c r="I72" s="80"/>
      <c r="J72" s="80"/>
      <c r="K72" s="80"/>
      <c r="L72" s="2"/>
    </row>
    <row r="73" spans="1:12">
      <c r="A73" s="68"/>
      <c r="B73" s="53" t="s">
        <v>71</v>
      </c>
      <c r="C73" s="78">
        <v>1.0780319059635929E-3</v>
      </c>
      <c r="D73" s="78">
        <v>2.355435225573149E-3</v>
      </c>
      <c r="E73" s="79">
        <v>5.166348231818229E-3</v>
      </c>
      <c r="F73" s="80"/>
      <c r="G73" s="80"/>
      <c r="H73" s="80"/>
      <c r="I73" s="80"/>
      <c r="J73" s="80"/>
      <c r="K73" s="80"/>
      <c r="L73" s="2"/>
    </row>
    <row r="74" spans="1:12">
      <c r="A74" s="68"/>
      <c r="B74" s="53" t="s">
        <v>130</v>
      </c>
      <c r="C74" s="81">
        <v>0</v>
      </c>
      <c r="D74" s="81">
        <v>0</v>
      </c>
      <c r="E74" s="82">
        <v>0</v>
      </c>
      <c r="F74" s="80"/>
      <c r="G74" s="80"/>
      <c r="H74" s="80"/>
      <c r="I74" s="80"/>
      <c r="J74" s="80"/>
      <c r="K74" s="80"/>
      <c r="L74" s="2"/>
    </row>
    <row r="75" spans="1:12">
      <c r="A75" s="68"/>
      <c r="B75" s="53" t="s">
        <v>131</v>
      </c>
      <c r="C75" s="84"/>
      <c r="D75" s="84"/>
      <c r="E75" s="82">
        <v>0</v>
      </c>
      <c r="F75" s="80"/>
      <c r="G75" s="80"/>
      <c r="H75" s="80"/>
      <c r="I75" s="80"/>
      <c r="J75" s="80"/>
      <c r="K75" s="80"/>
      <c r="L75" s="2"/>
    </row>
    <row r="76" spans="1:12">
      <c r="A76" s="68"/>
      <c r="B76" s="53" t="s">
        <v>132</v>
      </c>
      <c r="C76" s="81">
        <v>0</v>
      </c>
      <c r="D76" s="81">
        <v>0</v>
      </c>
      <c r="E76" s="82">
        <v>0</v>
      </c>
      <c r="F76" s="80"/>
      <c r="G76" s="80"/>
      <c r="H76" s="80"/>
      <c r="I76" s="80"/>
      <c r="J76" s="80"/>
      <c r="K76" s="80"/>
      <c r="L76" s="2"/>
    </row>
    <row r="77" spans="1:12">
      <c r="A77" s="68"/>
      <c r="B77" s="53" t="s">
        <v>133</v>
      </c>
      <c r="C77" s="81">
        <v>1.4298972445994239E-4</v>
      </c>
      <c r="D77" s="81">
        <v>8.8986699657407902E-5</v>
      </c>
      <c r="E77" s="82">
        <v>0</v>
      </c>
      <c r="F77" s="80"/>
      <c r="G77" s="80"/>
      <c r="H77" s="80"/>
      <c r="I77" s="80"/>
      <c r="J77" s="80"/>
      <c r="K77" s="80"/>
      <c r="L77" s="2"/>
    </row>
    <row r="78" spans="1:12">
      <c r="A78" s="68"/>
      <c r="B78" s="53" t="s">
        <v>134</v>
      </c>
      <c r="C78" s="81">
        <v>0</v>
      </c>
      <c r="D78" s="81">
        <v>0</v>
      </c>
      <c r="E78" s="82">
        <v>0</v>
      </c>
      <c r="F78" s="80"/>
      <c r="G78" s="80"/>
      <c r="H78" s="80"/>
      <c r="I78" s="80"/>
      <c r="J78" s="80"/>
      <c r="K78" s="80"/>
      <c r="L78" s="2"/>
    </row>
    <row r="79" spans="1:12">
      <c r="A79" s="68"/>
      <c r="B79" s="53" t="s">
        <v>67</v>
      </c>
      <c r="C79" s="78">
        <v>1.3830630618756254E-3</v>
      </c>
      <c r="D79" s="78">
        <v>2.2634622923692282E-3</v>
      </c>
      <c r="E79" s="79">
        <v>2.4611121447989945E-3</v>
      </c>
      <c r="F79" s="80"/>
      <c r="G79" s="80"/>
      <c r="H79" s="80"/>
      <c r="I79" s="80"/>
      <c r="J79" s="80"/>
      <c r="K79" s="80"/>
      <c r="L79" s="2"/>
    </row>
    <row r="80" spans="1:12">
      <c r="A80" s="68"/>
      <c r="B80" s="72" t="s">
        <v>135</v>
      </c>
      <c r="C80" s="81">
        <v>0</v>
      </c>
      <c r="D80" s="81">
        <v>0</v>
      </c>
      <c r="E80" s="82">
        <v>0</v>
      </c>
      <c r="F80" s="80"/>
      <c r="G80" s="80"/>
      <c r="H80" s="80"/>
      <c r="I80" s="80"/>
      <c r="J80" s="80"/>
      <c r="K80" s="80"/>
      <c r="L80" s="2"/>
    </row>
    <row r="81" spans="1:12">
      <c r="A81" s="68"/>
      <c r="B81" s="53" t="s">
        <v>48</v>
      </c>
      <c r="C81" s="78">
        <v>1.6133036419430037E-3</v>
      </c>
      <c r="D81" s="78">
        <v>3.0494692036515964E-3</v>
      </c>
      <c r="E81" s="79">
        <v>3.4242442618255065E-3</v>
      </c>
      <c r="F81" s="80"/>
      <c r="G81" s="80"/>
      <c r="H81" s="80"/>
      <c r="I81" s="80"/>
      <c r="J81" s="80"/>
      <c r="K81" s="80"/>
      <c r="L81" s="2"/>
    </row>
    <row r="82" spans="1:12">
      <c r="A82" s="68"/>
      <c r="B82" s="72" t="s">
        <v>50</v>
      </c>
      <c r="C82" s="78">
        <v>1.2596792503063569E-3</v>
      </c>
      <c r="D82" s="78">
        <v>3.2823399295686243E-3</v>
      </c>
      <c r="E82" s="79">
        <v>3.8917131075138041E-3</v>
      </c>
      <c r="F82" s="80"/>
      <c r="G82" s="80"/>
      <c r="H82" s="80"/>
      <c r="I82" s="80"/>
      <c r="J82" s="80"/>
      <c r="K82" s="80"/>
      <c r="L82" s="2"/>
    </row>
    <row r="83" spans="1:12">
      <c r="A83" s="68"/>
      <c r="B83" s="53" t="s">
        <v>136</v>
      </c>
      <c r="C83" s="81">
        <v>0</v>
      </c>
      <c r="D83" s="81">
        <v>0</v>
      </c>
      <c r="E83" s="82">
        <v>0</v>
      </c>
      <c r="F83" s="80"/>
      <c r="G83" s="80"/>
      <c r="H83" s="80"/>
      <c r="I83" s="80"/>
      <c r="J83" s="80"/>
      <c r="K83" s="80"/>
      <c r="L83" s="2"/>
    </row>
    <row r="84" spans="1:12">
      <c r="A84" s="68"/>
      <c r="B84" s="53" t="s">
        <v>65</v>
      </c>
      <c r="C84" s="78">
        <v>0</v>
      </c>
      <c r="D84" s="78">
        <v>1.43121219654532E-3</v>
      </c>
      <c r="E84" s="79">
        <v>1.2731380896523047E-3</v>
      </c>
      <c r="F84" s="80"/>
      <c r="G84" s="80"/>
      <c r="H84" s="80"/>
      <c r="I84" s="80"/>
      <c r="J84" s="80"/>
      <c r="K84" s="80"/>
      <c r="L84" s="2"/>
    </row>
    <row r="85" spans="1:12">
      <c r="A85" s="68"/>
      <c r="B85" s="53" t="s">
        <v>101</v>
      </c>
      <c r="C85" s="78">
        <v>4.353467499639742E-4</v>
      </c>
      <c r="D85" s="78">
        <v>3.8716153206402794E-4</v>
      </c>
      <c r="E85" s="79">
        <v>4.9767073970394954E-4</v>
      </c>
      <c r="F85" s="80"/>
      <c r="G85" s="80"/>
      <c r="H85" s="80"/>
      <c r="I85" s="80"/>
      <c r="J85" s="80"/>
      <c r="K85" s="80"/>
      <c r="L85" s="2"/>
    </row>
    <row r="86" spans="1:12">
      <c r="A86" s="68"/>
      <c r="B86" s="53" t="s">
        <v>95</v>
      </c>
      <c r="C86" s="78">
        <v>4.7578043981695356E-4</v>
      </c>
      <c r="D86" s="78">
        <v>7.8025751825043174E-4</v>
      </c>
      <c r="E86" s="79">
        <v>9.4370099995584632E-4</v>
      </c>
      <c r="F86" s="80"/>
      <c r="G86" s="80"/>
      <c r="H86" s="80"/>
      <c r="I86" s="80"/>
      <c r="J86" s="80"/>
      <c r="K86" s="80"/>
      <c r="L86" s="2"/>
    </row>
    <row r="87" spans="1:12">
      <c r="A87" s="68"/>
      <c r="B87" s="53" t="s">
        <v>94</v>
      </c>
      <c r="C87" s="78">
        <v>5.2251268494638448E-4</v>
      </c>
      <c r="D87" s="78">
        <v>4.7754249514817226E-4</v>
      </c>
      <c r="E87" s="79">
        <v>9.5758324285587617E-4</v>
      </c>
      <c r="F87" s="80"/>
      <c r="G87" s="80"/>
      <c r="H87" s="80"/>
      <c r="I87" s="80"/>
      <c r="J87" s="80"/>
      <c r="K87" s="80"/>
      <c r="L87" s="2"/>
    </row>
    <row r="88" spans="1:12">
      <c r="A88" s="68"/>
      <c r="B88" s="53" t="s">
        <v>137</v>
      </c>
      <c r="C88" s="78">
        <v>1.0325789406957127E-4</v>
      </c>
      <c r="D88" s="81">
        <v>0</v>
      </c>
      <c r="E88" s="82">
        <v>0</v>
      </c>
      <c r="F88" s="80"/>
      <c r="G88" s="80"/>
      <c r="H88" s="80"/>
      <c r="I88" s="80"/>
      <c r="J88" s="80"/>
      <c r="K88" s="80"/>
      <c r="L88" s="2"/>
    </row>
    <row r="89" spans="1:12">
      <c r="A89" s="68"/>
      <c r="B89" s="53" t="s">
        <v>34</v>
      </c>
      <c r="C89" s="84"/>
      <c r="D89" s="84"/>
      <c r="E89" s="79">
        <v>1.0671671307224462E-2</v>
      </c>
      <c r="F89" s="80"/>
      <c r="G89" s="80"/>
      <c r="H89" s="80"/>
      <c r="I89" s="80"/>
      <c r="J89" s="80"/>
      <c r="K89" s="80"/>
      <c r="L89" s="2"/>
    </row>
    <row r="90" spans="1:12">
      <c r="A90" s="68"/>
      <c r="B90" s="53" t="s">
        <v>138</v>
      </c>
      <c r="C90" s="81">
        <v>0</v>
      </c>
      <c r="D90" s="81">
        <v>0</v>
      </c>
      <c r="E90" s="82">
        <v>0</v>
      </c>
      <c r="F90" s="80"/>
      <c r="G90" s="80"/>
      <c r="H90" s="80"/>
      <c r="I90" s="80"/>
      <c r="J90" s="80"/>
      <c r="K90" s="80"/>
      <c r="L90" s="2"/>
    </row>
    <row r="91" spans="1:12">
      <c r="A91" s="68"/>
      <c r="B91" s="53" t="s">
        <v>45</v>
      </c>
      <c r="C91" s="78">
        <v>5.0200890768140462E-4</v>
      </c>
      <c r="D91" s="78">
        <v>3.5554351100364843E-3</v>
      </c>
      <c r="E91" s="79">
        <v>5.4512979456314958E-3</v>
      </c>
      <c r="F91" s="80"/>
      <c r="G91" s="80"/>
      <c r="H91" s="80"/>
      <c r="I91" s="80"/>
      <c r="J91" s="80"/>
      <c r="K91" s="80"/>
      <c r="L91" s="2"/>
    </row>
    <row r="92" spans="1:12">
      <c r="A92" s="68"/>
      <c r="B92" s="53" t="s">
        <v>139</v>
      </c>
      <c r="C92" s="81">
        <v>0</v>
      </c>
      <c r="D92" s="81">
        <v>0</v>
      </c>
      <c r="E92" s="82">
        <v>0</v>
      </c>
      <c r="F92" s="80"/>
      <c r="G92" s="80"/>
      <c r="H92" s="80"/>
      <c r="I92" s="80"/>
      <c r="J92" s="80"/>
      <c r="K92" s="80"/>
      <c r="L92" s="2"/>
    </row>
    <row r="93" spans="1:12">
      <c r="A93" s="68"/>
      <c r="B93" s="53" t="s">
        <v>114</v>
      </c>
      <c r="C93" s="83"/>
      <c r="D93" s="83"/>
      <c r="E93" s="79">
        <v>1.43503816645523E-4</v>
      </c>
      <c r="F93" s="80"/>
      <c r="G93" s="80"/>
      <c r="H93" s="80"/>
      <c r="I93" s="80"/>
      <c r="J93" s="80"/>
      <c r="K93" s="80"/>
      <c r="L93" s="2"/>
    </row>
    <row r="94" spans="1:12">
      <c r="A94" s="68"/>
      <c r="B94" s="53" t="s">
        <v>37</v>
      </c>
      <c r="C94" s="78">
        <v>3.3115874583506352E-3</v>
      </c>
      <c r="D94" s="78">
        <v>5.4470601577813671E-3</v>
      </c>
      <c r="E94" s="79">
        <v>5.397435314206684E-3</v>
      </c>
      <c r="F94" s="80"/>
      <c r="G94" s="80"/>
      <c r="H94" s="80"/>
      <c r="I94" s="80"/>
      <c r="J94" s="80"/>
      <c r="K94" s="80"/>
      <c r="L94" s="2"/>
    </row>
    <row r="95" spans="1:12">
      <c r="A95" s="68"/>
      <c r="B95" s="53" t="s">
        <v>61</v>
      </c>
      <c r="C95" s="78">
        <v>1.1714176285856648E-3</v>
      </c>
      <c r="D95" s="78">
        <v>2.0436215820676422E-3</v>
      </c>
      <c r="E95" s="79">
        <v>2.0251137489089989E-3</v>
      </c>
      <c r="F95" s="80"/>
      <c r="G95" s="80"/>
      <c r="H95" s="80"/>
      <c r="I95" s="80"/>
      <c r="J95" s="80"/>
      <c r="K95" s="80"/>
      <c r="L95" s="2"/>
    </row>
    <row r="96" spans="1:12">
      <c r="A96" s="68"/>
      <c r="B96" s="53" t="s">
        <v>84</v>
      </c>
      <c r="C96" s="81">
        <v>0</v>
      </c>
      <c r="D96" s="81">
        <v>0</v>
      </c>
      <c r="E96" s="79">
        <v>1.1877036268066255E-3</v>
      </c>
      <c r="F96" s="80"/>
      <c r="G96" s="80"/>
      <c r="H96" s="80"/>
      <c r="I96" s="80"/>
      <c r="J96" s="80"/>
      <c r="K96" s="80"/>
      <c r="L96" s="2"/>
    </row>
    <row r="97" spans="1:12">
      <c r="A97" s="68"/>
      <c r="B97" s="53" t="s">
        <v>140</v>
      </c>
      <c r="C97" s="81">
        <v>0</v>
      </c>
      <c r="D97" s="81">
        <v>0</v>
      </c>
      <c r="E97" s="82">
        <v>0</v>
      </c>
      <c r="F97" s="80"/>
      <c r="G97" s="80"/>
      <c r="H97" s="80"/>
      <c r="I97" s="80"/>
      <c r="J97" s="80"/>
      <c r="K97" s="80"/>
      <c r="L97" s="2"/>
    </row>
    <row r="98" spans="1:12">
      <c r="A98" s="68"/>
      <c r="B98" s="53" t="s">
        <v>141</v>
      </c>
      <c r="C98" s="81">
        <v>0</v>
      </c>
      <c r="D98" s="81">
        <v>0</v>
      </c>
      <c r="E98" s="82">
        <v>0</v>
      </c>
      <c r="F98" s="80"/>
      <c r="G98" s="80"/>
      <c r="H98" s="80"/>
      <c r="I98" s="80"/>
      <c r="J98" s="80"/>
      <c r="K98" s="80"/>
      <c r="L98" s="2"/>
    </row>
    <row r="99" spans="1:12">
      <c r="A99" s="68"/>
      <c r="B99" s="53" t="s">
        <v>47</v>
      </c>
      <c r="C99" s="78">
        <v>9.2998731393724866E-4</v>
      </c>
      <c r="D99" s="78">
        <v>2.1890165393069465E-3</v>
      </c>
      <c r="E99" s="79">
        <v>2.7453446304412841E-3</v>
      </c>
      <c r="F99" s="80"/>
      <c r="G99" s="80"/>
      <c r="H99" s="80"/>
      <c r="I99" s="80"/>
      <c r="J99" s="80"/>
      <c r="K99" s="80"/>
      <c r="L99" s="2"/>
    </row>
    <row r="100" spans="1:12">
      <c r="A100" s="68"/>
      <c r="B100" s="53" t="s">
        <v>142</v>
      </c>
      <c r="C100" s="81">
        <v>0</v>
      </c>
      <c r="D100" s="81">
        <v>0</v>
      </c>
      <c r="E100" s="82">
        <v>0</v>
      </c>
      <c r="F100" s="80"/>
      <c r="G100" s="80"/>
      <c r="H100" s="80"/>
      <c r="I100" s="80"/>
      <c r="J100" s="80"/>
      <c r="K100" s="80"/>
      <c r="L100" s="2"/>
    </row>
    <row r="101" spans="1:12">
      <c r="A101" s="68"/>
      <c r="B101" s="53" t="s">
        <v>53</v>
      </c>
      <c r="C101" s="78">
        <v>2.0889976011291785E-3</v>
      </c>
      <c r="D101" s="78">
        <v>3.5023454522698878E-3</v>
      </c>
      <c r="E101" s="79">
        <v>3.479481304402521E-3</v>
      </c>
      <c r="F101" s="80"/>
      <c r="G101" s="80"/>
      <c r="H101" s="80"/>
      <c r="I101" s="80"/>
      <c r="J101" s="80"/>
      <c r="K101" s="80"/>
      <c r="L101" s="2"/>
    </row>
    <row r="102" spans="1:12">
      <c r="A102" s="68"/>
      <c r="B102" s="53" t="s">
        <v>116</v>
      </c>
      <c r="C102" s="78">
        <v>9.8982347352818623E-5</v>
      </c>
      <c r="D102" s="81">
        <v>0</v>
      </c>
      <c r="E102" s="79">
        <v>1.0358125177801809E-4</v>
      </c>
      <c r="F102" s="80"/>
      <c r="G102" s="80"/>
      <c r="H102" s="80"/>
      <c r="I102" s="80"/>
      <c r="J102" s="80"/>
      <c r="K102" s="80"/>
      <c r="L102" s="2"/>
    </row>
    <row r="103" spans="1:12">
      <c r="A103" s="68"/>
      <c r="B103" s="53" t="s">
        <v>143</v>
      </c>
      <c r="C103" s="81">
        <v>0</v>
      </c>
      <c r="D103" s="81">
        <v>0</v>
      </c>
      <c r="E103" s="82">
        <v>0</v>
      </c>
      <c r="F103" s="80"/>
      <c r="G103" s="80"/>
      <c r="H103" s="80"/>
      <c r="I103" s="80"/>
      <c r="J103" s="80"/>
      <c r="K103" s="80"/>
      <c r="L103" s="2"/>
    </row>
    <row r="104" spans="1:12">
      <c r="A104" s="68"/>
      <c r="B104" s="53" t="s">
        <v>144</v>
      </c>
      <c r="C104" s="81">
        <v>0</v>
      </c>
      <c r="D104" s="81">
        <v>0</v>
      </c>
      <c r="E104" s="82">
        <v>0</v>
      </c>
      <c r="F104" s="80"/>
      <c r="G104" s="80"/>
      <c r="H104" s="80"/>
      <c r="I104" s="80"/>
      <c r="J104" s="80"/>
      <c r="K104" s="80"/>
      <c r="L104" s="2"/>
    </row>
    <row r="105" spans="1:12">
      <c r="A105" s="68"/>
      <c r="B105" s="53" t="s">
        <v>104</v>
      </c>
      <c r="C105" s="84"/>
      <c r="D105" s="84"/>
      <c r="E105" s="79">
        <v>6.2917955437190396E-4</v>
      </c>
      <c r="F105" s="80"/>
      <c r="G105" s="80"/>
      <c r="H105" s="80"/>
      <c r="I105" s="80"/>
      <c r="J105" s="80"/>
      <c r="K105" s="80"/>
      <c r="L105" s="2"/>
    </row>
    <row r="106" spans="1:12">
      <c r="A106" s="68"/>
      <c r="B106" s="53" t="s">
        <v>145</v>
      </c>
      <c r="C106" s="81">
        <v>0</v>
      </c>
      <c r="D106" s="81">
        <v>0</v>
      </c>
      <c r="E106" s="82">
        <v>0</v>
      </c>
      <c r="F106" s="80"/>
      <c r="G106" s="80"/>
      <c r="H106" s="80"/>
      <c r="I106" s="80"/>
      <c r="J106" s="80"/>
      <c r="K106" s="80"/>
      <c r="L106" s="2"/>
    </row>
    <row r="107" spans="1:12">
      <c r="A107" s="68"/>
      <c r="B107" s="53" t="s">
        <v>105</v>
      </c>
      <c r="C107" s="78">
        <v>4.3278231323551385E-4</v>
      </c>
      <c r="D107" s="78">
        <v>6.2311434103366986E-4</v>
      </c>
      <c r="E107" s="79">
        <v>5.7448786747030082E-4</v>
      </c>
      <c r="F107" s="80"/>
      <c r="G107" s="80"/>
      <c r="H107" s="80"/>
      <c r="I107" s="80"/>
      <c r="J107" s="80"/>
      <c r="K107" s="80"/>
      <c r="L107" s="2"/>
    </row>
    <row r="108" spans="1:12">
      <c r="A108" s="68"/>
      <c r="B108" s="53" t="s">
        <v>83</v>
      </c>
      <c r="C108" s="78">
        <v>3.9371908404582548E-4</v>
      </c>
      <c r="D108" s="78">
        <v>9.3562408154625925E-4</v>
      </c>
      <c r="E108" s="79">
        <v>1.0154780062819413E-3</v>
      </c>
      <c r="F108" s="80"/>
      <c r="G108" s="80"/>
      <c r="H108" s="80"/>
      <c r="I108" s="80"/>
      <c r="J108" s="80"/>
      <c r="K108" s="80"/>
      <c r="L108" s="2"/>
    </row>
    <row r="109" spans="1:12">
      <c r="A109" s="68"/>
      <c r="B109" s="53" t="s">
        <v>118</v>
      </c>
      <c r="C109" s="78">
        <v>7.5454917962050706E-5</v>
      </c>
      <c r="D109" s="78">
        <v>2.3754322451939288E-5</v>
      </c>
      <c r="E109" s="79">
        <v>1.7536677776731677E-5</v>
      </c>
      <c r="F109" s="80"/>
      <c r="G109" s="80"/>
      <c r="H109" s="80"/>
      <c r="I109" s="80"/>
      <c r="J109" s="80"/>
      <c r="K109" s="80"/>
      <c r="L109" s="2"/>
    </row>
    <row r="110" spans="1:12">
      <c r="A110" s="68"/>
      <c r="B110" s="53" t="s">
        <v>97</v>
      </c>
      <c r="C110" s="78">
        <v>4.5708501838988437E-4</v>
      </c>
      <c r="D110" s="78">
        <v>3.7966153116393905E-4</v>
      </c>
      <c r="E110" s="79">
        <v>1.0194145748342975E-3</v>
      </c>
      <c r="F110" s="80"/>
      <c r="G110" s="80"/>
      <c r="H110" s="80"/>
      <c r="I110" s="80"/>
      <c r="J110" s="80"/>
      <c r="K110" s="80"/>
      <c r="L110" s="2"/>
    </row>
    <row r="111" spans="1:12">
      <c r="A111" s="68"/>
      <c r="B111" s="53" t="s">
        <v>54</v>
      </c>
      <c r="C111" s="78">
        <v>2.3802532028099439E-3</v>
      </c>
      <c r="D111" s="78">
        <v>3.4047713863186056E-3</v>
      </c>
      <c r="E111" s="79">
        <v>6.1526123641531651E-3</v>
      </c>
      <c r="F111" s="80"/>
      <c r="G111" s="80"/>
      <c r="H111" s="80"/>
      <c r="I111" s="80"/>
      <c r="J111" s="80"/>
      <c r="K111" s="80"/>
      <c r="L111" s="2"/>
    </row>
    <row r="112" spans="1:12">
      <c r="A112" s="68"/>
      <c r="B112" s="53" t="s">
        <v>82</v>
      </c>
      <c r="C112" s="78">
        <v>9.9193234224012952E-4</v>
      </c>
      <c r="D112" s="78">
        <v>3.2990716872210985E-4</v>
      </c>
      <c r="E112" s="79">
        <v>1.8154481525623893E-3</v>
      </c>
      <c r="F112" s="80"/>
      <c r="G112" s="80"/>
      <c r="H112" s="80"/>
      <c r="I112" s="80"/>
      <c r="J112" s="80"/>
      <c r="K112" s="80"/>
      <c r="L112" s="2"/>
    </row>
    <row r="113" spans="1:12">
      <c r="A113" s="68"/>
      <c r="B113" s="53" t="s">
        <v>39</v>
      </c>
      <c r="C113" s="78">
        <v>2.7893263111904336E-3</v>
      </c>
      <c r="D113" s="78">
        <v>4.024120114975157E-3</v>
      </c>
      <c r="E113" s="79">
        <v>4.1719353047769952E-3</v>
      </c>
      <c r="F113" s="80"/>
      <c r="G113" s="80"/>
      <c r="H113" s="80"/>
      <c r="I113" s="80"/>
      <c r="J113" s="80"/>
      <c r="K113" s="80"/>
      <c r="L113" s="2"/>
    </row>
    <row r="114" spans="1:12">
      <c r="A114" s="68"/>
      <c r="B114" s="53" t="s">
        <v>44</v>
      </c>
      <c r="C114" s="78">
        <v>1.8615224746171236E-3</v>
      </c>
      <c r="D114" s="78">
        <v>3.2729422740576815E-3</v>
      </c>
      <c r="E114" s="79">
        <v>4.2170406617432314E-3</v>
      </c>
      <c r="F114" s="80"/>
      <c r="G114" s="80"/>
      <c r="H114" s="80"/>
      <c r="I114" s="80"/>
      <c r="J114" s="80"/>
      <c r="K114" s="80"/>
      <c r="L114" s="2"/>
    </row>
    <row r="115" spans="1:12">
      <c r="A115" s="68"/>
      <c r="B115" s="53" t="s">
        <v>58</v>
      </c>
      <c r="C115" s="78">
        <v>1.4040201598717029E-3</v>
      </c>
      <c r="D115" s="78">
        <v>2.028411478542028E-3</v>
      </c>
      <c r="E115" s="79">
        <v>2.2191955929163005E-3</v>
      </c>
      <c r="F115" s="80"/>
      <c r="G115" s="80"/>
      <c r="H115" s="80"/>
      <c r="I115" s="80"/>
      <c r="J115" s="80"/>
      <c r="K115" s="80"/>
      <c r="L115" s="2"/>
    </row>
    <row r="116" spans="1:12">
      <c r="A116" s="68"/>
      <c r="B116" s="53" t="s">
        <v>98</v>
      </c>
      <c r="C116" s="78">
        <v>7.8167258416885843E-4</v>
      </c>
      <c r="D116" s="78">
        <v>1.1903666891211529E-3</v>
      </c>
      <c r="E116" s="79">
        <v>9.182424578893948E-4</v>
      </c>
      <c r="F116" s="80"/>
      <c r="G116" s="80"/>
      <c r="H116" s="80"/>
      <c r="I116" s="80"/>
      <c r="J116" s="80"/>
      <c r="K116" s="80"/>
      <c r="L116" s="2"/>
    </row>
    <row r="117" spans="1:12">
      <c r="A117" s="68"/>
      <c r="B117" s="53" t="s">
        <v>42</v>
      </c>
      <c r="C117" s="78">
        <v>2.2486116598552305E-3</v>
      </c>
      <c r="D117" s="78">
        <v>3.84094152566565E-3</v>
      </c>
      <c r="E117" s="79">
        <v>3.9935716283304099E-3</v>
      </c>
      <c r="F117" s="80"/>
      <c r="G117" s="80"/>
      <c r="H117" s="80"/>
      <c r="I117" s="80"/>
      <c r="J117" s="80"/>
      <c r="K117" s="80"/>
      <c r="L117" s="2"/>
    </row>
    <row r="118" spans="1:12">
      <c r="A118" s="68"/>
      <c r="B118" s="53" t="s">
        <v>88</v>
      </c>
      <c r="C118" s="78">
        <v>6.8562630517384751E-4</v>
      </c>
      <c r="D118" s="78">
        <v>6.3368478574301723E-4</v>
      </c>
      <c r="E118" s="79">
        <v>1.4945862503165574E-3</v>
      </c>
      <c r="F118" s="80"/>
      <c r="G118" s="80"/>
      <c r="H118" s="80"/>
      <c r="I118" s="80"/>
      <c r="J118" s="80"/>
      <c r="K118" s="80"/>
      <c r="L118" s="2"/>
    </row>
    <row r="119" spans="1:12">
      <c r="A119" s="68"/>
      <c r="B119" s="53" t="s">
        <v>43</v>
      </c>
      <c r="C119" s="78">
        <v>8.7842806497693887E-4</v>
      </c>
      <c r="D119" s="78">
        <v>3.2553601790718009E-3</v>
      </c>
      <c r="E119" s="79">
        <v>6.7002786667621963E-3</v>
      </c>
      <c r="F119" s="80"/>
      <c r="G119" s="80"/>
      <c r="H119" s="80"/>
      <c r="I119" s="80"/>
      <c r="J119" s="80"/>
      <c r="K119" s="80"/>
      <c r="L119" s="2"/>
    </row>
    <row r="120" spans="1:12">
      <c r="A120" s="68"/>
      <c r="B120" s="53" t="s">
        <v>146</v>
      </c>
      <c r="C120" s="81">
        <v>0</v>
      </c>
      <c r="D120" s="81">
        <v>0</v>
      </c>
      <c r="E120" s="82">
        <v>0</v>
      </c>
      <c r="F120" s="80"/>
      <c r="G120" s="80"/>
      <c r="H120" s="80"/>
      <c r="I120" s="80"/>
      <c r="J120" s="80"/>
      <c r="K120" s="80"/>
      <c r="L120" s="2"/>
    </row>
    <row r="121" spans="1:12">
      <c r="A121" s="68"/>
      <c r="B121" s="53" t="s">
        <v>23</v>
      </c>
      <c r="C121" s="78">
        <v>1.3552927351481796E-2</v>
      </c>
      <c r="D121" s="78">
        <v>1.2432384211343432E-2</v>
      </c>
      <c r="E121" s="79">
        <v>2.1749247770654786E-2</v>
      </c>
      <c r="F121" s="80"/>
      <c r="G121" s="80"/>
      <c r="H121" s="80"/>
      <c r="I121" s="80"/>
      <c r="J121" s="80"/>
      <c r="K121" s="80"/>
      <c r="L121" s="2"/>
    </row>
    <row r="122" spans="1:12">
      <c r="A122" s="68"/>
      <c r="B122" s="53" t="s">
        <v>147</v>
      </c>
      <c r="C122" s="81">
        <v>0</v>
      </c>
      <c r="D122" s="81">
        <v>0</v>
      </c>
      <c r="E122" s="82">
        <v>0</v>
      </c>
      <c r="F122" s="80"/>
      <c r="G122" s="80"/>
      <c r="H122" s="80"/>
      <c r="I122" s="80"/>
      <c r="J122" s="80"/>
      <c r="K122" s="80"/>
      <c r="L122" s="2"/>
    </row>
    <row r="123" spans="1:12">
      <c r="A123" s="68"/>
      <c r="B123" s="53" t="s">
        <v>148</v>
      </c>
      <c r="C123" s="81">
        <v>0</v>
      </c>
      <c r="D123" s="81">
        <v>0</v>
      </c>
      <c r="E123" s="82">
        <v>0</v>
      </c>
      <c r="F123" s="80"/>
      <c r="G123" s="80"/>
      <c r="H123" s="80"/>
      <c r="I123" s="80"/>
      <c r="J123" s="80"/>
      <c r="K123" s="80"/>
      <c r="L123" s="2"/>
    </row>
    <row r="124" spans="1:12">
      <c r="A124" s="68"/>
      <c r="B124" s="53" t="s">
        <v>149</v>
      </c>
      <c r="C124" s="81">
        <v>0</v>
      </c>
      <c r="D124" s="81">
        <v>0</v>
      </c>
      <c r="E124" s="82">
        <v>0</v>
      </c>
      <c r="F124" s="80"/>
      <c r="G124" s="80"/>
      <c r="H124" s="80"/>
      <c r="I124" s="80"/>
      <c r="J124" s="80"/>
      <c r="K124" s="80"/>
      <c r="L124" s="2"/>
    </row>
    <row r="125" spans="1:12">
      <c r="A125" s="68"/>
      <c r="B125" s="53" t="s">
        <v>81</v>
      </c>
      <c r="C125" s="78">
        <v>7.1748449350195296E-4</v>
      </c>
      <c r="D125" s="78">
        <v>9.4986911594188261E-4</v>
      </c>
      <c r="E125" s="79">
        <v>1.7757129438344299E-3</v>
      </c>
      <c r="F125" s="80"/>
      <c r="G125" s="80"/>
      <c r="H125" s="80"/>
      <c r="I125" s="80"/>
      <c r="J125" s="80"/>
      <c r="K125" s="80"/>
      <c r="L125" s="2"/>
    </row>
    <row r="126" spans="1:12">
      <c r="A126" s="68"/>
      <c r="B126" s="53" t="s">
        <v>150</v>
      </c>
      <c r="C126" s="81">
        <v>0</v>
      </c>
      <c r="D126" s="81">
        <v>0</v>
      </c>
      <c r="E126" s="82">
        <v>0</v>
      </c>
      <c r="F126" s="80"/>
      <c r="G126" s="80"/>
      <c r="H126" s="80"/>
      <c r="I126" s="80"/>
      <c r="J126" s="80"/>
      <c r="K126" s="80"/>
      <c r="L126" s="2"/>
    </row>
    <row r="127" spans="1:12">
      <c r="A127" s="68"/>
      <c r="B127" s="53" t="s">
        <v>57</v>
      </c>
      <c r="C127" s="78">
        <v>2.1888179465532334E-3</v>
      </c>
      <c r="D127" s="78">
        <v>1.9947730516604607E-3</v>
      </c>
      <c r="E127" s="79">
        <v>3.8369102585660781E-3</v>
      </c>
      <c r="F127" s="80"/>
      <c r="G127" s="80"/>
      <c r="H127" s="80"/>
      <c r="I127" s="80"/>
      <c r="J127" s="80"/>
      <c r="K127" s="80"/>
      <c r="L127" s="2"/>
    </row>
    <row r="128" spans="1:12">
      <c r="A128" s="68"/>
      <c r="B128" s="53" t="s">
        <v>109</v>
      </c>
      <c r="C128" s="81">
        <v>0</v>
      </c>
      <c r="D128" s="81">
        <v>0</v>
      </c>
      <c r="E128" s="79">
        <v>8.0245170297056826E-5</v>
      </c>
      <c r="F128" s="80"/>
      <c r="G128" s="80"/>
      <c r="H128" s="80"/>
      <c r="I128" s="80"/>
      <c r="J128" s="80"/>
      <c r="K128" s="80"/>
      <c r="L128" s="2"/>
    </row>
    <row r="129" spans="1:12">
      <c r="A129" s="68"/>
      <c r="B129" s="53" t="s">
        <v>25</v>
      </c>
      <c r="C129" s="83"/>
      <c r="D129" s="83"/>
      <c r="E129" s="79">
        <v>1.0477513182219832E-2</v>
      </c>
      <c r="F129" s="80"/>
      <c r="G129" s="80"/>
      <c r="H129" s="80"/>
      <c r="I129" s="80"/>
      <c r="J129" s="80"/>
      <c r="K129" s="80"/>
      <c r="L129" s="2"/>
    </row>
    <row r="130" spans="1:12">
      <c r="A130" s="68"/>
      <c r="B130" s="53" t="s">
        <v>93</v>
      </c>
      <c r="C130" s="78">
        <v>4.8862265693420698E-4</v>
      </c>
      <c r="D130" s="78">
        <v>4.0838541262678906E-4</v>
      </c>
      <c r="E130" s="79">
        <v>8.3036292871884886E-4</v>
      </c>
      <c r="F130" s="80"/>
      <c r="G130" s="80"/>
      <c r="H130" s="80"/>
      <c r="I130" s="80"/>
      <c r="J130" s="80"/>
      <c r="K130" s="80"/>
      <c r="L130" s="2"/>
    </row>
    <row r="131" spans="1:12">
      <c r="A131" s="68"/>
      <c r="B131" s="53" t="s">
        <v>151</v>
      </c>
      <c r="C131" s="81">
        <v>0</v>
      </c>
      <c r="D131" s="81">
        <v>0</v>
      </c>
      <c r="E131" s="82">
        <v>0</v>
      </c>
      <c r="F131" s="80"/>
      <c r="G131" s="80"/>
      <c r="H131" s="80"/>
      <c r="I131" s="80"/>
      <c r="J131" s="80"/>
      <c r="K131" s="80"/>
      <c r="L131" s="2"/>
    </row>
    <row r="132" spans="1:12">
      <c r="A132" s="68"/>
      <c r="B132" s="53" t="s">
        <v>152</v>
      </c>
      <c r="C132" s="81">
        <v>0</v>
      </c>
      <c r="D132" s="81">
        <v>0</v>
      </c>
      <c r="E132" s="82">
        <v>0</v>
      </c>
      <c r="F132" s="80"/>
      <c r="G132" s="80"/>
      <c r="H132" s="80"/>
      <c r="I132" s="80"/>
      <c r="J132" s="80"/>
      <c r="K132" s="80"/>
      <c r="L132" s="2"/>
    </row>
    <row r="133" spans="1:12">
      <c r="A133" s="68"/>
      <c r="B133" s="53" t="s">
        <v>51</v>
      </c>
      <c r="C133" s="78">
        <v>2.4610839984513899E-3</v>
      </c>
      <c r="D133" s="78">
        <v>3.4542620556543531E-3</v>
      </c>
      <c r="E133" s="79">
        <v>4.9579613729633359E-3</v>
      </c>
      <c r="F133" s="80"/>
      <c r="G133" s="80"/>
      <c r="H133" s="80"/>
      <c r="I133" s="80"/>
      <c r="J133" s="80"/>
      <c r="K133" s="80"/>
      <c r="L133" s="2"/>
    </row>
    <row r="134" spans="1:12">
      <c r="A134" s="68"/>
      <c r="B134" s="53" t="s">
        <v>153</v>
      </c>
      <c r="C134" s="81">
        <v>0</v>
      </c>
      <c r="D134" s="81">
        <v>0</v>
      </c>
      <c r="E134" s="82">
        <v>0</v>
      </c>
      <c r="F134" s="80"/>
      <c r="G134" s="80"/>
      <c r="H134" s="80"/>
      <c r="I134" s="80"/>
      <c r="J134" s="80"/>
      <c r="K134" s="80"/>
      <c r="L134" s="2"/>
    </row>
    <row r="135" spans="1:12">
      <c r="A135" s="68"/>
      <c r="B135" s="53" t="s">
        <v>154</v>
      </c>
      <c r="C135" s="81">
        <v>0</v>
      </c>
      <c r="D135" s="81">
        <v>0</v>
      </c>
      <c r="E135" s="82">
        <v>0</v>
      </c>
      <c r="F135" s="80"/>
      <c r="G135" s="80"/>
      <c r="H135" s="80"/>
      <c r="I135" s="80"/>
      <c r="J135" s="80"/>
      <c r="K135" s="80"/>
      <c r="L135" s="2"/>
    </row>
    <row r="136" spans="1:12">
      <c r="A136" s="68"/>
      <c r="B136" s="53" t="s">
        <v>79</v>
      </c>
      <c r="C136" s="78">
        <v>0</v>
      </c>
      <c r="D136" s="78">
        <v>1.3920542358754825E-3</v>
      </c>
      <c r="E136" s="79">
        <v>1.8144631126407E-3</v>
      </c>
      <c r="F136" s="80"/>
      <c r="G136" s="80"/>
      <c r="H136" s="80"/>
      <c r="I136" s="80"/>
      <c r="J136" s="80"/>
      <c r="K136" s="80"/>
      <c r="L136" s="2"/>
    </row>
    <row r="137" spans="1:12">
      <c r="A137" s="68"/>
      <c r="B137" s="72" t="s">
        <v>80</v>
      </c>
      <c r="C137" s="78">
        <v>8.5342244146161493E-4</v>
      </c>
      <c r="D137" s="78">
        <v>1.3435541286808993E-3</v>
      </c>
      <c r="E137" s="79">
        <v>1.7060887210316221E-3</v>
      </c>
      <c r="F137" s="80"/>
      <c r="G137" s="80"/>
      <c r="H137" s="80"/>
      <c r="I137" s="80"/>
      <c r="J137" s="80"/>
      <c r="K137" s="80"/>
      <c r="L137" s="2"/>
    </row>
    <row r="138" spans="1:12">
      <c r="A138" s="68"/>
      <c r="B138" s="72" t="s">
        <v>155</v>
      </c>
      <c r="C138" s="81">
        <v>0</v>
      </c>
      <c r="D138" s="81">
        <v>0</v>
      </c>
      <c r="E138" s="82">
        <v>0</v>
      </c>
      <c r="F138" s="80"/>
      <c r="G138" s="80"/>
      <c r="H138" s="80"/>
      <c r="I138" s="80"/>
      <c r="J138" s="80"/>
      <c r="K138" s="80"/>
      <c r="L138" s="2"/>
    </row>
    <row r="139" spans="1:12">
      <c r="A139" s="68"/>
      <c r="B139" s="53" t="s">
        <v>70</v>
      </c>
      <c r="C139" s="78">
        <v>2.0977011629181913E-4</v>
      </c>
      <c r="D139" s="78">
        <v>4.8254279777603564E-4</v>
      </c>
      <c r="E139" s="79">
        <v>5.6187309734485715E-3</v>
      </c>
      <c r="F139" s="80"/>
      <c r="G139" s="80"/>
      <c r="H139" s="80"/>
      <c r="I139" s="80"/>
      <c r="J139" s="80"/>
      <c r="K139" s="80"/>
      <c r="L139" s="2"/>
    </row>
    <row r="140" spans="1:12">
      <c r="A140" s="68"/>
      <c r="B140" s="53" t="s">
        <v>90</v>
      </c>
      <c r="C140" s="83"/>
      <c r="D140" s="83"/>
      <c r="E140" s="79">
        <v>8.3373248194914054E-4</v>
      </c>
      <c r="F140" s="80"/>
      <c r="G140" s="80"/>
      <c r="H140" s="80"/>
      <c r="I140" s="80"/>
      <c r="J140" s="80"/>
      <c r="K140" s="80"/>
      <c r="L140" s="2"/>
    </row>
    <row r="141" spans="1:12">
      <c r="A141" s="68"/>
      <c r="B141" s="53" t="s">
        <v>113</v>
      </c>
      <c r="C141" s="78">
        <v>1.0168038492564382E-4</v>
      </c>
      <c r="D141" s="78">
        <v>1.0804008300154511E-4</v>
      </c>
      <c r="E141" s="79">
        <v>2.0400808027551951E-4</v>
      </c>
      <c r="F141" s="80"/>
      <c r="G141" s="80"/>
      <c r="H141" s="80"/>
      <c r="I141" s="80"/>
      <c r="J141" s="80"/>
      <c r="K141" s="80"/>
      <c r="L141" s="2"/>
    </row>
    <row r="142" spans="1:12">
      <c r="A142" s="68"/>
      <c r="B142" s="53" t="s">
        <v>156</v>
      </c>
      <c r="C142" s="81">
        <v>0</v>
      </c>
      <c r="D142" s="81">
        <v>0</v>
      </c>
      <c r="E142" s="82">
        <v>0</v>
      </c>
      <c r="F142" s="80"/>
      <c r="G142" s="80"/>
      <c r="H142" s="80"/>
      <c r="I142" s="80"/>
      <c r="J142" s="80"/>
      <c r="K142" s="80"/>
      <c r="L142" s="2"/>
    </row>
    <row r="143" spans="1:12">
      <c r="A143" s="68"/>
      <c r="B143" s="53" t="s">
        <v>157</v>
      </c>
      <c r="C143" s="81">
        <v>0</v>
      </c>
      <c r="D143" s="78">
        <v>5.3765209787971775E-5</v>
      </c>
      <c r="E143" s="82">
        <v>0</v>
      </c>
      <c r="F143" s="80"/>
      <c r="G143" s="80"/>
      <c r="H143" s="80"/>
      <c r="I143" s="80"/>
      <c r="J143" s="80"/>
      <c r="K143" s="80"/>
      <c r="L143" s="2"/>
    </row>
    <row r="144" spans="1:12">
      <c r="A144" s="68"/>
      <c r="B144" s="53" t="s">
        <v>158</v>
      </c>
      <c r="C144" s="81">
        <v>0</v>
      </c>
      <c r="D144" s="81">
        <v>0</v>
      </c>
      <c r="E144" s="82">
        <v>0</v>
      </c>
      <c r="F144" s="80"/>
      <c r="G144" s="80"/>
      <c r="H144" s="80"/>
      <c r="I144" s="80"/>
      <c r="J144" s="80"/>
      <c r="K144" s="80"/>
      <c r="L144" s="2"/>
    </row>
    <row r="145" spans="1:12">
      <c r="A145" s="68"/>
      <c r="B145" s="53" t="s">
        <v>38</v>
      </c>
      <c r="C145" s="78">
        <v>1.6644251191884839E-3</v>
      </c>
      <c r="D145" s="78">
        <v>3.6004980618236922E-3</v>
      </c>
      <c r="E145" s="79">
        <v>4.3193658698305994E-3</v>
      </c>
      <c r="F145" s="80"/>
      <c r="G145" s="80"/>
      <c r="H145" s="80"/>
      <c r="I145" s="80"/>
      <c r="J145" s="80"/>
      <c r="K145" s="80"/>
      <c r="L145" s="2"/>
    </row>
    <row r="146" spans="1:12">
      <c r="A146" s="68"/>
      <c r="B146" s="53" t="s">
        <v>46</v>
      </c>
      <c r="C146" s="78">
        <v>2.3470872777787274E-3</v>
      </c>
      <c r="D146" s="78">
        <v>3.369393424024654E-3</v>
      </c>
      <c r="E146" s="79">
        <v>3.6490999277851068E-3</v>
      </c>
      <c r="F146" s="80"/>
      <c r="G146" s="80"/>
      <c r="H146" s="80"/>
      <c r="I146" s="80"/>
      <c r="J146" s="80"/>
      <c r="K146" s="80"/>
      <c r="L146" s="2"/>
    </row>
    <row r="147" spans="1:12">
      <c r="A147" s="68"/>
      <c r="B147" s="53" t="s">
        <v>159</v>
      </c>
      <c r="C147" s="81">
        <v>5.1604179791085526E-5</v>
      </c>
      <c r="D147" s="81">
        <v>0</v>
      </c>
      <c r="E147" s="82">
        <v>0</v>
      </c>
      <c r="F147" s="80"/>
      <c r="G147" s="80"/>
      <c r="H147" s="80"/>
      <c r="I147" s="80"/>
      <c r="J147" s="80"/>
      <c r="K147" s="80"/>
      <c r="L147" s="2"/>
    </row>
    <row r="148" spans="1:12">
      <c r="A148" s="68"/>
      <c r="B148" s="53" t="s">
        <v>160</v>
      </c>
      <c r="C148" s="81">
        <v>0</v>
      </c>
      <c r="D148" s="81">
        <v>0</v>
      </c>
      <c r="E148" s="82">
        <v>0</v>
      </c>
      <c r="F148" s="80"/>
      <c r="G148" s="80"/>
      <c r="H148" s="80"/>
      <c r="I148" s="80"/>
      <c r="J148" s="80"/>
      <c r="K148" s="80"/>
      <c r="L148" s="2"/>
    </row>
    <row r="149" spans="1:12">
      <c r="A149" s="68"/>
      <c r="B149" s="53" t="s">
        <v>161</v>
      </c>
      <c r="C149" s="81">
        <v>0</v>
      </c>
      <c r="D149" s="81">
        <v>0</v>
      </c>
      <c r="E149" s="82">
        <v>0</v>
      </c>
      <c r="F149" s="80"/>
      <c r="G149" s="80"/>
      <c r="H149" s="80"/>
      <c r="I149" s="80"/>
      <c r="J149" s="80"/>
      <c r="K149" s="80"/>
      <c r="L149" s="2"/>
    </row>
    <row r="150" spans="1:12">
      <c r="A150" s="68"/>
      <c r="B150" s="53" t="s">
        <v>33</v>
      </c>
      <c r="C150" s="78">
        <v>3.0151442939524123E-3</v>
      </c>
      <c r="D150" s="78">
        <v>5.5180120987969221E-3</v>
      </c>
      <c r="E150" s="79">
        <v>6.6104546942795757E-3</v>
      </c>
      <c r="F150" s="80"/>
      <c r="G150" s="80"/>
      <c r="H150" s="80"/>
      <c r="I150" s="80"/>
      <c r="J150" s="80"/>
      <c r="K150" s="80"/>
      <c r="L150" s="2"/>
    </row>
    <row r="151" spans="1:12">
      <c r="A151" s="68"/>
      <c r="B151" s="53" t="s">
        <v>28</v>
      </c>
      <c r="C151" s="78">
        <v>5.5984082250383812E-3</v>
      </c>
      <c r="D151" s="78">
        <v>6.8549882411228658E-3</v>
      </c>
      <c r="E151" s="79">
        <v>1.4237323279446466E-2</v>
      </c>
      <c r="F151" s="80"/>
      <c r="G151" s="80"/>
      <c r="H151" s="80"/>
      <c r="I151" s="80"/>
      <c r="J151" s="80"/>
      <c r="K151" s="80"/>
      <c r="L151" s="2"/>
    </row>
    <row r="152" spans="1:12">
      <c r="A152" s="68"/>
      <c r="B152" s="53" t="s">
        <v>162</v>
      </c>
      <c r="C152" s="81">
        <v>0</v>
      </c>
      <c r="D152" s="81">
        <v>0</v>
      </c>
      <c r="E152" s="82">
        <v>0</v>
      </c>
      <c r="F152" s="80"/>
      <c r="G152" s="80"/>
      <c r="H152" s="80"/>
      <c r="I152" s="80"/>
      <c r="J152" s="80"/>
      <c r="K152" s="80"/>
      <c r="L152" s="2"/>
    </row>
    <row r="153" spans="1:12">
      <c r="A153" s="68"/>
      <c r="B153" s="53" t="s">
        <v>87</v>
      </c>
      <c r="C153" s="78">
        <v>4.7172790547038402E-4</v>
      </c>
      <c r="D153" s="78">
        <v>8.1894028893456767E-4</v>
      </c>
      <c r="E153" s="79">
        <v>1.0772508178170225E-3</v>
      </c>
      <c r="F153" s="80"/>
      <c r="G153" s="80"/>
      <c r="H153" s="80"/>
      <c r="I153" s="80"/>
      <c r="J153" s="80"/>
      <c r="K153" s="80"/>
      <c r="L153" s="2"/>
    </row>
    <row r="154" spans="1:12">
      <c r="A154" s="68"/>
      <c r="B154" s="53" t="s">
        <v>117</v>
      </c>
      <c r="C154" s="81">
        <v>0</v>
      </c>
      <c r="D154" s="81">
        <v>0</v>
      </c>
      <c r="E154" s="79">
        <v>1.8242120821205935E-4</v>
      </c>
      <c r="F154" s="80"/>
      <c r="G154" s="80"/>
      <c r="H154" s="80"/>
      <c r="I154" s="80"/>
      <c r="J154" s="80"/>
      <c r="K154" s="80"/>
      <c r="L154" s="2"/>
    </row>
    <row r="155" spans="1:12">
      <c r="A155" s="68"/>
      <c r="B155" s="53" t="s">
        <v>163</v>
      </c>
      <c r="C155" s="81">
        <v>0</v>
      </c>
      <c r="D155" s="81">
        <v>0</v>
      </c>
      <c r="E155" s="82">
        <v>0</v>
      </c>
      <c r="F155" s="80"/>
      <c r="G155" s="80"/>
      <c r="H155" s="80"/>
      <c r="I155" s="80"/>
      <c r="J155" s="80"/>
      <c r="K155" s="80"/>
      <c r="L155" s="2"/>
    </row>
    <row r="156" spans="1:12">
      <c r="A156" s="68"/>
      <c r="B156" s="53" t="s">
        <v>106</v>
      </c>
      <c r="C156" s="81">
        <v>0</v>
      </c>
      <c r="D156" s="78">
        <v>6.8602867477246792E-5</v>
      </c>
      <c r="E156" s="79">
        <v>2.554372991481448E-4</v>
      </c>
      <c r="F156" s="80"/>
      <c r="G156" s="80"/>
      <c r="H156" s="80"/>
      <c r="I156" s="80"/>
      <c r="J156" s="80"/>
      <c r="K156" s="80"/>
      <c r="L156" s="2"/>
    </row>
    <row r="157" spans="1:12">
      <c r="A157" s="68"/>
      <c r="B157" s="53" t="s">
        <v>164</v>
      </c>
      <c r="C157" s="81">
        <v>0</v>
      </c>
      <c r="D157" s="81">
        <v>0</v>
      </c>
      <c r="E157" s="82">
        <v>0</v>
      </c>
      <c r="F157" s="80"/>
      <c r="G157" s="80"/>
      <c r="H157" s="80"/>
      <c r="I157" s="80"/>
      <c r="J157" s="80"/>
      <c r="K157" s="80"/>
      <c r="L157" s="2"/>
    </row>
    <row r="158" spans="1:12">
      <c r="A158" s="68"/>
      <c r="B158" s="53" t="s">
        <v>69</v>
      </c>
      <c r="C158" s="78">
        <v>2.5488846434224401E-4</v>
      </c>
      <c r="D158" s="78">
        <v>1.6328397141985296E-3</v>
      </c>
      <c r="E158" s="79">
        <v>2.3886141838423756E-3</v>
      </c>
      <c r="F158" s="80"/>
      <c r="G158" s="80"/>
      <c r="H158" s="80"/>
      <c r="I158" s="80"/>
      <c r="J158" s="80"/>
      <c r="K158" s="80"/>
      <c r="L158" s="2"/>
    </row>
    <row r="159" spans="1:12">
      <c r="A159" s="68"/>
      <c r="B159" s="53" t="s">
        <v>62</v>
      </c>
      <c r="C159" s="78">
        <v>1.7980597100103178E-3</v>
      </c>
      <c r="D159" s="78">
        <v>2.2322090785412102E-3</v>
      </c>
      <c r="E159" s="79">
        <v>2.480283737394388E-3</v>
      </c>
      <c r="F159" s="80"/>
      <c r="G159" s="80"/>
      <c r="H159" s="80"/>
      <c r="I159" s="80"/>
      <c r="J159" s="80"/>
      <c r="K159" s="80"/>
      <c r="L159" s="2"/>
    </row>
    <row r="160" spans="1:12">
      <c r="A160" s="68"/>
      <c r="B160" s="53" t="s">
        <v>22</v>
      </c>
      <c r="C160" s="78">
        <v>1.7295168648461215E-2</v>
      </c>
      <c r="D160" s="78">
        <v>1.6722306380497511E-2</v>
      </c>
      <c r="E160" s="79">
        <v>3.22092346932535E-2</v>
      </c>
      <c r="F160" s="80"/>
      <c r="G160" s="80"/>
      <c r="H160" s="80"/>
      <c r="I160" s="80"/>
      <c r="J160" s="80"/>
      <c r="K160" s="80"/>
      <c r="L160" s="2"/>
    </row>
    <row r="161" spans="1:12">
      <c r="A161" s="68"/>
      <c r="B161" s="53" t="s">
        <v>99</v>
      </c>
      <c r="C161" s="78">
        <v>0</v>
      </c>
      <c r="D161" s="78">
        <v>1.9981660756061178E-4</v>
      </c>
      <c r="E161" s="79">
        <v>4.4253061396758603E-4</v>
      </c>
      <c r="F161" s="80"/>
      <c r="G161" s="80"/>
      <c r="H161" s="80"/>
      <c r="I161" s="80"/>
      <c r="J161" s="80"/>
      <c r="K161" s="80"/>
      <c r="L161" s="2"/>
    </row>
    <row r="162" spans="1:12">
      <c r="A162" s="68"/>
      <c r="B162" s="53" t="s">
        <v>52</v>
      </c>
      <c r="C162" s="78">
        <v>1.0125651009391806E-3</v>
      </c>
      <c r="D162" s="78">
        <v>3.8363594444206181E-3</v>
      </c>
      <c r="E162" s="79">
        <v>5.5877911863401767E-3</v>
      </c>
      <c r="F162" s="80"/>
      <c r="G162" s="80"/>
      <c r="H162" s="80"/>
      <c r="I162" s="80"/>
      <c r="J162" s="80"/>
      <c r="K162" s="80"/>
      <c r="L162" s="2"/>
    </row>
    <row r="163" spans="1:12">
      <c r="A163" s="68"/>
      <c r="B163" s="53" t="s">
        <v>165</v>
      </c>
      <c r="C163" s="81">
        <v>0</v>
      </c>
      <c r="D163" s="81">
        <v>0</v>
      </c>
      <c r="E163" s="82">
        <v>0</v>
      </c>
      <c r="F163" s="80"/>
      <c r="G163" s="80"/>
      <c r="H163" s="80"/>
      <c r="I163" s="80"/>
      <c r="J163" s="80"/>
      <c r="K163" s="80"/>
      <c r="L163" s="2"/>
    </row>
    <row r="164" spans="1:12">
      <c r="A164" s="68"/>
      <c r="B164" s="53" t="s">
        <v>29</v>
      </c>
      <c r="C164" s="78">
        <v>4.254132103483705E-3</v>
      </c>
      <c r="D164" s="78">
        <v>4.9971511984821092E-3</v>
      </c>
      <c r="E164" s="79">
        <v>1.1612995670424182E-2</v>
      </c>
      <c r="F164" s="80"/>
      <c r="G164" s="80"/>
      <c r="H164" s="80"/>
      <c r="I164" s="80"/>
      <c r="J164" s="80"/>
      <c r="K164" s="80"/>
      <c r="L164" s="2"/>
    </row>
    <row r="165" spans="1:12">
      <c r="A165" s="68"/>
      <c r="B165" s="53" t="s">
        <v>166</v>
      </c>
      <c r="C165" s="81">
        <v>0</v>
      </c>
      <c r="D165" s="81">
        <v>0</v>
      </c>
      <c r="E165" s="82">
        <v>0</v>
      </c>
      <c r="F165" s="80"/>
      <c r="G165" s="80"/>
      <c r="H165" s="80"/>
      <c r="I165" s="80"/>
      <c r="J165" s="80"/>
      <c r="K165" s="80"/>
      <c r="L165" s="2"/>
    </row>
    <row r="166" spans="1:12">
      <c r="A166" s="68"/>
      <c r="B166" s="53" t="s">
        <v>76</v>
      </c>
      <c r="C166" s="78">
        <v>1.2109226635941704E-3</v>
      </c>
      <c r="D166" s="78">
        <v>2.2646676640342978E-3</v>
      </c>
      <c r="E166" s="79">
        <v>3.2135512134817443E-3</v>
      </c>
      <c r="F166" s="80"/>
      <c r="G166" s="80"/>
      <c r="H166" s="80"/>
      <c r="I166" s="80"/>
      <c r="J166" s="80"/>
      <c r="K166" s="80"/>
      <c r="L166" s="2"/>
    </row>
    <row r="167" spans="1:12">
      <c r="A167" s="68"/>
      <c r="B167" s="53" t="s">
        <v>167</v>
      </c>
      <c r="C167" s="81">
        <v>0</v>
      </c>
      <c r="D167" s="81">
        <v>0</v>
      </c>
      <c r="E167" s="82">
        <v>0</v>
      </c>
      <c r="F167" s="80"/>
      <c r="G167" s="80"/>
      <c r="H167" s="80"/>
      <c r="I167" s="80"/>
      <c r="J167" s="80"/>
      <c r="K167" s="80"/>
      <c r="L167" s="2"/>
    </row>
    <row r="168" spans="1:12">
      <c r="A168" s="68"/>
      <c r="B168" s="53" t="s">
        <v>168</v>
      </c>
      <c r="C168" s="81">
        <v>0</v>
      </c>
      <c r="D168" s="81">
        <v>0</v>
      </c>
      <c r="E168" s="82">
        <v>0</v>
      </c>
      <c r="F168" s="80"/>
      <c r="G168" s="80"/>
      <c r="H168" s="80"/>
      <c r="I168" s="80"/>
      <c r="J168" s="80"/>
      <c r="K168" s="80"/>
      <c r="L168" s="2"/>
    </row>
    <row r="169" spans="1:12">
      <c r="A169" s="68"/>
      <c r="B169" s="53" t="s">
        <v>72</v>
      </c>
      <c r="C169" s="78">
        <v>1.0159584346710509E-3</v>
      </c>
      <c r="D169" s="78">
        <v>2.6817883598202947E-3</v>
      </c>
      <c r="E169" s="79">
        <v>1.900941034712613E-3</v>
      </c>
      <c r="F169" s="80"/>
      <c r="G169" s="80"/>
      <c r="H169" s="80"/>
      <c r="I169" s="80"/>
      <c r="J169" s="80"/>
      <c r="K169" s="80"/>
      <c r="L169" s="2"/>
    </row>
    <row r="170" spans="1:12">
      <c r="A170" s="68"/>
      <c r="B170" s="53" t="s">
        <v>49</v>
      </c>
      <c r="C170" s="78">
        <v>1.4953261285798123E-3</v>
      </c>
      <c r="D170" s="78">
        <v>3.0899695861987156E-3</v>
      </c>
      <c r="E170" s="79">
        <v>3.8286296965386558E-3</v>
      </c>
      <c r="F170" s="80"/>
      <c r="G170" s="80"/>
      <c r="H170" s="80"/>
      <c r="I170" s="80"/>
      <c r="J170" s="80"/>
      <c r="K170" s="80"/>
      <c r="L170" s="2"/>
    </row>
    <row r="171" spans="1:12">
      <c r="A171" s="68"/>
      <c r="B171" s="53" t="s">
        <v>169</v>
      </c>
      <c r="C171" s="83"/>
      <c r="D171" s="83"/>
      <c r="E171" s="82">
        <v>0</v>
      </c>
      <c r="F171" s="80"/>
      <c r="G171" s="80"/>
      <c r="H171" s="80"/>
      <c r="I171" s="80"/>
      <c r="J171" s="80"/>
      <c r="K171" s="80"/>
      <c r="L171" s="2"/>
    </row>
    <row r="172" spans="1:12">
      <c r="A172" s="68"/>
      <c r="B172" s="53" t="s">
        <v>64</v>
      </c>
      <c r="C172" s="78">
        <v>1.2237195755282057E-3</v>
      </c>
      <c r="D172" s="78">
        <v>2.8166137004524204E-3</v>
      </c>
      <c r="E172" s="79">
        <v>4.6652747679688487E-3</v>
      </c>
      <c r="F172" s="80"/>
      <c r="G172" s="80"/>
      <c r="H172" s="80"/>
      <c r="I172" s="80"/>
      <c r="J172" s="80"/>
      <c r="K172" s="80"/>
      <c r="L172" s="2"/>
    </row>
    <row r="173" spans="1:12">
      <c r="A173" s="68"/>
      <c r="B173" s="53" t="s">
        <v>36</v>
      </c>
      <c r="C173" s="78">
        <v>4.3378692067402806E-3</v>
      </c>
      <c r="D173" s="78">
        <v>6.8454037999711457E-3</v>
      </c>
      <c r="E173" s="79">
        <v>9.8204570983384115E-3</v>
      </c>
      <c r="F173" s="80"/>
      <c r="G173" s="80"/>
      <c r="H173" s="80"/>
      <c r="I173" s="80"/>
      <c r="J173" s="80"/>
      <c r="K173" s="80"/>
      <c r="L173" s="2"/>
    </row>
    <row r="174" spans="1:12">
      <c r="A174" s="68"/>
      <c r="B174" s="53" t="s">
        <v>55</v>
      </c>
      <c r="C174" s="78">
        <v>2.1663485663303253E-3</v>
      </c>
      <c r="D174" s="78">
        <v>2.8686570884296357E-3</v>
      </c>
      <c r="E174" s="79">
        <v>2.9706208124962389E-3</v>
      </c>
      <c r="F174" s="80"/>
      <c r="G174" s="80"/>
      <c r="H174" s="80"/>
      <c r="I174" s="80"/>
      <c r="J174" s="80"/>
      <c r="K174" s="80"/>
      <c r="L174" s="2"/>
    </row>
    <row r="175" spans="1:12">
      <c r="A175" s="68"/>
      <c r="B175" s="53" t="s">
        <v>170</v>
      </c>
      <c r="C175" s="81">
        <v>0</v>
      </c>
      <c r="D175" s="81">
        <v>0</v>
      </c>
      <c r="E175" s="82">
        <v>0</v>
      </c>
      <c r="F175" s="80"/>
      <c r="G175" s="80"/>
      <c r="H175" s="80"/>
      <c r="I175" s="80"/>
      <c r="J175" s="80"/>
      <c r="K175" s="80"/>
      <c r="L175" s="2"/>
    </row>
    <row r="176" spans="1:12">
      <c r="A176" s="68"/>
      <c r="B176" s="53" t="s">
        <v>171</v>
      </c>
      <c r="C176" s="81">
        <v>0</v>
      </c>
      <c r="D176" s="81">
        <v>0</v>
      </c>
      <c r="E176" s="82">
        <v>0</v>
      </c>
      <c r="F176" s="80"/>
      <c r="G176" s="80"/>
      <c r="H176" s="80"/>
      <c r="I176" s="80"/>
      <c r="J176" s="80"/>
      <c r="K176" s="80"/>
      <c r="L176" s="2"/>
    </row>
    <row r="177" spans="1:12">
      <c r="A177" s="68"/>
      <c r="B177" s="53" t="s">
        <v>89</v>
      </c>
      <c r="C177" s="84"/>
      <c r="D177" s="84"/>
      <c r="E177" s="79">
        <v>8.7499536844358949E-4</v>
      </c>
      <c r="F177" s="80"/>
      <c r="G177" s="80"/>
      <c r="H177" s="80"/>
      <c r="I177" s="80"/>
      <c r="J177" s="80"/>
      <c r="K177" s="80"/>
      <c r="L177" s="2"/>
    </row>
    <row r="178" spans="1:12">
      <c r="A178" s="68"/>
      <c r="B178" s="53" t="s">
        <v>172</v>
      </c>
      <c r="C178" s="81">
        <v>0</v>
      </c>
      <c r="D178" s="81">
        <v>0</v>
      </c>
      <c r="E178" s="82">
        <v>0</v>
      </c>
      <c r="F178" s="80"/>
      <c r="G178" s="80"/>
      <c r="H178" s="80"/>
      <c r="I178" s="80"/>
      <c r="J178" s="80"/>
      <c r="K178" s="80"/>
      <c r="L178" s="2"/>
    </row>
    <row r="179" spans="1:12">
      <c r="A179" s="68"/>
      <c r="B179" s="53" t="s">
        <v>59</v>
      </c>
      <c r="C179" s="78">
        <v>9.7058912526710734E-4</v>
      </c>
      <c r="D179" s="78">
        <v>1.5886438434510874E-3</v>
      </c>
      <c r="E179" s="79">
        <v>1.7812336641925375E-3</v>
      </c>
      <c r="F179" s="80"/>
      <c r="G179" s="80"/>
      <c r="H179" s="80"/>
      <c r="I179" s="80"/>
      <c r="J179" s="80"/>
      <c r="K179" s="80"/>
      <c r="L179" s="2"/>
    </row>
    <row r="180" spans="1:12">
      <c r="A180" s="68"/>
      <c r="B180" s="53" t="s">
        <v>68</v>
      </c>
      <c r="C180" s="78">
        <v>4.1126917726619572E-4</v>
      </c>
      <c r="D180" s="78">
        <v>8.2138417616031147E-4</v>
      </c>
      <c r="E180" s="79">
        <v>9.1484727006087047E-4</v>
      </c>
      <c r="F180" s="80"/>
      <c r="G180" s="80"/>
      <c r="H180" s="80"/>
      <c r="I180" s="80"/>
      <c r="J180" s="80"/>
      <c r="K180" s="80"/>
      <c r="L180" s="2"/>
    </row>
    <row r="181" spans="1:12">
      <c r="A181" s="68"/>
      <c r="B181" s="53" t="s">
        <v>173</v>
      </c>
      <c r="C181" s="81">
        <v>0</v>
      </c>
      <c r="D181" s="81">
        <v>0</v>
      </c>
      <c r="E181" s="82">
        <v>0</v>
      </c>
      <c r="F181" s="80"/>
      <c r="G181" s="80"/>
      <c r="H181" s="80"/>
      <c r="I181" s="80"/>
      <c r="J181" s="80"/>
      <c r="K181" s="80"/>
      <c r="L181" s="2"/>
    </row>
    <row r="182" spans="1:12">
      <c r="A182" s="68"/>
      <c r="B182" s="53" t="s">
        <v>174</v>
      </c>
      <c r="C182" s="81">
        <v>0</v>
      </c>
      <c r="D182" s="81">
        <v>0</v>
      </c>
      <c r="E182" s="82">
        <v>0</v>
      </c>
      <c r="F182" s="80"/>
      <c r="G182" s="80"/>
      <c r="H182" s="80"/>
      <c r="I182" s="80"/>
      <c r="J182" s="80"/>
      <c r="K182" s="80"/>
      <c r="L182" s="2"/>
    </row>
    <row r="183" spans="1:12">
      <c r="A183" s="68"/>
      <c r="B183" s="53" t="s">
        <v>77</v>
      </c>
      <c r="C183" s="78">
        <v>1.3648317842090191E-3</v>
      </c>
      <c r="D183" s="78">
        <v>1.5419280878174251E-3</v>
      </c>
      <c r="E183" s="79">
        <v>2.5078076561179086E-3</v>
      </c>
      <c r="F183" s="80"/>
      <c r="G183" s="80"/>
      <c r="H183" s="80"/>
      <c r="I183" s="80"/>
      <c r="J183" s="80"/>
      <c r="K183" s="80"/>
      <c r="L183" s="2"/>
    </row>
    <row r="184" spans="1:12">
      <c r="A184" s="68"/>
      <c r="B184" s="53" t="s">
        <v>175</v>
      </c>
      <c r="C184" s="81">
        <v>0</v>
      </c>
      <c r="D184" s="81">
        <v>0</v>
      </c>
      <c r="E184" s="82">
        <v>0</v>
      </c>
      <c r="F184" s="80"/>
      <c r="G184" s="80"/>
      <c r="H184" s="80"/>
      <c r="I184" s="80"/>
      <c r="J184" s="80"/>
      <c r="K184" s="80"/>
      <c r="L184" s="2"/>
    </row>
    <row r="185" spans="1:12">
      <c r="A185" s="68"/>
      <c r="B185" s="53" t="s">
        <v>176</v>
      </c>
      <c r="C185" s="81">
        <v>0</v>
      </c>
      <c r="D185" s="81">
        <v>0</v>
      </c>
      <c r="E185" s="82">
        <v>0</v>
      </c>
      <c r="F185" s="80"/>
      <c r="G185" s="80"/>
      <c r="H185" s="80"/>
      <c r="I185" s="80"/>
      <c r="J185" s="80"/>
      <c r="K185" s="80"/>
      <c r="L185" s="2"/>
    </row>
    <row r="186" spans="1:12">
      <c r="A186" s="68"/>
      <c r="B186" s="53" t="s">
        <v>26</v>
      </c>
      <c r="C186" s="78">
        <v>9.9928737369372016E-3</v>
      </c>
      <c r="D186" s="78">
        <v>2.3857611892839851E-2</v>
      </c>
      <c r="E186" s="79">
        <v>3.1779925812846284E-2</v>
      </c>
      <c r="F186" s="80"/>
      <c r="G186" s="80"/>
      <c r="H186" s="80"/>
      <c r="I186" s="80"/>
      <c r="J186" s="80"/>
      <c r="K186" s="80"/>
      <c r="L186" s="2"/>
    </row>
    <row r="187" spans="1:12">
      <c r="A187" s="68"/>
      <c r="B187" s="53" t="s">
        <v>100</v>
      </c>
      <c r="C187" s="78">
        <v>3.8422854304149672E-4</v>
      </c>
      <c r="D187" s="78">
        <v>4.5306404939765983E-4</v>
      </c>
      <c r="E187" s="79">
        <v>6.5741426908957933E-4</v>
      </c>
      <c r="F187" s="80"/>
      <c r="G187" s="80"/>
      <c r="H187" s="80"/>
      <c r="I187" s="80"/>
      <c r="J187" s="80"/>
      <c r="K187" s="80"/>
      <c r="L187" s="2"/>
    </row>
    <row r="188" spans="1:12">
      <c r="A188" s="68"/>
      <c r="B188" s="53" t="s">
        <v>78</v>
      </c>
      <c r="C188" s="78">
        <v>5.7747322687191861E-4</v>
      </c>
      <c r="D188" s="78">
        <v>1.3501210227892708E-3</v>
      </c>
      <c r="E188" s="79">
        <v>1.9992920314164274E-3</v>
      </c>
      <c r="F188" s="80"/>
      <c r="G188" s="80"/>
      <c r="H188" s="80"/>
      <c r="I188" s="80"/>
      <c r="J188" s="80"/>
      <c r="K188" s="80"/>
      <c r="L188" s="2"/>
    </row>
    <row r="189" spans="1:12">
      <c r="A189" s="68"/>
      <c r="B189" s="53" t="s">
        <v>56</v>
      </c>
      <c r="C189" s="78">
        <v>2.9972535154419162E-3</v>
      </c>
      <c r="D189" s="78">
        <v>5.0831424353313384E-3</v>
      </c>
      <c r="E189" s="79">
        <v>9.5292935851247467E-3</v>
      </c>
      <c r="F189" s="80"/>
      <c r="G189" s="80"/>
      <c r="H189" s="80"/>
      <c r="I189" s="80"/>
      <c r="J189" s="80"/>
      <c r="K189" s="80"/>
      <c r="L189" s="2"/>
    </row>
    <row r="190" spans="1:12">
      <c r="A190" s="68"/>
      <c r="B190" s="53" t="s">
        <v>177</v>
      </c>
      <c r="C190" s="81">
        <v>0</v>
      </c>
      <c r="D190" s="81">
        <v>0</v>
      </c>
      <c r="E190" s="82">
        <v>0</v>
      </c>
      <c r="F190" s="80"/>
      <c r="G190" s="80"/>
      <c r="H190" s="80"/>
      <c r="I190" s="80"/>
      <c r="J190" s="80"/>
      <c r="K190" s="80"/>
      <c r="L190" s="2"/>
    </row>
    <row r="191" spans="1:12">
      <c r="A191" s="68"/>
      <c r="B191" s="53" t="s">
        <v>112</v>
      </c>
      <c r="C191" s="81">
        <v>0</v>
      </c>
      <c r="D191" s="81">
        <v>0</v>
      </c>
      <c r="E191" s="79">
        <v>1.9220916712191024E-4</v>
      </c>
      <c r="F191" s="80"/>
      <c r="G191" s="80"/>
      <c r="H191" s="80"/>
      <c r="I191" s="80"/>
      <c r="J191" s="80"/>
      <c r="K191" s="80"/>
      <c r="L191" s="2"/>
    </row>
    <row r="192" spans="1:12">
      <c r="A192" s="68"/>
      <c r="B192" s="53" t="s">
        <v>27</v>
      </c>
      <c r="C192" s="78">
        <v>1.0301206858732434E-2</v>
      </c>
      <c r="D192" s="78">
        <v>8.5483557325525331E-3</v>
      </c>
      <c r="E192" s="79">
        <v>9.530095194727542E-3</v>
      </c>
      <c r="F192" s="80"/>
      <c r="G192" s="80"/>
      <c r="H192" s="80"/>
      <c r="I192" s="80"/>
      <c r="J192" s="80"/>
      <c r="K192" s="80"/>
      <c r="L192" s="2"/>
    </row>
    <row r="193" spans="1:12">
      <c r="A193" s="68"/>
      <c r="B193" s="53" t="s">
        <v>60</v>
      </c>
      <c r="C193" s="78">
        <v>1.0788509860221974E-3</v>
      </c>
      <c r="D193" s="78">
        <v>2.033363591169444E-3</v>
      </c>
      <c r="E193" s="79">
        <v>1.9362434640474786E-3</v>
      </c>
      <c r="F193" s="80"/>
      <c r="G193" s="80"/>
      <c r="H193" s="80"/>
      <c r="I193" s="80"/>
      <c r="J193" s="80"/>
      <c r="K193" s="80"/>
      <c r="L193" s="2"/>
    </row>
    <row r="194" spans="1:12">
      <c r="A194" s="68"/>
      <c r="B194" s="53" t="s">
        <v>30</v>
      </c>
      <c r="C194" s="78">
        <v>5.2828643076881189E-3</v>
      </c>
      <c r="D194" s="78">
        <v>7.9661705806554784E-3</v>
      </c>
      <c r="E194" s="79">
        <v>8.9017015947771925E-3</v>
      </c>
      <c r="F194" s="80"/>
      <c r="G194" s="80"/>
      <c r="H194" s="80"/>
      <c r="I194" s="80"/>
      <c r="J194" s="80"/>
      <c r="K194" s="80"/>
      <c r="L194" s="2"/>
    </row>
    <row r="195" spans="1:12">
      <c r="A195" s="68"/>
      <c r="B195" s="53" t="s">
        <v>102</v>
      </c>
      <c r="C195" s="81">
        <v>0</v>
      </c>
      <c r="D195" s="78">
        <v>8.69091961091846E-5</v>
      </c>
      <c r="E195" s="79">
        <v>2.9250475230546544E-4</v>
      </c>
      <c r="F195" s="80"/>
      <c r="G195" s="80"/>
      <c r="H195" s="80"/>
      <c r="I195" s="80"/>
      <c r="J195" s="80"/>
      <c r="K195" s="80"/>
      <c r="L195" s="2"/>
    </row>
    <row r="196" spans="1:12">
      <c r="A196" s="68"/>
      <c r="B196" s="53" t="s">
        <v>103</v>
      </c>
      <c r="C196" s="78">
        <v>6.2218694149150612E-4</v>
      </c>
      <c r="D196" s="78">
        <v>5.1321681496179872E-4</v>
      </c>
      <c r="E196" s="79">
        <v>1.080084950809199E-3</v>
      </c>
      <c r="F196" s="80"/>
      <c r="G196" s="80"/>
      <c r="H196" s="80"/>
      <c r="I196" s="80"/>
      <c r="J196" s="80"/>
      <c r="K196" s="80"/>
      <c r="L196" s="2"/>
    </row>
    <row r="197" spans="1:12">
      <c r="A197" s="68"/>
      <c r="B197" s="53" t="s">
        <v>63</v>
      </c>
      <c r="C197" s="78">
        <v>2.2089506517667095E-3</v>
      </c>
      <c r="D197" s="78">
        <v>2.6289821688085541E-3</v>
      </c>
      <c r="E197" s="79">
        <v>3.7243311496592724E-3</v>
      </c>
      <c r="F197" s="80"/>
      <c r="G197" s="80"/>
      <c r="H197" s="80"/>
      <c r="I197" s="80"/>
      <c r="J197" s="80"/>
      <c r="K197" s="80"/>
      <c r="L197" s="2"/>
    </row>
    <row r="198" spans="1:12">
      <c r="A198" s="68"/>
      <c r="B198" s="53" t="s">
        <v>115</v>
      </c>
      <c r="C198" s="78">
        <v>8.8358224435811065E-5</v>
      </c>
      <c r="D198" s="78">
        <v>4.6910725367483638E-5</v>
      </c>
      <c r="E198" s="79">
        <v>2.1920340761588357E-4</v>
      </c>
      <c r="F198" s="80"/>
      <c r="G198" s="80"/>
      <c r="H198" s="80"/>
      <c r="I198" s="80"/>
      <c r="J198" s="80"/>
      <c r="K198" s="80"/>
      <c r="L198" s="2"/>
    </row>
    <row r="199" spans="1:12">
      <c r="A199" s="68"/>
      <c r="B199" s="53" t="s">
        <v>178</v>
      </c>
      <c r="C199" s="81">
        <v>0</v>
      </c>
      <c r="D199" s="81">
        <v>0</v>
      </c>
      <c r="E199" s="82">
        <v>0</v>
      </c>
      <c r="F199" s="80"/>
      <c r="G199" s="80"/>
      <c r="H199" s="80"/>
      <c r="I199" s="80"/>
      <c r="J199" s="80"/>
      <c r="K199" s="80"/>
      <c r="L199" s="2"/>
    </row>
    <row r="200" spans="1:12">
      <c r="A200" s="68"/>
      <c r="B200" s="53" t="s">
        <v>179</v>
      </c>
      <c r="C200" s="81">
        <v>0</v>
      </c>
      <c r="D200" s="81">
        <v>0</v>
      </c>
      <c r="E200" s="82">
        <v>0</v>
      </c>
      <c r="F200" s="80"/>
      <c r="G200" s="80"/>
      <c r="H200" s="80"/>
      <c r="I200" s="80"/>
      <c r="J200" s="80"/>
      <c r="K200" s="80"/>
      <c r="L200" s="2"/>
    </row>
    <row r="201" spans="1:12">
      <c r="A201" s="68"/>
      <c r="B201" s="53" t="s">
        <v>180</v>
      </c>
      <c r="C201" s="81">
        <v>0</v>
      </c>
      <c r="D201" s="81">
        <v>0</v>
      </c>
      <c r="E201" s="82">
        <v>0</v>
      </c>
      <c r="F201" s="80"/>
      <c r="G201" s="80"/>
      <c r="H201" s="80"/>
      <c r="I201" s="80"/>
      <c r="J201" s="80"/>
      <c r="K201" s="80"/>
      <c r="L201" s="2"/>
    </row>
    <row r="202" spans="1:12">
      <c r="A202" s="2"/>
      <c r="B202" s="2"/>
      <c r="C202" s="2"/>
      <c r="D202" s="2"/>
      <c r="E202" s="2"/>
      <c r="F202" s="2"/>
      <c r="G202" s="2"/>
      <c r="H202" s="2"/>
      <c r="I202" s="2"/>
      <c r="J202" s="2"/>
      <c r="K202" s="2"/>
      <c r="L202" s="2"/>
    </row>
    <row r="203" spans="1:12">
      <c r="A203" s="2"/>
      <c r="B203" s="2"/>
      <c r="C203" s="2"/>
      <c r="D203" s="2"/>
      <c r="E203" s="2"/>
      <c r="F203" s="2"/>
      <c r="G203" s="2"/>
      <c r="H203" s="2"/>
      <c r="I203" s="2"/>
      <c r="J203" s="2"/>
      <c r="K203" s="2"/>
      <c r="L203" s="2"/>
    </row>
    <row r="204" spans="1:12">
      <c r="A204" s="2"/>
      <c r="B204" s="2"/>
      <c r="C204" s="2"/>
      <c r="D204" s="2"/>
      <c r="E204" s="2"/>
      <c r="F204" s="2"/>
      <c r="G204" s="2"/>
      <c r="H204" s="2"/>
      <c r="I204" s="2"/>
      <c r="J204" s="2"/>
      <c r="K204" s="2"/>
      <c r="L204" s="2"/>
    </row>
  </sheetData>
  <autoFilter ref="B42:E201">
    <sortState ref="B43:E201">
      <sortCondition ref="B42:B201"/>
    </sortState>
  </autoFilter>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AW240"/>
  <sheetViews>
    <sheetView workbookViewId="0">
      <selection activeCell="A2" sqref="A2:B2"/>
    </sheetView>
  </sheetViews>
  <sheetFormatPr defaultRowHeight="15"/>
  <cols>
    <col min="1" max="2" width="23.42578125" style="289" customWidth="1"/>
    <col min="3" max="3" width="17.140625" style="289" customWidth="1"/>
    <col min="4" max="29" width="10" style="289" customWidth="1"/>
    <col min="30" max="30" width="9.140625" style="289" customWidth="1"/>
    <col min="31" max="31" width="17" style="289" customWidth="1"/>
    <col min="32" max="34" width="9.140625" style="289"/>
    <col min="35" max="35" width="12.5703125" style="289" customWidth="1"/>
    <col min="36" max="39" width="15.7109375" style="289" customWidth="1"/>
    <col min="40" max="41" width="9.140625" style="289"/>
    <col min="42" max="42" width="7.5703125" style="289" customWidth="1"/>
    <col min="43" max="43" width="12.5703125" style="289" customWidth="1"/>
    <col min="44" max="44" width="11.7109375" style="289" customWidth="1"/>
    <col min="45" max="45" width="12.7109375" style="289" customWidth="1"/>
    <col min="46" max="46" width="11" style="289" customWidth="1"/>
    <col min="47" max="47" width="18.140625" style="289" customWidth="1"/>
    <col min="48" max="16384" width="9.140625" style="289"/>
  </cols>
  <sheetData>
    <row r="1" spans="1:49">
      <c r="A1" s="287" t="s">
        <v>0</v>
      </c>
      <c r="B1" s="288"/>
      <c r="C1" s="611"/>
      <c r="D1" s="582"/>
      <c r="E1" s="612" t="s">
        <v>337</v>
      </c>
      <c r="F1" s="528"/>
      <c r="G1" s="528"/>
      <c r="H1" s="612" t="s">
        <v>187</v>
      </c>
      <c r="I1" s="613"/>
      <c r="J1" s="582"/>
      <c r="K1" s="612" t="s">
        <v>392</v>
      </c>
      <c r="L1" s="582"/>
      <c r="M1" s="582"/>
      <c r="N1" s="614" t="s">
        <v>188</v>
      </c>
      <c r="O1" s="615"/>
      <c r="P1" s="291"/>
      <c r="Q1" s="292"/>
      <c r="R1" s="293">
        <v>6.09</v>
      </c>
      <c r="S1" s="294">
        <f>N2/AQ11*AR11</f>
        <v>7.5289999999999999</v>
      </c>
      <c r="T1" s="295">
        <f>S1-R1</f>
        <v>1.4390000000000001</v>
      </c>
      <c r="U1" s="295">
        <f>T1/R1</f>
        <v>0.23628899835796388</v>
      </c>
      <c r="V1" s="296"/>
      <c r="W1" s="296"/>
      <c r="X1" s="297">
        <f>AC1/S1</f>
        <v>2.7612139400510598</v>
      </c>
      <c r="Y1" s="295">
        <f>D6</f>
        <v>21.987107746628055</v>
      </c>
      <c r="Z1" s="295">
        <f>X1</f>
        <v>2.7612139400510598</v>
      </c>
      <c r="AA1" s="295">
        <f>Y1-Z1</f>
        <v>19.225893806576995</v>
      </c>
      <c r="AB1" s="295">
        <f>AA1/25</f>
        <v>0.76903575226307974</v>
      </c>
      <c r="AC1" s="295">
        <f>V2*AQ12/AR12</f>
        <v>20.789179754644429</v>
      </c>
      <c r="AD1" s="292"/>
      <c r="AE1" s="292"/>
      <c r="AF1" s="292"/>
    </row>
    <row r="2" spans="1:49" ht="15.75">
      <c r="A2" s="20" t="s">
        <v>401</v>
      </c>
      <c r="B2" s="298"/>
      <c r="C2" s="616"/>
      <c r="D2" s="617" t="s">
        <v>393</v>
      </c>
      <c r="E2" s="618">
        <v>0.93</v>
      </c>
      <c r="F2" s="619" t="s">
        <v>407</v>
      </c>
      <c r="G2" s="617">
        <v>2017</v>
      </c>
      <c r="H2" s="618">
        <v>21.44</v>
      </c>
      <c r="I2" s="620" t="s">
        <v>189</v>
      </c>
      <c r="J2" s="617">
        <v>2017</v>
      </c>
      <c r="K2" s="618">
        <v>406.53</v>
      </c>
      <c r="L2" s="620" t="s">
        <v>190</v>
      </c>
      <c r="M2" s="617">
        <v>2017</v>
      </c>
      <c r="N2" s="618">
        <v>7.5289999999999999</v>
      </c>
      <c r="O2" s="611" t="s">
        <v>191</v>
      </c>
      <c r="P2" s="299">
        <f>U1*100</f>
        <v>23.628899835796389</v>
      </c>
      <c r="Q2" s="300" t="s">
        <v>368</v>
      </c>
      <c r="R2" s="301"/>
      <c r="S2" s="301"/>
      <c r="T2" s="513">
        <v>403</v>
      </c>
      <c r="U2" s="303">
        <f>K2/AQ10*AR10</f>
        <v>406.53</v>
      </c>
      <c r="V2" s="304">
        <f>20*T2/U2</f>
        <v>19.826335079821909</v>
      </c>
      <c r="W2" s="305"/>
      <c r="X2" s="305"/>
      <c r="Y2" s="305"/>
      <c r="Z2" s="305"/>
      <c r="AA2" s="305"/>
      <c r="AQ2" s="306"/>
      <c r="AR2" s="307" t="s">
        <v>192</v>
      </c>
      <c r="AT2" s="308"/>
      <c r="AU2" s="309" t="s">
        <v>193</v>
      </c>
      <c r="AW2" s="310"/>
    </row>
    <row r="3" spans="1:49">
      <c r="A3" s="311" t="s">
        <v>194</v>
      </c>
      <c r="B3" s="312"/>
      <c r="C3" s="313"/>
      <c r="E3" s="314"/>
      <c r="F3" s="315"/>
      <c r="G3" s="315"/>
      <c r="H3" s="314"/>
      <c r="I3" s="315"/>
      <c r="J3" s="315"/>
      <c r="K3" s="314"/>
      <c r="L3" s="315"/>
      <c r="M3" s="315"/>
      <c r="N3" s="315"/>
      <c r="O3" s="315"/>
      <c r="P3" s="315"/>
      <c r="Q3" s="315"/>
      <c r="R3" s="316"/>
      <c r="S3" s="316"/>
      <c r="T3" s="302"/>
      <c r="U3" s="316"/>
      <c r="V3" s="316"/>
      <c r="W3" s="316"/>
      <c r="X3" s="316"/>
      <c r="Y3" s="317"/>
      <c r="Z3" s="310"/>
      <c r="AA3" s="310"/>
      <c r="AB3" s="310"/>
      <c r="AC3" s="310"/>
      <c r="AD3" s="310"/>
      <c r="AH3" s="288"/>
      <c r="AI3" s="318" t="s">
        <v>20</v>
      </c>
      <c r="AJ3" s="319" t="s">
        <v>196</v>
      </c>
      <c r="AK3" s="319" t="s">
        <v>197</v>
      </c>
      <c r="AL3" s="319" t="s">
        <v>198</v>
      </c>
      <c r="AM3" s="319" t="s">
        <v>199</v>
      </c>
      <c r="AQ3" s="310"/>
      <c r="AR3" s="320"/>
      <c r="AS3" s="321" t="s">
        <v>195</v>
      </c>
      <c r="AT3" s="322"/>
      <c r="AU3" s="323" t="str">
        <f>A34</f>
        <v>Canada</v>
      </c>
      <c r="AV3" s="324"/>
      <c r="AW3" s="325"/>
    </row>
    <row r="4" spans="1:49" ht="18.75" thickBot="1">
      <c r="A4" s="326">
        <v>43132</v>
      </c>
      <c r="B4" s="174"/>
      <c r="C4" s="525" t="s">
        <v>403</v>
      </c>
      <c r="D4" s="525" t="s">
        <v>394</v>
      </c>
      <c r="E4" s="327"/>
      <c r="H4" s="327"/>
      <c r="K4" s="327"/>
      <c r="N4" s="327"/>
      <c r="AD4" s="328"/>
      <c r="AH4" s="288"/>
      <c r="AI4" s="318" t="s">
        <v>20</v>
      </c>
      <c r="AJ4" s="319" t="s">
        <v>201</v>
      </c>
      <c r="AK4" s="319" t="s">
        <v>202</v>
      </c>
      <c r="AL4" s="319" t="s">
        <v>203</v>
      </c>
      <c r="AM4" s="319" t="s">
        <v>204</v>
      </c>
      <c r="AQ4" s="329">
        <v>10</v>
      </c>
      <c r="AR4" s="330">
        <v>10</v>
      </c>
      <c r="AS4" s="331" t="s">
        <v>200</v>
      </c>
      <c r="AT4" s="322"/>
      <c r="AU4" s="332" t="s">
        <v>331</v>
      </c>
      <c r="AV4" s="325"/>
      <c r="AW4" s="325"/>
    </row>
    <row r="5" spans="1:49" ht="15.75" thickBot="1">
      <c r="B5" s="195"/>
      <c r="C5" s="525" t="s">
        <v>205</v>
      </c>
      <c r="D5" s="525" t="s">
        <v>395</v>
      </c>
      <c r="E5" s="525">
        <v>2000</v>
      </c>
      <c r="F5" s="525">
        <v>2001</v>
      </c>
      <c r="G5" s="525">
        <v>2002</v>
      </c>
      <c r="H5" s="525">
        <v>2003</v>
      </c>
      <c r="I5" s="525">
        <v>2004</v>
      </c>
      <c r="J5" s="525">
        <v>2005</v>
      </c>
      <c r="K5" s="525">
        <v>2006</v>
      </c>
      <c r="L5" s="525">
        <v>2007</v>
      </c>
      <c r="M5" s="525">
        <v>2008</v>
      </c>
      <c r="N5" s="525">
        <v>2009</v>
      </c>
      <c r="O5" s="525">
        <v>2010</v>
      </c>
      <c r="P5" s="525">
        <v>2011</v>
      </c>
      <c r="Q5" s="525">
        <v>2012</v>
      </c>
      <c r="R5" s="525">
        <v>2013</v>
      </c>
      <c r="S5" s="525">
        <v>2014</v>
      </c>
      <c r="T5" s="587">
        <v>2015</v>
      </c>
      <c r="U5" s="587">
        <v>2016</v>
      </c>
      <c r="V5" s="587">
        <v>2017</v>
      </c>
      <c r="W5" s="587">
        <v>2018</v>
      </c>
      <c r="X5" s="587">
        <v>2019</v>
      </c>
      <c r="Y5" s="597">
        <v>2020</v>
      </c>
      <c r="Z5" s="598">
        <v>2021</v>
      </c>
      <c r="AA5" s="598">
        <v>2022</v>
      </c>
      <c r="AB5" s="598">
        <v>2023</v>
      </c>
      <c r="AC5" s="599">
        <v>2024</v>
      </c>
      <c r="AD5" s="317"/>
      <c r="AH5" s="288"/>
      <c r="AI5" s="318" t="s">
        <v>20</v>
      </c>
      <c r="AJ5" s="319" t="s">
        <v>208</v>
      </c>
      <c r="AK5" s="319" t="s">
        <v>209</v>
      </c>
      <c r="AL5" s="319" t="s">
        <v>21</v>
      </c>
      <c r="AM5" s="319" t="s">
        <v>17</v>
      </c>
      <c r="AQ5" s="329">
        <v>10</v>
      </c>
      <c r="AR5" s="333">
        <v>10</v>
      </c>
      <c r="AS5" s="331" t="s">
        <v>207</v>
      </c>
      <c r="AT5" s="334"/>
      <c r="AU5" s="335">
        <f>B20</f>
        <v>8555.9675567209706</v>
      </c>
      <c r="AV5" s="325"/>
      <c r="AW5" s="336"/>
    </row>
    <row r="6" spans="1:49" ht="15.75" thickBot="1">
      <c r="A6" s="337"/>
      <c r="B6" s="580" t="str">
        <f>A34</f>
        <v>Canada</v>
      </c>
      <c r="C6" s="581">
        <f>C34</f>
        <v>21.280348000000004</v>
      </c>
      <c r="D6" s="586">
        <f>C6+(G34/AQ7*AR7)</f>
        <v>21.987107746628055</v>
      </c>
      <c r="E6" s="588">
        <f>D6-AB1</f>
        <v>21.218071994364976</v>
      </c>
      <c r="F6" s="588">
        <f>E6-AB1</f>
        <v>20.449036242101897</v>
      </c>
      <c r="G6" s="588">
        <f>F6-AB1</f>
        <v>19.680000489838818</v>
      </c>
      <c r="H6" s="588">
        <f>G6-AB1</f>
        <v>18.910964737575739</v>
      </c>
      <c r="I6" s="588">
        <f>H6-AB1</f>
        <v>18.14192898531266</v>
      </c>
      <c r="J6" s="588">
        <f>I6-AB1</f>
        <v>17.372893233049581</v>
      </c>
      <c r="K6" s="588">
        <f>J6-AB1</f>
        <v>16.603857480786502</v>
      </c>
      <c r="L6" s="588">
        <f>K6-AB1</f>
        <v>15.834821728523423</v>
      </c>
      <c r="M6" s="588">
        <f>L6-AB1</f>
        <v>15.065785976260344</v>
      </c>
      <c r="N6" s="588">
        <f>M6-AB1</f>
        <v>14.296750223997265</v>
      </c>
      <c r="O6" s="588">
        <f>N6-AB1</f>
        <v>13.527714471734186</v>
      </c>
      <c r="P6" s="588">
        <f>O6-AB1</f>
        <v>12.758678719471106</v>
      </c>
      <c r="Q6" s="588">
        <f>P6-AB1</f>
        <v>11.989642967208027</v>
      </c>
      <c r="R6" s="588">
        <f>Q6-AB1</f>
        <v>11.220607214944948</v>
      </c>
      <c r="S6" s="588">
        <f>R6-AB1</f>
        <v>10.451571462681869</v>
      </c>
      <c r="T6" s="588">
        <f>S6-AB1</f>
        <v>9.6825357104187901</v>
      </c>
      <c r="U6" s="588">
        <f>T6-AB1</f>
        <v>8.9134999581557111</v>
      </c>
      <c r="V6" s="588">
        <f>U6-AB1</f>
        <v>8.144464205892632</v>
      </c>
      <c r="W6" s="588">
        <f>V6-AB1</f>
        <v>7.375428453629552</v>
      </c>
      <c r="X6" s="588">
        <f>W6-AB1</f>
        <v>6.6063927013664721</v>
      </c>
      <c r="Y6" s="600">
        <f>X6-AB1</f>
        <v>5.8373569491033921</v>
      </c>
      <c r="Z6" s="588">
        <f>Y6-AB1</f>
        <v>5.0683211968403121</v>
      </c>
      <c r="AA6" s="588">
        <f>Z6-AB1</f>
        <v>4.2992854445772322</v>
      </c>
      <c r="AB6" s="588">
        <f>AA6-AB1</f>
        <v>3.5302496923141522</v>
      </c>
      <c r="AC6" s="601">
        <f>AB6-AB1</f>
        <v>2.7612139400510722</v>
      </c>
      <c r="AD6" s="338"/>
      <c r="AH6" s="288"/>
      <c r="AI6" s="318" t="s">
        <v>20</v>
      </c>
      <c r="AJ6" s="339" t="s">
        <v>20</v>
      </c>
      <c r="AK6" s="339" t="s">
        <v>20</v>
      </c>
      <c r="AL6" s="339" t="s">
        <v>20</v>
      </c>
      <c r="AM6" s="339" t="s">
        <v>20</v>
      </c>
      <c r="AQ6" s="329">
        <v>10</v>
      </c>
      <c r="AR6" s="330">
        <v>10</v>
      </c>
      <c r="AS6" s="340" t="s">
        <v>210</v>
      </c>
      <c r="AT6" s="322"/>
      <c r="AU6" s="341" t="s">
        <v>332</v>
      </c>
      <c r="AV6" s="341"/>
      <c r="AW6" s="341"/>
    </row>
    <row r="7" spans="1:49">
      <c r="B7" s="527" t="s">
        <v>211</v>
      </c>
      <c r="C7" s="528"/>
      <c r="D7" s="519">
        <f>(140-D34)/(500/(AR4+0.00000001)*AQ4)*-1</f>
        <v>-3.4244323303813051E-2</v>
      </c>
      <c r="E7" s="589">
        <f>E6*D7</f>
        <v>-0.72659851725861557</v>
      </c>
      <c r="F7" s="590">
        <f>F6*D7</f>
        <v>-0.70026340832592771</v>
      </c>
      <c r="G7" s="590">
        <f>G6*D7</f>
        <v>-0.67392829939323973</v>
      </c>
      <c r="H7" s="590">
        <f>H6*D7</f>
        <v>-0.64759319046055175</v>
      </c>
      <c r="I7" s="590">
        <f>I6*D7</f>
        <v>-0.62125808152786377</v>
      </c>
      <c r="J7" s="590">
        <f>J6*D7</f>
        <v>-0.59492297259517579</v>
      </c>
      <c r="K7" s="590">
        <f>K6*D7</f>
        <v>-0.56858786366248781</v>
      </c>
      <c r="L7" s="590">
        <f>L6*D7</f>
        <v>-0.54225275472979995</v>
      </c>
      <c r="M7" s="590">
        <f>M6*D7</f>
        <v>-0.51591764579711197</v>
      </c>
      <c r="N7" s="590">
        <f>N6*D7</f>
        <v>-0.48958253686442399</v>
      </c>
      <c r="O7" s="590">
        <f>O6*D7</f>
        <v>-0.46324742793173601</v>
      </c>
      <c r="P7" s="590">
        <f>P6*D7</f>
        <v>-0.43691231899904809</v>
      </c>
      <c r="Q7" s="590">
        <f>Q6*D7</f>
        <v>-0.41057721006636011</v>
      </c>
      <c r="R7" s="590">
        <f>R6*D7</f>
        <v>-0.38424210113367213</v>
      </c>
      <c r="S7" s="589">
        <f>S6*D7</f>
        <v>-0.35790699220098421</v>
      </c>
      <c r="T7" s="589">
        <f>T6*D7</f>
        <v>-0.33157188326829623</v>
      </c>
      <c r="U7" s="589">
        <f>U6*D7</f>
        <v>-0.30523677433560825</v>
      </c>
      <c r="V7" s="589">
        <f>V6*D7</f>
        <v>-0.27890166540292033</v>
      </c>
      <c r="W7" s="589">
        <f>W6*D7</f>
        <v>-0.25256655647023235</v>
      </c>
      <c r="X7" s="589">
        <f>X6*D7</f>
        <v>-0.22623144753754434</v>
      </c>
      <c r="Y7" s="342"/>
      <c r="Z7" s="343"/>
      <c r="AA7" s="343"/>
      <c r="AB7" s="343"/>
      <c r="AC7" s="344"/>
      <c r="AD7" s="317"/>
      <c r="AI7" s="345" t="s">
        <v>29</v>
      </c>
      <c r="AJ7" s="346">
        <v>119.74301838563071</v>
      </c>
      <c r="AK7" s="347">
        <v>29.438196613781429</v>
      </c>
      <c r="AL7" s="347">
        <v>0</v>
      </c>
      <c r="AM7" s="348">
        <v>0</v>
      </c>
      <c r="AQ7" s="329">
        <v>10</v>
      </c>
      <c r="AR7" s="330">
        <v>10</v>
      </c>
      <c r="AS7" s="331" t="s">
        <v>212</v>
      </c>
      <c r="AT7" s="322"/>
      <c r="AU7" s="349">
        <f>B21</f>
        <v>310465475049.38873</v>
      </c>
      <c r="AV7" s="341"/>
      <c r="AW7" s="341"/>
    </row>
    <row r="8" spans="1:49">
      <c r="A8" s="350"/>
      <c r="B8" s="527" t="s">
        <v>399</v>
      </c>
      <c r="C8" s="582"/>
      <c r="D8" s="519">
        <f>(E34/7500*-1/AQ5*AR5)*2</f>
        <v>-5.7625691727637852E-2</v>
      </c>
      <c r="E8" s="590">
        <f>E6*D8</f>
        <v>-1.2227060758021022</v>
      </c>
      <c r="F8" s="590">
        <f>F6*D8</f>
        <v>-1.1783898586146579</v>
      </c>
      <c r="G8" s="590">
        <f>G6*D8</f>
        <v>-1.1340736414272137</v>
      </c>
      <c r="H8" s="590">
        <f>H6*D8</f>
        <v>-1.0897574242397694</v>
      </c>
      <c r="I8" s="590">
        <f>I6*D8</f>
        <v>-1.0454412070523251</v>
      </c>
      <c r="J8" s="590">
        <f>J6*D8</f>
        <v>-1.0011249898648809</v>
      </c>
      <c r="K8" s="590">
        <f>K6*D8</f>
        <v>-0.95680877267743658</v>
      </c>
      <c r="L8" s="590">
        <f>L6*D8</f>
        <v>-0.91249255548999231</v>
      </c>
      <c r="M8" s="590">
        <f>M6*D8</f>
        <v>-0.86817633830254803</v>
      </c>
      <c r="N8" s="590">
        <f>N6*D8</f>
        <v>-0.82386012111510376</v>
      </c>
      <c r="O8" s="590">
        <f>O6*D8</f>
        <v>-0.77954390392765949</v>
      </c>
      <c r="P8" s="590">
        <f>P6*D8</f>
        <v>-0.73522768674021521</v>
      </c>
      <c r="Q8" s="590">
        <f>Q6*D8</f>
        <v>-0.69091146955277094</v>
      </c>
      <c r="R8" s="590">
        <f>R6*D8</f>
        <v>-0.64659525236532667</v>
      </c>
      <c r="S8" s="590">
        <f>S6*D8</f>
        <v>-0.60227903517788239</v>
      </c>
      <c r="T8" s="590">
        <f>T6*D8</f>
        <v>-0.55796281799043812</v>
      </c>
      <c r="U8" s="590">
        <f>U6*D8</f>
        <v>-0.51364660080299396</v>
      </c>
      <c r="V8" s="590">
        <f>V6*D8</f>
        <v>-0.46933038361554963</v>
      </c>
      <c r="W8" s="590">
        <f>W6*D8</f>
        <v>-0.4250141664281053</v>
      </c>
      <c r="X8" s="590">
        <f>X6*D8</f>
        <v>-0.38069794924066097</v>
      </c>
      <c r="Y8" s="342"/>
      <c r="Z8" s="351"/>
      <c r="AA8" s="351"/>
      <c r="AB8" s="351"/>
      <c r="AC8" s="352"/>
      <c r="AD8" s="353"/>
      <c r="AH8" s="288"/>
      <c r="AI8" s="345" t="s">
        <v>54</v>
      </c>
      <c r="AJ8" s="346">
        <v>61.702543759837489</v>
      </c>
      <c r="AK8" s="347">
        <v>12.181616635397635</v>
      </c>
      <c r="AL8" s="347">
        <v>0</v>
      </c>
      <c r="AM8" s="348">
        <v>0</v>
      </c>
      <c r="AQ8" s="329">
        <v>10</v>
      </c>
      <c r="AR8" s="330">
        <v>10</v>
      </c>
      <c r="AS8" s="334" t="s">
        <v>214</v>
      </c>
      <c r="AT8" s="322"/>
      <c r="AU8" s="354" t="s">
        <v>215</v>
      </c>
      <c r="AV8" s="325"/>
      <c r="AW8" s="325"/>
    </row>
    <row r="9" spans="1:49">
      <c r="A9" s="355"/>
      <c r="B9" s="528" t="s">
        <v>400</v>
      </c>
      <c r="C9" s="528"/>
      <c r="D9" s="519">
        <f>F34/100/AQ6*AR6</f>
        <v>-1.7150962425397653E-3</v>
      </c>
      <c r="E9" s="590">
        <f>E6*D9</f>
        <v>-3.6391035551473598E-2</v>
      </c>
      <c r="F9" s="590">
        <f>F6*D9</f>
        <v>-3.5072065222388447E-2</v>
      </c>
      <c r="G9" s="590">
        <f>G6*D9</f>
        <v>-3.3753094893303297E-2</v>
      </c>
      <c r="H9" s="590">
        <f>H6*D9</f>
        <v>-3.2434124564218146E-2</v>
      </c>
      <c r="I9" s="590">
        <f>I6*D9</f>
        <v>-3.1115154235133002E-2</v>
      </c>
      <c r="J9" s="590">
        <f>J6*D9</f>
        <v>-2.9796183906047852E-2</v>
      </c>
      <c r="K9" s="590">
        <f>K6*D9</f>
        <v>-2.8477213576962705E-2</v>
      </c>
      <c r="L9" s="590">
        <f>L6*D9</f>
        <v>-2.7158243247877554E-2</v>
      </c>
      <c r="M9" s="590">
        <f>M6*D9</f>
        <v>-2.5839272918792407E-2</v>
      </c>
      <c r="N9" s="590">
        <f>N6*D9</f>
        <v>-2.4520302589707256E-2</v>
      </c>
      <c r="O9" s="590">
        <f>O6*D9</f>
        <v>-2.3201332260622109E-2</v>
      </c>
      <c r="P9" s="590">
        <f>P6*D9</f>
        <v>-2.1882361931536958E-2</v>
      </c>
      <c r="Q9" s="590">
        <f>Q6*D9</f>
        <v>-2.0563391602451811E-2</v>
      </c>
      <c r="R9" s="590">
        <f>R6*D9</f>
        <v>-1.924442127336666E-2</v>
      </c>
      <c r="S9" s="590">
        <f>S6*D9</f>
        <v>-1.7925450944281513E-2</v>
      </c>
      <c r="T9" s="590">
        <f>T6*D9</f>
        <v>-1.6606480615196366E-2</v>
      </c>
      <c r="U9" s="590">
        <f>U6*D9</f>
        <v>-1.5287510286111215E-2</v>
      </c>
      <c r="V9" s="590">
        <f>V6*D9</f>
        <v>-1.3968539957026066E-2</v>
      </c>
      <c r="W9" s="590">
        <f>W6*D9</f>
        <v>-1.2649569627940917E-2</v>
      </c>
      <c r="X9" s="589">
        <f>X6*D9</f>
        <v>-1.1330599298855767E-2</v>
      </c>
      <c r="Y9" s="342"/>
      <c r="Z9" s="357"/>
      <c r="AA9" s="357"/>
      <c r="AB9" s="357"/>
      <c r="AC9" s="358"/>
      <c r="AH9" s="288"/>
      <c r="AI9" s="345" t="s">
        <v>63</v>
      </c>
      <c r="AJ9" s="346">
        <v>35.93157562603853</v>
      </c>
      <c r="AK9" s="347">
        <v>8.5777026506504548</v>
      </c>
      <c r="AL9" s="347">
        <v>0</v>
      </c>
      <c r="AM9" s="348">
        <v>0</v>
      </c>
      <c r="AQ9" s="329">
        <v>10</v>
      </c>
      <c r="AR9" s="330">
        <v>10</v>
      </c>
      <c r="AS9" s="331" t="s">
        <v>216</v>
      </c>
      <c r="AT9" s="331"/>
      <c r="AU9" s="359">
        <f>Y14</f>
        <v>139.43357756376076</v>
      </c>
      <c r="AV9" s="325"/>
      <c r="AW9" s="325"/>
    </row>
    <row r="10" spans="1:49">
      <c r="A10" s="355"/>
      <c r="B10" s="528" t="s">
        <v>217</v>
      </c>
      <c r="C10" s="528"/>
      <c r="D10" s="520">
        <f>H34/AQ7*AR7*-1</f>
        <v>-0.64077139946311434</v>
      </c>
      <c r="E10" s="590">
        <f>D10</f>
        <v>-0.64077139946311434</v>
      </c>
      <c r="F10" s="590">
        <f t="shared" ref="F10:X10" si="0">E10</f>
        <v>-0.64077139946311434</v>
      </c>
      <c r="G10" s="590">
        <f t="shared" si="0"/>
        <v>-0.64077139946311434</v>
      </c>
      <c r="H10" s="590">
        <f t="shared" si="0"/>
        <v>-0.64077139946311434</v>
      </c>
      <c r="I10" s="590">
        <f t="shared" si="0"/>
        <v>-0.64077139946311434</v>
      </c>
      <c r="J10" s="590">
        <f t="shared" si="0"/>
        <v>-0.64077139946311434</v>
      </c>
      <c r="K10" s="590">
        <f t="shared" si="0"/>
        <v>-0.64077139946311434</v>
      </c>
      <c r="L10" s="590">
        <f t="shared" si="0"/>
        <v>-0.64077139946311434</v>
      </c>
      <c r="M10" s="590">
        <f t="shared" si="0"/>
        <v>-0.64077139946311434</v>
      </c>
      <c r="N10" s="590">
        <f t="shared" si="0"/>
        <v>-0.64077139946311434</v>
      </c>
      <c r="O10" s="590">
        <f t="shared" si="0"/>
        <v>-0.64077139946311434</v>
      </c>
      <c r="P10" s="590">
        <f t="shared" si="0"/>
        <v>-0.64077139946311434</v>
      </c>
      <c r="Q10" s="590">
        <f t="shared" si="0"/>
        <v>-0.64077139946311434</v>
      </c>
      <c r="R10" s="590">
        <f t="shared" si="0"/>
        <v>-0.64077139946311434</v>
      </c>
      <c r="S10" s="590">
        <f t="shared" si="0"/>
        <v>-0.64077139946311434</v>
      </c>
      <c r="T10" s="590">
        <f t="shared" si="0"/>
        <v>-0.64077139946311434</v>
      </c>
      <c r="U10" s="590">
        <f t="shared" si="0"/>
        <v>-0.64077139946311434</v>
      </c>
      <c r="V10" s="590">
        <f t="shared" si="0"/>
        <v>-0.64077139946311434</v>
      </c>
      <c r="W10" s="590">
        <f>V10</f>
        <v>-0.64077139946311434</v>
      </c>
      <c r="X10" s="589">
        <f t="shared" si="0"/>
        <v>-0.64077139946311434</v>
      </c>
      <c r="Y10" s="342"/>
      <c r="Z10" s="343"/>
      <c r="AA10" s="343"/>
      <c r="AB10" s="343"/>
      <c r="AC10" s="344"/>
      <c r="AD10" s="317"/>
      <c r="AH10" s="288"/>
      <c r="AI10" s="345" t="s">
        <v>78</v>
      </c>
      <c r="AJ10" s="346">
        <v>20.075218743456425</v>
      </c>
      <c r="AK10" s="347">
        <v>7.6669142943983539</v>
      </c>
      <c r="AL10" s="347">
        <v>2.5423999212872986E-2</v>
      </c>
      <c r="AM10" s="348">
        <v>5.3483283048134047E-5</v>
      </c>
      <c r="AQ10" s="329">
        <v>10</v>
      </c>
      <c r="AR10" s="330">
        <v>10</v>
      </c>
      <c r="AS10" s="334" t="s">
        <v>218</v>
      </c>
      <c r="AT10" s="331"/>
      <c r="AU10" s="332" t="s">
        <v>219</v>
      </c>
      <c r="AV10" s="325"/>
      <c r="AW10" s="325"/>
    </row>
    <row r="11" spans="1:49">
      <c r="A11" s="355"/>
      <c r="B11" s="151" t="s">
        <v>396</v>
      </c>
      <c r="C11" s="583"/>
      <c r="D11" s="521"/>
      <c r="E11" s="591">
        <f t="shared" ref="E11:X11" si="1">SUM(E6:E10)</f>
        <v>18.591604966289669</v>
      </c>
      <c r="F11" s="591">
        <f t="shared" si="1"/>
        <v>17.894539510475809</v>
      </c>
      <c r="G11" s="591">
        <f t="shared" si="1"/>
        <v>17.197474054661946</v>
      </c>
      <c r="H11" s="591">
        <f t="shared" si="1"/>
        <v>16.500408598848082</v>
      </c>
      <c r="I11" s="591">
        <f t="shared" si="1"/>
        <v>15.803343143034224</v>
      </c>
      <c r="J11" s="591">
        <f t="shared" si="1"/>
        <v>15.106277687220365</v>
      </c>
      <c r="K11" s="591">
        <f t="shared" si="1"/>
        <v>14.409212231406501</v>
      </c>
      <c r="L11" s="591">
        <f t="shared" si="1"/>
        <v>13.71214677559264</v>
      </c>
      <c r="M11" s="591">
        <f t="shared" si="1"/>
        <v>13.015081319778776</v>
      </c>
      <c r="N11" s="591">
        <f t="shared" si="1"/>
        <v>12.318015863964916</v>
      </c>
      <c r="O11" s="591">
        <f t="shared" si="1"/>
        <v>11.620950408151053</v>
      </c>
      <c r="P11" s="591">
        <f t="shared" si="1"/>
        <v>10.923884952337191</v>
      </c>
      <c r="Q11" s="591">
        <f t="shared" si="1"/>
        <v>10.22681949652333</v>
      </c>
      <c r="R11" s="591">
        <f t="shared" si="1"/>
        <v>9.5297540407094683</v>
      </c>
      <c r="S11" s="591">
        <f t="shared" si="1"/>
        <v>8.8326885848956067</v>
      </c>
      <c r="T11" s="591">
        <f t="shared" si="1"/>
        <v>8.1356231290817451</v>
      </c>
      <c r="U11" s="591">
        <f t="shared" si="1"/>
        <v>7.4385576732678835</v>
      </c>
      <c r="V11" s="591">
        <f t="shared" si="1"/>
        <v>6.7414922174540219</v>
      </c>
      <c r="W11" s="591">
        <f t="shared" si="1"/>
        <v>6.0444267616401595</v>
      </c>
      <c r="X11" s="592">
        <f t="shared" si="1"/>
        <v>5.347361305826297</v>
      </c>
      <c r="Y11" s="360">
        <f>SUM(E11:X11)</f>
        <v>239.38966272115968</v>
      </c>
      <c r="Z11" s="361" t="s">
        <v>220</v>
      </c>
      <c r="AA11" s="351"/>
      <c r="AB11" s="351"/>
      <c r="AC11" s="352"/>
      <c r="AD11" s="353"/>
      <c r="AH11" s="288"/>
      <c r="AI11" s="345" t="s">
        <v>82</v>
      </c>
      <c r="AJ11" s="346">
        <v>19.740907870917631</v>
      </c>
      <c r="AK11" s="347">
        <v>5.9947666472859478</v>
      </c>
      <c r="AL11" s="347">
        <v>0</v>
      </c>
      <c r="AM11" s="348">
        <v>0</v>
      </c>
      <c r="AQ11" s="329">
        <v>10</v>
      </c>
      <c r="AR11" s="330">
        <v>10</v>
      </c>
      <c r="AS11" s="331" t="s">
        <v>221</v>
      </c>
      <c r="AT11" s="331"/>
      <c r="AU11" s="335">
        <f>B25</f>
        <v>23.721113714174276</v>
      </c>
      <c r="AV11" s="325"/>
      <c r="AW11" s="325"/>
    </row>
    <row r="12" spans="1:49">
      <c r="A12" s="313"/>
      <c r="B12" s="527"/>
      <c r="C12" s="584"/>
      <c r="D12" s="521"/>
      <c r="E12" s="174"/>
      <c r="F12" s="174"/>
      <c r="G12" s="174"/>
      <c r="H12" s="174"/>
      <c r="I12" s="174"/>
      <c r="J12" s="174"/>
      <c r="K12" s="174"/>
      <c r="L12" s="137"/>
      <c r="M12" s="137"/>
      <c r="N12" s="137"/>
      <c r="O12" s="137"/>
      <c r="P12" s="137"/>
      <c r="Q12" s="137"/>
      <c r="R12" s="137"/>
      <c r="S12" s="137"/>
      <c r="T12" s="137"/>
      <c r="U12" s="137"/>
      <c r="V12" s="137" t="s">
        <v>222</v>
      </c>
      <c r="W12" s="137" t="s">
        <v>222</v>
      </c>
      <c r="X12" s="593" t="s">
        <v>222</v>
      </c>
      <c r="Y12" s="342"/>
      <c r="Z12" s="317"/>
      <c r="AA12" s="317"/>
      <c r="AB12" s="317"/>
      <c r="AC12" s="362"/>
      <c r="AD12" s="317"/>
      <c r="AI12" s="345" t="s">
        <v>92</v>
      </c>
      <c r="AJ12" s="346">
        <v>7.4420422462524991</v>
      </c>
      <c r="AK12" s="347">
        <v>4.5736438334654617</v>
      </c>
      <c r="AL12" s="347">
        <v>3.3678533814460378E-2</v>
      </c>
      <c r="AM12" s="348">
        <v>2.2544349802244111E-4</v>
      </c>
      <c r="AQ12" s="363">
        <v>10.485639262599999</v>
      </c>
      <c r="AR12" s="330">
        <v>10</v>
      </c>
      <c r="AS12" s="334" t="s">
        <v>223</v>
      </c>
      <c r="AT12" s="322"/>
      <c r="AU12" s="332" t="s">
        <v>333</v>
      </c>
      <c r="AV12" s="364"/>
      <c r="AW12" s="364"/>
    </row>
    <row r="13" spans="1:49">
      <c r="A13" s="365"/>
      <c r="B13" s="151" t="s">
        <v>398</v>
      </c>
      <c r="C13" s="151"/>
      <c r="D13" s="521"/>
      <c r="E13" s="594">
        <f t="shared" ref="E13:T13" si="2">K34</f>
        <v>23.720420000000001</v>
      </c>
      <c r="F13" s="594">
        <f t="shared" si="2"/>
        <v>23.57349</v>
      </c>
      <c r="G13" s="594">
        <f t="shared" si="2"/>
        <v>23.73226</v>
      </c>
      <c r="H13" s="594">
        <f t="shared" si="2"/>
        <v>22.761600000000001</v>
      </c>
      <c r="I13" s="594">
        <f t="shared" si="2"/>
        <v>22.908100000000001</v>
      </c>
      <c r="J13" s="594">
        <f t="shared" si="2"/>
        <v>22.36309</v>
      </c>
      <c r="K13" s="594">
        <f t="shared" si="2"/>
        <v>21.440819999999999</v>
      </c>
      <c r="L13" s="594">
        <f t="shared" si="2"/>
        <v>21.517749999999999</v>
      </c>
      <c r="M13" s="594">
        <f t="shared" si="2"/>
        <v>21.690639999999998</v>
      </c>
      <c r="N13" s="594">
        <f t="shared" si="2"/>
        <v>20.08878</v>
      </c>
      <c r="O13" s="594">
        <f t="shared" si="2"/>
        <v>20.11065</v>
      </c>
      <c r="P13" s="594">
        <f t="shared" si="2"/>
        <v>19.85943</v>
      </c>
      <c r="Q13" s="594">
        <f t="shared" si="2"/>
        <v>19.79156</v>
      </c>
      <c r="R13" s="594">
        <f t="shared" si="2"/>
        <v>19.79832</v>
      </c>
      <c r="S13" s="594">
        <f t="shared" si="2"/>
        <v>19.69417</v>
      </c>
      <c r="T13" s="594">
        <f t="shared" si="2"/>
        <v>19.018529999999998</v>
      </c>
      <c r="U13" s="594">
        <f>AA34</f>
        <v>18.620349999999998</v>
      </c>
      <c r="V13" s="595">
        <f>V11</f>
        <v>6.7414922174540219</v>
      </c>
      <c r="W13" s="595">
        <f>W11</f>
        <v>6.0444267616401595</v>
      </c>
      <c r="X13" s="595">
        <f>X11</f>
        <v>5.347361305826297</v>
      </c>
      <c r="Y13" s="360">
        <f>SUM(E13:X13)</f>
        <v>378.82324028492053</v>
      </c>
      <c r="Z13" s="361" t="s">
        <v>220</v>
      </c>
      <c r="AA13" s="343"/>
      <c r="AB13" s="343"/>
      <c r="AC13" s="366"/>
      <c r="AD13" s="367"/>
      <c r="AI13" s="345" t="s">
        <v>104</v>
      </c>
      <c r="AJ13" s="346">
        <v>6.528931579969294</v>
      </c>
      <c r="AK13" s="347">
        <v>1.5735802137857029</v>
      </c>
      <c r="AL13" s="347">
        <v>0</v>
      </c>
      <c r="AM13" s="348">
        <v>0</v>
      </c>
      <c r="AQ13" s="368">
        <f>AQ14-AR13</f>
        <v>0</v>
      </c>
      <c r="AR13" s="330">
        <v>10</v>
      </c>
      <c r="AS13" s="334" t="s">
        <v>224</v>
      </c>
      <c r="AT13" s="322"/>
      <c r="AU13" s="332" t="s">
        <v>334</v>
      </c>
      <c r="AV13" s="369"/>
      <c r="AW13" s="370"/>
    </row>
    <row r="14" spans="1:49">
      <c r="A14" s="365"/>
      <c r="B14" s="526" t="s">
        <v>397</v>
      </c>
      <c r="C14" s="585"/>
      <c r="D14" s="521"/>
      <c r="E14" s="596">
        <f t="shared" ref="E14:X14" si="3">E13-E11</f>
        <v>5.1288150337103318</v>
      </c>
      <c r="F14" s="596">
        <f t="shared" si="3"/>
        <v>5.6789504895241905</v>
      </c>
      <c r="G14" s="596">
        <f t="shared" si="3"/>
        <v>6.5347859453380543</v>
      </c>
      <c r="H14" s="596">
        <f t="shared" si="3"/>
        <v>6.261191401151919</v>
      </c>
      <c r="I14" s="596">
        <f t="shared" si="3"/>
        <v>7.1047568569657766</v>
      </c>
      <c r="J14" s="596">
        <f t="shared" si="3"/>
        <v>7.2568123127796351</v>
      </c>
      <c r="K14" s="596">
        <f t="shared" si="3"/>
        <v>7.0316077685934975</v>
      </c>
      <c r="L14" s="596">
        <f t="shared" si="3"/>
        <v>7.8056032244073599</v>
      </c>
      <c r="M14" s="596">
        <f t="shared" si="3"/>
        <v>8.6755586802212221</v>
      </c>
      <c r="N14" s="596">
        <f t="shared" si="3"/>
        <v>7.7707641360350834</v>
      </c>
      <c r="O14" s="596">
        <f t="shared" si="3"/>
        <v>8.4896995918489466</v>
      </c>
      <c r="P14" s="596">
        <f t="shared" si="3"/>
        <v>8.9355450476628082</v>
      </c>
      <c r="Q14" s="596">
        <f t="shared" si="3"/>
        <v>9.5647405034766706</v>
      </c>
      <c r="R14" s="596">
        <f t="shared" si="3"/>
        <v>10.268565959290532</v>
      </c>
      <c r="S14" s="596">
        <f t="shared" si="3"/>
        <v>10.861481415104393</v>
      </c>
      <c r="T14" s="596">
        <f t="shared" si="3"/>
        <v>10.882906870918253</v>
      </c>
      <c r="U14" s="596">
        <f t="shared" si="3"/>
        <v>11.181792326732115</v>
      </c>
      <c r="V14" s="596">
        <f t="shared" si="3"/>
        <v>0</v>
      </c>
      <c r="W14" s="596">
        <f t="shared" si="3"/>
        <v>0</v>
      </c>
      <c r="X14" s="596">
        <f t="shared" si="3"/>
        <v>0</v>
      </c>
      <c r="Y14" s="360">
        <f>SUM(E14:X14)</f>
        <v>139.43357756376076</v>
      </c>
      <c r="Z14" s="361" t="s">
        <v>220</v>
      </c>
      <c r="AA14" s="371"/>
      <c r="AB14" s="372"/>
      <c r="AC14" s="373"/>
      <c r="AD14" s="374"/>
      <c r="AI14" s="345" t="s">
        <v>130</v>
      </c>
      <c r="AJ14" s="346">
        <v>0</v>
      </c>
      <c r="AK14" s="347">
        <v>0</v>
      </c>
      <c r="AL14" s="347">
        <v>0</v>
      </c>
      <c r="AM14" s="348">
        <v>0</v>
      </c>
      <c r="AQ14" s="329">
        <v>10</v>
      </c>
      <c r="AR14" s="330">
        <v>10</v>
      </c>
      <c r="AS14" s="334" t="s">
        <v>225</v>
      </c>
      <c r="AT14" s="322"/>
      <c r="AU14" s="375">
        <f>U25</f>
        <v>-0.74871833365571394</v>
      </c>
      <c r="AV14" s="370"/>
      <c r="AW14" s="370"/>
    </row>
    <row r="15" spans="1:49">
      <c r="A15" s="313"/>
      <c r="B15" s="356"/>
      <c r="C15" s="290"/>
      <c r="D15" s="522" t="s">
        <v>226</v>
      </c>
      <c r="E15" s="376"/>
      <c r="F15" s="376"/>
      <c r="G15" s="376"/>
      <c r="H15" s="376"/>
      <c r="I15" s="376"/>
      <c r="J15" s="376"/>
      <c r="K15" s="376"/>
      <c r="L15" s="376"/>
      <c r="M15" s="376"/>
      <c r="N15" s="376"/>
      <c r="O15" s="376"/>
      <c r="P15" s="376"/>
      <c r="Q15" s="376"/>
      <c r="R15" s="376"/>
      <c r="S15" s="374"/>
      <c r="T15" s="374"/>
      <c r="U15" s="374"/>
      <c r="V15" s="374"/>
      <c r="W15" s="374"/>
      <c r="X15" s="377"/>
      <c r="Y15" s="378"/>
      <c r="Z15" s="317"/>
      <c r="AA15" s="379"/>
      <c r="AB15" s="343"/>
      <c r="AC15" s="344"/>
      <c r="AD15" s="317"/>
      <c r="AQ15" s="317"/>
      <c r="AU15" s="310"/>
      <c r="AV15" s="310"/>
      <c r="AW15" s="310"/>
    </row>
    <row r="16" spans="1:49">
      <c r="A16" s="380"/>
      <c r="B16" s="356" t="s">
        <v>227</v>
      </c>
      <c r="C16" s="290"/>
      <c r="D16" s="523">
        <f>(K27/AQ14*AR14*(E2/AQ8*AR8)*H2/AQ9*AR9/13750)</f>
        <v>61.362318217851517</v>
      </c>
      <c r="E16" s="381">
        <f>E14*D16</f>
        <v>314.7159801790342</v>
      </c>
      <c r="F16" s="381">
        <f>F14*D16</f>
        <v>348.47356708160703</v>
      </c>
      <c r="G16" s="381">
        <f>G14*D16</f>
        <v>400.98961466337732</v>
      </c>
      <c r="H16" s="381">
        <f>H14*D16</f>
        <v>384.20121918035966</v>
      </c>
      <c r="I16" s="381">
        <f>I14*D16</f>
        <v>435.96435111759655</v>
      </c>
      <c r="J16" s="381">
        <f>J14*D16</f>
        <v>445.29482638400702</v>
      </c>
      <c r="K16" s="381">
        <f>K14*D16</f>
        <v>431.47575347955103</v>
      </c>
      <c r="L16" s="381">
        <f>L14*D16</f>
        <v>478.96990893837227</v>
      </c>
      <c r="M16" s="381">
        <f>M14*D16</f>
        <v>532.35239245337857</v>
      </c>
      <c r="N16" s="381">
        <f>N14*D16</f>
        <v>476.83210171125279</v>
      </c>
      <c r="O16" s="381">
        <f>O14*D16</f>
        <v>520.94764792899923</v>
      </c>
      <c r="P16" s="381">
        <f>P14*D16</f>
        <v>548.30575866463244</v>
      </c>
      <c r="Q16" s="381">
        <f>Q14*D16</f>
        <v>586.91465044550876</v>
      </c>
      <c r="R16" s="381">
        <f>R14*D16</f>
        <v>630.10301203498329</v>
      </c>
      <c r="S16" s="381">
        <f>S14*D16</f>
        <v>666.48567891091602</v>
      </c>
      <c r="T16" s="381">
        <f>T14*D16</f>
        <v>667.80039454852863</v>
      </c>
      <c r="U16" s="381">
        <f>U14*D16</f>
        <v>686.14069899886636</v>
      </c>
      <c r="V16" s="382">
        <f>V14*D16</f>
        <v>0</v>
      </c>
      <c r="W16" s="382">
        <f>W14*D16</f>
        <v>0</v>
      </c>
      <c r="X16" s="382">
        <f>X14*D16</f>
        <v>0</v>
      </c>
      <c r="Y16" s="383"/>
      <c r="Z16" s="343"/>
      <c r="AA16" s="379"/>
      <c r="AB16" s="343"/>
      <c r="AC16" s="344"/>
      <c r="AD16" s="317"/>
      <c r="AQ16" s="317"/>
      <c r="AR16" s="384"/>
      <c r="AS16" s="310"/>
      <c r="AT16" s="310"/>
    </row>
    <row r="17" spans="1:46" ht="15.75" thickBot="1">
      <c r="A17" s="385"/>
      <c r="B17" s="356" t="s">
        <v>228</v>
      </c>
      <c r="C17" s="290"/>
      <c r="D17" s="524"/>
      <c r="E17" s="381">
        <f>E16</f>
        <v>314.7159801790342</v>
      </c>
      <c r="F17" s="381">
        <f t="shared" ref="F17:S17" si="4">F16+E17</f>
        <v>663.18954726064123</v>
      </c>
      <c r="G17" s="381">
        <f t="shared" si="4"/>
        <v>1064.1791619240184</v>
      </c>
      <c r="H17" s="381">
        <f t="shared" si="4"/>
        <v>1448.3803811043781</v>
      </c>
      <c r="I17" s="381">
        <f t="shared" si="4"/>
        <v>1884.3447322219747</v>
      </c>
      <c r="J17" s="381">
        <f t="shared" si="4"/>
        <v>2329.6395586059816</v>
      </c>
      <c r="K17" s="381">
        <f t="shared" si="4"/>
        <v>2761.1153120855324</v>
      </c>
      <c r="L17" s="381">
        <f t="shared" si="4"/>
        <v>3240.0852210239045</v>
      </c>
      <c r="M17" s="381">
        <f t="shared" si="4"/>
        <v>3772.4376134772829</v>
      </c>
      <c r="N17" s="381">
        <f t="shared" si="4"/>
        <v>4249.2697151885359</v>
      </c>
      <c r="O17" s="381">
        <f t="shared" si="4"/>
        <v>4770.2173631175356</v>
      </c>
      <c r="P17" s="381">
        <f t="shared" si="4"/>
        <v>5318.5231217821683</v>
      </c>
      <c r="Q17" s="381">
        <f t="shared" si="4"/>
        <v>5905.4377722276768</v>
      </c>
      <c r="R17" s="381">
        <f t="shared" si="4"/>
        <v>6535.5407842626601</v>
      </c>
      <c r="S17" s="381">
        <f t="shared" si="4"/>
        <v>7202.0264631735763</v>
      </c>
      <c r="T17" s="381">
        <f>T16+S17</f>
        <v>7869.8268577221052</v>
      </c>
      <c r="U17" s="386">
        <f>U16+T17</f>
        <v>8555.9675567209706</v>
      </c>
      <c r="V17" s="382">
        <f>V16+U17</f>
        <v>8555.9675567209706</v>
      </c>
      <c r="W17" s="382">
        <f>W16+V17</f>
        <v>8555.9675567209706</v>
      </c>
      <c r="X17" s="387">
        <f>X16+W17</f>
        <v>8555.9675567209706</v>
      </c>
      <c r="Y17" s="388"/>
      <c r="Z17" s="389"/>
      <c r="AA17" s="390"/>
      <c r="AB17" s="389"/>
      <c r="AC17" s="391"/>
      <c r="AD17" s="317"/>
      <c r="AH17" s="392" t="s">
        <v>213</v>
      </c>
      <c r="AI17" s="393" t="str">
        <f>A34</f>
        <v>Canada</v>
      </c>
      <c r="AJ17" s="394">
        <f>Y14</f>
        <v>139.43357756376076</v>
      </c>
      <c r="AK17" s="395">
        <f>B25</f>
        <v>23.721113714174276</v>
      </c>
      <c r="AL17" s="395">
        <f>B26</f>
        <v>20.916913143138238</v>
      </c>
      <c r="AM17" s="396">
        <f>B27</f>
        <v>2.4507075606958577E-3</v>
      </c>
    </row>
    <row r="18" spans="1:46">
      <c r="A18" s="313"/>
      <c r="B18" s="288"/>
      <c r="C18" s="397"/>
      <c r="D18" s="288"/>
      <c r="E18" s="288"/>
      <c r="G18" s="288"/>
      <c r="H18" s="288"/>
      <c r="I18" s="288"/>
      <c r="J18" s="288"/>
      <c r="K18" s="288"/>
      <c r="L18" s="288"/>
      <c r="M18" s="288"/>
      <c r="N18" s="288"/>
      <c r="O18" s="288"/>
      <c r="P18" s="288"/>
      <c r="Q18" s="288"/>
      <c r="R18" s="288"/>
      <c r="S18" s="288"/>
      <c r="T18" s="288"/>
      <c r="U18" s="288"/>
      <c r="V18" s="288"/>
      <c r="W18" s="288"/>
      <c r="X18" s="288"/>
      <c r="Z18" s="398" t="s">
        <v>229</v>
      </c>
      <c r="AA18" s="399"/>
      <c r="AB18" s="399"/>
      <c r="AC18" s="400"/>
      <c r="AD18" s="400"/>
      <c r="AQ18" s="310"/>
      <c r="AR18" s="310"/>
      <c r="AS18" s="310"/>
      <c r="AT18" s="401"/>
    </row>
    <row r="19" spans="1:46">
      <c r="A19" s="402" t="str">
        <f>A34</f>
        <v>Canada</v>
      </c>
      <c r="B19" s="403" t="s">
        <v>389</v>
      </c>
      <c r="C19" s="404" t="s">
        <v>369</v>
      </c>
      <c r="D19" s="405"/>
      <c r="E19" s="406"/>
      <c r="F19" s="406"/>
      <c r="G19" s="406"/>
      <c r="H19" s="407" t="str">
        <f>A34</f>
        <v>Canada</v>
      </c>
      <c r="I19" s="406"/>
      <c r="J19" s="408"/>
      <c r="K19" s="406"/>
      <c r="L19" s="406"/>
      <c r="M19" s="406"/>
      <c r="N19" s="409"/>
      <c r="O19" s="409" t="str">
        <f>A34</f>
        <v>Canada</v>
      </c>
      <c r="P19" s="410"/>
      <c r="Q19" s="410"/>
      <c r="R19" s="410"/>
      <c r="S19" s="406"/>
      <c r="T19" s="411"/>
      <c r="U19" s="412"/>
      <c r="V19" s="412"/>
      <c r="W19" s="413"/>
      <c r="X19" s="414"/>
      <c r="Y19" s="414"/>
      <c r="Z19" s="413"/>
      <c r="AA19" s="415"/>
      <c r="AB19" s="414"/>
      <c r="AC19" s="414"/>
      <c r="AD19" s="414"/>
      <c r="AE19" s="415"/>
      <c r="AF19" s="416"/>
      <c r="AG19" s="292"/>
    </row>
    <row r="20" spans="1:46">
      <c r="A20" s="417" t="s">
        <v>230</v>
      </c>
      <c r="B20" s="418">
        <f>U17</f>
        <v>8555.9675567209706</v>
      </c>
      <c r="C20" s="419">
        <f>X17</f>
        <v>8555.9675567209706</v>
      </c>
      <c r="D20" s="351"/>
      <c r="E20" s="420"/>
      <c r="F20" s="408"/>
      <c r="G20" s="421" t="s">
        <v>205</v>
      </c>
      <c r="H20" s="422">
        <f>C34</f>
        <v>21.280348000000004</v>
      </c>
      <c r="I20" s="422">
        <f>C34</f>
        <v>21.280348000000004</v>
      </c>
      <c r="J20" s="408"/>
      <c r="K20" s="421"/>
      <c r="L20" s="423">
        <v>2000</v>
      </c>
      <c r="M20" s="423">
        <v>2001</v>
      </c>
      <c r="N20" s="423">
        <v>2002</v>
      </c>
      <c r="O20" s="423">
        <v>2003</v>
      </c>
      <c r="P20" s="423">
        <v>2004</v>
      </c>
      <c r="Q20" s="423">
        <v>2005</v>
      </c>
      <c r="R20" s="423">
        <v>2006</v>
      </c>
      <c r="S20" s="423">
        <v>2007</v>
      </c>
      <c r="T20" s="423">
        <v>2008</v>
      </c>
      <c r="U20" s="424">
        <v>2009</v>
      </c>
      <c r="V20" s="424">
        <v>2010</v>
      </c>
      <c r="W20" s="424">
        <v>2011</v>
      </c>
      <c r="X20" s="425">
        <v>2012</v>
      </c>
      <c r="Y20" s="425">
        <v>2013</v>
      </c>
      <c r="Z20" s="425">
        <v>2014</v>
      </c>
      <c r="AA20" s="425">
        <v>2015</v>
      </c>
      <c r="AB20" s="425">
        <v>2016</v>
      </c>
      <c r="AC20" s="425">
        <v>2017</v>
      </c>
      <c r="AD20" s="425">
        <v>2018</v>
      </c>
      <c r="AE20" s="425">
        <v>2019</v>
      </c>
      <c r="AF20" s="313"/>
      <c r="AG20" s="313"/>
      <c r="AH20" s="292"/>
      <c r="AI20" s="292"/>
      <c r="AJ20" s="292"/>
      <c r="AK20" s="292"/>
    </row>
    <row r="21" spans="1:46">
      <c r="A21" s="417" t="s">
        <v>231</v>
      </c>
      <c r="B21" s="426">
        <f>B20*B34</f>
        <v>310465475049.38873</v>
      </c>
      <c r="C21" s="427">
        <f>C20*B34</f>
        <v>310465475049.38873</v>
      </c>
      <c r="D21" s="288"/>
      <c r="E21" s="422"/>
      <c r="F21" s="408"/>
      <c r="G21" s="421" t="s">
        <v>232</v>
      </c>
      <c r="H21" s="422">
        <f>(E13+F13+G13+H13+I13+J13+K13+L13+M13+N13)/10</f>
        <v>22.379695000000005</v>
      </c>
      <c r="I21" s="422">
        <f>(E11+F11+G11+H11+I11+J11+K11+L11+M11+N11)/10</f>
        <v>15.454810415127293</v>
      </c>
      <c r="J21" s="422"/>
      <c r="K21" s="408"/>
      <c r="L21" s="428">
        <f t="shared" ref="L21:AA21" si="5">K34</f>
        <v>23.720420000000001</v>
      </c>
      <c r="M21" s="428">
        <f t="shared" si="5"/>
        <v>23.57349</v>
      </c>
      <c r="N21" s="428">
        <f t="shared" si="5"/>
        <v>23.73226</v>
      </c>
      <c r="O21" s="428">
        <f t="shared" si="5"/>
        <v>22.761600000000001</v>
      </c>
      <c r="P21" s="428">
        <f t="shared" si="5"/>
        <v>22.908100000000001</v>
      </c>
      <c r="Q21" s="428">
        <f t="shared" si="5"/>
        <v>22.36309</v>
      </c>
      <c r="R21" s="428">
        <f t="shared" si="5"/>
        <v>21.440819999999999</v>
      </c>
      <c r="S21" s="428">
        <f t="shared" si="5"/>
        <v>21.517749999999999</v>
      </c>
      <c r="T21" s="428">
        <f t="shared" si="5"/>
        <v>21.690639999999998</v>
      </c>
      <c r="U21" s="429">
        <f t="shared" si="5"/>
        <v>20.08878</v>
      </c>
      <c r="V21" s="429">
        <f t="shared" si="5"/>
        <v>20.11065</v>
      </c>
      <c r="W21" s="429">
        <f t="shared" si="5"/>
        <v>19.85943</v>
      </c>
      <c r="X21" s="429">
        <f t="shared" si="5"/>
        <v>19.79156</v>
      </c>
      <c r="Y21" s="429">
        <f t="shared" si="5"/>
        <v>19.79832</v>
      </c>
      <c r="Z21" s="429">
        <f t="shared" si="5"/>
        <v>19.69417</v>
      </c>
      <c r="AA21" s="429">
        <f t="shared" si="5"/>
        <v>19.018529999999998</v>
      </c>
      <c r="AB21" s="429">
        <f>AA34</f>
        <v>18.620349999999998</v>
      </c>
      <c r="AC21" s="429"/>
      <c r="AD21" s="429"/>
      <c r="AE21" s="430"/>
      <c r="AF21" s="431"/>
      <c r="AG21" s="431"/>
      <c r="AH21" s="292"/>
      <c r="AI21" s="292"/>
      <c r="AJ21" s="292"/>
      <c r="AK21" s="292"/>
    </row>
    <row r="22" spans="1:46">
      <c r="A22" s="432" t="s">
        <v>354</v>
      </c>
      <c r="B22" s="426">
        <f>J34*1000000</f>
        <v>759000000</v>
      </c>
      <c r="C22" s="433">
        <f>J34*1000000</f>
        <v>759000000</v>
      </c>
      <c r="D22" s="288"/>
      <c r="E22" s="422"/>
      <c r="F22" s="408"/>
      <c r="G22" s="421" t="s">
        <v>376</v>
      </c>
      <c r="H22" s="422">
        <f>(O13+P13+Q13+R13+S13+T13+U13)/7</f>
        <v>19.556144285714286</v>
      </c>
      <c r="I22" s="422">
        <f>(O11+P11+Q11+R11+S11+T11+U11)/7</f>
        <v>9.5297540407094665</v>
      </c>
      <c r="J22" s="434"/>
      <c r="K22" s="435"/>
      <c r="L22" s="436">
        <f t="shared" ref="L22:AE22" si="6">E11</f>
        <v>18.591604966289669</v>
      </c>
      <c r="M22" s="436">
        <f t="shared" si="6"/>
        <v>17.894539510475809</v>
      </c>
      <c r="N22" s="436">
        <f t="shared" si="6"/>
        <v>17.197474054661946</v>
      </c>
      <c r="O22" s="436">
        <f t="shared" si="6"/>
        <v>16.500408598848082</v>
      </c>
      <c r="P22" s="436">
        <f t="shared" si="6"/>
        <v>15.803343143034224</v>
      </c>
      <c r="Q22" s="436">
        <f t="shared" si="6"/>
        <v>15.106277687220365</v>
      </c>
      <c r="R22" s="436">
        <f t="shared" si="6"/>
        <v>14.409212231406501</v>
      </c>
      <c r="S22" s="436">
        <f t="shared" si="6"/>
        <v>13.71214677559264</v>
      </c>
      <c r="T22" s="436">
        <f t="shared" si="6"/>
        <v>13.015081319778776</v>
      </c>
      <c r="U22" s="437">
        <f t="shared" si="6"/>
        <v>12.318015863964916</v>
      </c>
      <c r="V22" s="437">
        <f t="shared" si="6"/>
        <v>11.620950408151053</v>
      </c>
      <c r="W22" s="437">
        <f t="shared" si="6"/>
        <v>10.923884952337191</v>
      </c>
      <c r="X22" s="438">
        <f t="shared" si="6"/>
        <v>10.22681949652333</v>
      </c>
      <c r="Y22" s="438">
        <f t="shared" si="6"/>
        <v>9.5297540407094683</v>
      </c>
      <c r="Z22" s="438">
        <f t="shared" si="6"/>
        <v>8.8326885848956067</v>
      </c>
      <c r="AA22" s="438">
        <f t="shared" si="6"/>
        <v>8.1356231290817451</v>
      </c>
      <c r="AB22" s="438">
        <f t="shared" si="6"/>
        <v>7.4385576732678835</v>
      </c>
      <c r="AC22" s="438">
        <f t="shared" si="6"/>
        <v>6.7414922174540219</v>
      </c>
      <c r="AD22" s="438">
        <f t="shared" si="6"/>
        <v>6.0444267616401595</v>
      </c>
      <c r="AE22" s="438">
        <f t="shared" si="6"/>
        <v>5.347361305826297</v>
      </c>
      <c r="AF22" s="313"/>
      <c r="AG22" s="313"/>
      <c r="AH22" s="431"/>
      <c r="AI22" s="292"/>
      <c r="AJ22" s="313"/>
      <c r="AK22" s="313"/>
    </row>
    <row r="23" spans="1:46">
      <c r="A23" s="432" t="s">
        <v>233</v>
      </c>
      <c r="B23" s="418">
        <f>B21-B22</f>
        <v>309706475049.38873</v>
      </c>
      <c r="C23" s="433">
        <f>C21-C22</f>
        <v>309706475049.38873</v>
      </c>
      <c r="D23" s="288"/>
      <c r="E23" s="406"/>
      <c r="F23" s="408"/>
      <c r="G23" s="421" t="s">
        <v>234</v>
      </c>
      <c r="H23" s="422">
        <v>4.1100000000000003</v>
      </c>
      <c r="I23" s="422">
        <f>H23</f>
        <v>4.1100000000000003</v>
      </c>
      <c r="J23" s="406"/>
      <c r="K23" s="439"/>
      <c r="L23" s="440">
        <v>100</v>
      </c>
      <c r="M23" s="406"/>
      <c r="N23" s="422">
        <f>C6-AE22</f>
        <v>15.932986694173707</v>
      </c>
      <c r="O23" s="441">
        <f>N24</f>
        <v>0.74871833365571394</v>
      </c>
      <c r="P23" s="442"/>
      <c r="Q23" s="442"/>
      <c r="R23" s="442"/>
      <c r="S23" s="442"/>
      <c r="T23" s="442"/>
      <c r="U23" s="413"/>
      <c r="V23" s="413"/>
      <c r="W23" s="413"/>
      <c r="X23" s="414"/>
      <c r="Y23" s="414"/>
      <c r="Z23" s="414"/>
      <c r="AA23" s="415"/>
      <c r="AB23" s="415"/>
      <c r="AC23" s="415"/>
      <c r="AD23" s="415"/>
      <c r="AE23" s="415"/>
      <c r="AF23" s="443"/>
      <c r="AG23" s="431"/>
      <c r="AH23" s="431"/>
      <c r="AI23" s="292"/>
      <c r="AJ23" s="444"/>
      <c r="AK23" s="310"/>
    </row>
    <row r="24" spans="1:46">
      <c r="A24" s="445" t="s">
        <v>235</v>
      </c>
      <c r="B24" s="446">
        <f>B23/B34</f>
        <v>8535.0506435778316</v>
      </c>
      <c r="C24" s="433">
        <f>C23/B34</f>
        <v>8535.0506435778316</v>
      </c>
      <c r="D24" s="447"/>
      <c r="E24" s="408"/>
      <c r="F24" s="408"/>
      <c r="G24" s="421" t="s">
        <v>236</v>
      </c>
      <c r="H24" s="422">
        <v>4.46</v>
      </c>
      <c r="I24" s="422">
        <f>H24</f>
        <v>4.46</v>
      </c>
      <c r="J24" s="406"/>
      <c r="K24" s="406"/>
      <c r="L24" s="422">
        <f>C34-I34</f>
        <v>-42293.95173229702</v>
      </c>
      <c r="M24" s="406"/>
      <c r="N24" s="406">
        <f>N23/C6</f>
        <v>0.74871833365571394</v>
      </c>
      <c r="O24" s="448"/>
      <c r="P24" s="406"/>
      <c r="Q24" s="442"/>
      <c r="R24" s="442"/>
      <c r="S24" s="442"/>
      <c r="T24" s="449">
        <f>O23</f>
        <v>0.74871833365571394</v>
      </c>
      <c r="U24" s="450"/>
      <c r="V24" s="450"/>
      <c r="W24" s="450"/>
      <c r="X24" s="415"/>
      <c r="Y24" s="415"/>
      <c r="Z24" s="415"/>
      <c r="AA24" s="415"/>
      <c r="AB24" s="415"/>
      <c r="AC24" s="415"/>
      <c r="AD24" s="415"/>
      <c r="AE24" s="415"/>
      <c r="AF24" s="415"/>
      <c r="AG24" s="310"/>
      <c r="AH24" s="401"/>
      <c r="AI24" s="310"/>
      <c r="AJ24" s="310"/>
      <c r="AK24" s="310"/>
    </row>
    <row r="25" spans="1:46">
      <c r="A25" s="432" t="s">
        <v>237</v>
      </c>
      <c r="B25" s="418">
        <f>B20/AE34</f>
        <v>23.721113714174276</v>
      </c>
      <c r="C25" s="433">
        <f>C20/Y13</f>
        <v>22.585645881403305</v>
      </c>
      <c r="D25" s="288"/>
      <c r="E25" s="406"/>
      <c r="F25" s="408"/>
      <c r="G25" s="421" t="s">
        <v>375</v>
      </c>
      <c r="H25" s="422">
        <v>4.8600000000000003</v>
      </c>
      <c r="I25" s="422">
        <f>H25</f>
        <v>4.8600000000000003</v>
      </c>
      <c r="J25" s="408"/>
      <c r="K25" s="406"/>
      <c r="L25" s="406"/>
      <c r="M25" s="406"/>
      <c r="N25" s="406"/>
      <c r="O25" s="406"/>
      <c r="P25" s="406"/>
      <c r="Q25" s="406"/>
      <c r="R25" s="406"/>
      <c r="S25" s="406"/>
      <c r="T25" s="406"/>
      <c r="U25" s="451">
        <f>T24*-1</f>
        <v>-0.74871833365571394</v>
      </c>
      <c r="V25" s="452" t="s">
        <v>238</v>
      </c>
      <c r="W25" s="413"/>
      <c r="X25" s="416"/>
      <c r="Y25" s="416"/>
      <c r="Z25" s="453"/>
      <c r="AA25" s="414"/>
      <c r="AB25" s="414"/>
      <c r="AC25" s="414"/>
      <c r="AD25" s="414"/>
      <c r="AE25" s="414"/>
      <c r="AF25" s="443"/>
      <c r="AG25" s="401"/>
      <c r="AH25" s="401"/>
      <c r="AI25" s="288"/>
      <c r="AJ25" s="288"/>
      <c r="AK25" s="288"/>
    </row>
    <row r="26" spans="1:46">
      <c r="A26" s="432" t="s">
        <v>355</v>
      </c>
      <c r="B26" s="418">
        <f>B22/B34</f>
        <v>20.916913143138238</v>
      </c>
      <c r="C26" s="433">
        <f>C22/B34</f>
        <v>20.916913143138238</v>
      </c>
      <c r="E26" s="406"/>
      <c r="F26" s="454"/>
      <c r="G26" s="408"/>
      <c r="H26" s="408"/>
      <c r="I26" s="434"/>
      <c r="J26" s="422"/>
      <c r="K26" s="455"/>
      <c r="L26" s="406"/>
      <c r="M26" s="406"/>
      <c r="N26" s="406"/>
      <c r="O26" s="406"/>
      <c r="P26" s="406"/>
      <c r="Q26" s="406"/>
      <c r="R26" s="406"/>
      <c r="S26" s="441"/>
      <c r="T26" s="406"/>
      <c r="U26" s="413"/>
      <c r="V26" s="413"/>
      <c r="W26" s="413"/>
      <c r="X26" s="416"/>
      <c r="Y26" s="416"/>
      <c r="Z26" s="416"/>
      <c r="AA26" s="415"/>
      <c r="AB26" s="415"/>
      <c r="AC26" s="415"/>
      <c r="AD26" s="415"/>
      <c r="AE26" s="414"/>
      <c r="AF26" s="415"/>
      <c r="AG26" s="310"/>
      <c r="AI26" s="288"/>
      <c r="AJ26" s="288"/>
      <c r="AK26" s="288"/>
    </row>
    <row r="27" spans="1:46">
      <c r="A27" s="432" t="s">
        <v>356</v>
      </c>
      <c r="B27" s="456">
        <f>B22/B23</f>
        <v>2.4507075606958577E-3</v>
      </c>
      <c r="C27" s="457">
        <f>C22/C21</f>
        <v>2.444716276034424E-3</v>
      </c>
      <c r="E27" s="458"/>
      <c r="F27" s="459">
        <f>I34</f>
        <v>42315.232080297021</v>
      </c>
      <c r="G27" s="459">
        <v>11000</v>
      </c>
      <c r="H27" s="460">
        <f>F27-G27</f>
        <v>31315.232080297021</v>
      </c>
      <c r="I27" s="460">
        <f>H27/10</f>
        <v>3131.5232080297019</v>
      </c>
      <c r="J27" s="460">
        <f>I27*AQ13</f>
        <v>0</v>
      </c>
      <c r="K27" s="460">
        <f>F27-J27</f>
        <v>42315.232080297021</v>
      </c>
      <c r="L27" s="406"/>
      <c r="M27" s="406"/>
      <c r="N27" s="406"/>
      <c r="O27" s="406"/>
      <c r="P27" s="406"/>
      <c r="Q27" s="406"/>
      <c r="R27" s="406"/>
      <c r="S27" s="441"/>
      <c r="T27" s="406"/>
      <c r="U27" s="450"/>
      <c r="V27" s="450"/>
      <c r="W27" s="450"/>
      <c r="X27" s="415"/>
      <c r="Y27" s="450"/>
      <c r="Z27" s="415"/>
      <c r="AA27" s="415"/>
      <c r="AB27" s="415"/>
      <c r="AC27" s="415"/>
      <c r="AD27" s="415"/>
      <c r="AE27" s="415"/>
      <c r="AF27" s="443"/>
      <c r="AG27" s="401"/>
      <c r="AI27" s="288"/>
      <c r="AJ27" s="288"/>
      <c r="AK27" s="288"/>
    </row>
    <row r="28" spans="1:46">
      <c r="A28" s="461" t="s">
        <v>239</v>
      </c>
      <c r="B28" s="462">
        <f>B23/1000000000</f>
        <v>309.70647504938876</v>
      </c>
      <c r="C28" s="463" t="s">
        <v>240</v>
      </c>
      <c r="E28" s="440"/>
      <c r="F28" s="408"/>
      <c r="G28" s="408"/>
      <c r="H28" s="408"/>
      <c r="I28" s="408"/>
      <c r="J28" s="408"/>
      <c r="K28" s="408"/>
      <c r="L28" s="406"/>
      <c r="M28" s="406"/>
      <c r="N28" s="406"/>
      <c r="O28" s="406"/>
      <c r="P28" s="406"/>
      <c r="Q28" s="406"/>
      <c r="R28" s="406"/>
      <c r="S28" s="406"/>
      <c r="T28" s="406"/>
      <c r="U28" s="450"/>
      <c r="V28" s="450"/>
      <c r="W28" s="450"/>
      <c r="X28" s="450"/>
      <c r="Y28" s="450"/>
      <c r="Z28" s="415"/>
      <c r="AA28" s="415"/>
      <c r="AB28" s="415"/>
      <c r="AC28" s="415"/>
      <c r="AD28" s="415"/>
      <c r="AE28" s="414"/>
      <c r="AF28" s="415"/>
      <c r="AG28" s="464"/>
      <c r="AJ28" s="465"/>
    </row>
    <row r="29" spans="1:46">
      <c r="A29" s="466"/>
      <c r="B29" s="417"/>
      <c r="C29" s="467" t="str">
        <f>A34</f>
        <v>Canada</v>
      </c>
      <c r="D29" s="468" t="s">
        <v>241</v>
      </c>
      <c r="E29" s="408"/>
      <c r="F29" s="408"/>
      <c r="G29" s="408"/>
      <c r="H29" s="408"/>
      <c r="I29" s="408"/>
      <c r="J29" s="408"/>
      <c r="K29" s="408"/>
      <c r="L29" s="408"/>
      <c r="M29" s="408"/>
      <c r="N29" s="408"/>
      <c r="O29" s="408"/>
      <c r="P29" s="408"/>
      <c r="Q29" s="408"/>
      <c r="R29" s="408"/>
      <c r="S29" s="408"/>
      <c r="T29" s="408"/>
      <c r="U29" s="469"/>
      <c r="V29" s="469"/>
      <c r="W29" s="469"/>
      <c r="X29" s="416"/>
      <c r="Y29" s="416"/>
      <c r="Z29" s="416"/>
      <c r="AA29" s="416"/>
      <c r="AB29" s="416"/>
      <c r="AC29" s="416"/>
      <c r="AD29" s="416"/>
      <c r="AE29" s="416"/>
      <c r="AF29" s="416"/>
      <c r="AJ29" s="464"/>
    </row>
    <row r="30" spans="1:46">
      <c r="A30" s="470"/>
      <c r="B30" s="470"/>
      <c r="C30" s="471"/>
      <c r="D30" s="405"/>
      <c r="E30" s="408"/>
      <c r="F30" s="408"/>
      <c r="G30" s="408"/>
      <c r="H30" s="408"/>
      <c r="I30" s="408"/>
      <c r="J30" s="408"/>
      <c r="K30" s="408"/>
      <c r="L30" s="408"/>
      <c r="M30" s="408"/>
      <c r="N30" s="408"/>
      <c r="O30" s="408"/>
      <c r="P30" s="408"/>
      <c r="Q30" s="408"/>
      <c r="R30" s="408"/>
      <c r="S30" s="408"/>
      <c r="T30" s="408"/>
      <c r="U30" s="469"/>
      <c r="V30" s="469"/>
      <c r="W30" s="469"/>
      <c r="X30" s="416"/>
      <c r="Y30" s="416"/>
      <c r="Z30" s="416"/>
      <c r="AA30" s="416"/>
      <c r="AB30" s="416"/>
      <c r="AC30" s="416"/>
      <c r="AD30" s="416"/>
      <c r="AE30" s="416"/>
      <c r="AF30" s="416"/>
      <c r="AJ30" s="464"/>
    </row>
    <row r="31" spans="1:46">
      <c r="E31" s="406"/>
      <c r="F31" s="406"/>
      <c r="G31" s="406"/>
      <c r="H31" s="406"/>
      <c r="I31" s="406"/>
      <c r="J31" s="406"/>
      <c r="K31" s="406"/>
      <c r="L31" s="406"/>
      <c r="M31" s="406"/>
      <c r="N31" s="406"/>
      <c r="O31" s="406"/>
      <c r="P31" s="406"/>
      <c r="Q31" s="406"/>
      <c r="R31" s="406"/>
      <c r="S31" s="406"/>
      <c r="T31" s="406"/>
      <c r="U31" s="416"/>
      <c r="V31" s="416"/>
      <c r="W31" s="416"/>
      <c r="X31" s="416"/>
      <c r="Y31" s="416"/>
      <c r="Z31" s="416"/>
      <c r="AA31" s="416"/>
      <c r="AB31" s="416"/>
      <c r="AC31" s="416"/>
      <c r="AD31" s="416"/>
      <c r="AE31" s="416"/>
      <c r="AF31" s="416"/>
      <c r="AG31" s="401"/>
      <c r="AJ31" s="472"/>
    </row>
    <row r="32" spans="1:46">
      <c r="AF32" s="464"/>
      <c r="AG32" s="401"/>
      <c r="AI32" s="473"/>
      <c r="AJ32" s="474"/>
      <c r="AK32" s="475"/>
    </row>
    <row r="33" spans="1:37">
      <c r="A33" s="602"/>
      <c r="B33" s="170" t="s">
        <v>18</v>
      </c>
      <c r="C33" s="170" t="s">
        <v>205</v>
      </c>
      <c r="D33" s="170" t="s">
        <v>404</v>
      </c>
      <c r="E33" s="170" t="s">
        <v>242</v>
      </c>
      <c r="F33" s="170" t="s">
        <v>391</v>
      </c>
      <c r="G33" s="170" t="s">
        <v>206</v>
      </c>
      <c r="H33" s="170" t="s">
        <v>206</v>
      </c>
      <c r="I33" s="170" t="s">
        <v>243</v>
      </c>
      <c r="J33" s="170" t="s">
        <v>351</v>
      </c>
      <c r="K33" s="170">
        <v>2000</v>
      </c>
      <c r="L33" s="170">
        <v>2001</v>
      </c>
      <c r="M33" s="170">
        <v>2002</v>
      </c>
      <c r="N33" s="170">
        <v>2003</v>
      </c>
      <c r="O33" s="170">
        <v>2004</v>
      </c>
      <c r="P33" s="170">
        <v>2005</v>
      </c>
      <c r="Q33" s="170">
        <v>2006</v>
      </c>
      <c r="R33" s="170">
        <v>2007</v>
      </c>
      <c r="S33" s="170">
        <v>2008</v>
      </c>
      <c r="T33" s="170">
        <v>2009</v>
      </c>
      <c r="U33" s="170">
        <v>2010</v>
      </c>
      <c r="V33" s="170">
        <v>2011</v>
      </c>
      <c r="W33" s="170">
        <v>2012</v>
      </c>
      <c r="X33" s="170">
        <v>2013</v>
      </c>
      <c r="Y33" s="170">
        <v>2014</v>
      </c>
      <c r="Z33" s="170">
        <v>2015</v>
      </c>
      <c r="AA33" s="170">
        <v>2016</v>
      </c>
      <c r="AB33" s="170">
        <v>2017</v>
      </c>
      <c r="AC33" s="170">
        <v>2018</v>
      </c>
      <c r="AD33" s="170">
        <v>2019</v>
      </c>
      <c r="AE33" s="173"/>
      <c r="AF33" s="465"/>
      <c r="AG33" s="464"/>
      <c r="AI33" s="475"/>
      <c r="AJ33" s="476"/>
      <c r="AK33" s="475"/>
    </row>
    <row r="34" spans="1:37">
      <c r="A34" s="504" t="s">
        <v>35</v>
      </c>
      <c r="B34" s="97">
        <v>36286425</v>
      </c>
      <c r="C34" s="100">
        <v>21.280348000000004</v>
      </c>
      <c r="D34" s="529">
        <v>122.87783836521564</v>
      </c>
      <c r="E34" s="529">
        <v>216.09634397864195</v>
      </c>
      <c r="F34" s="172">
        <v>-0.17150962425397653</v>
      </c>
      <c r="G34" s="537">
        <v>0.7067597466280523</v>
      </c>
      <c r="H34" s="537">
        <v>0.64077139946311434</v>
      </c>
      <c r="I34" s="531">
        <v>42315.232080297021</v>
      </c>
      <c r="J34" s="531">
        <v>759</v>
      </c>
      <c r="K34" s="541">
        <v>23.720420000000001</v>
      </c>
      <c r="L34" s="541">
        <v>23.57349</v>
      </c>
      <c r="M34" s="541">
        <v>23.73226</v>
      </c>
      <c r="N34" s="541">
        <v>22.761600000000001</v>
      </c>
      <c r="O34" s="541">
        <v>22.908100000000001</v>
      </c>
      <c r="P34" s="541">
        <v>22.36309</v>
      </c>
      <c r="Q34" s="541">
        <v>21.440819999999999</v>
      </c>
      <c r="R34" s="541">
        <v>21.517749999999999</v>
      </c>
      <c r="S34" s="535">
        <v>21.690639999999998</v>
      </c>
      <c r="T34" s="535">
        <v>20.08878</v>
      </c>
      <c r="U34" s="535">
        <v>20.11065</v>
      </c>
      <c r="V34" s="535">
        <v>19.85943</v>
      </c>
      <c r="W34" s="480">
        <v>19.79156</v>
      </c>
      <c r="X34" s="480">
        <v>19.79832</v>
      </c>
      <c r="Y34" s="542">
        <v>19.69417</v>
      </c>
      <c r="Z34" s="542">
        <v>19.018529999999998</v>
      </c>
      <c r="AA34" s="534">
        <v>18.620349999999998</v>
      </c>
      <c r="AB34" s="535"/>
      <c r="AC34" s="535"/>
      <c r="AD34" s="535"/>
      <c r="AE34" s="603">
        <f>SUM(K34:AD34)</f>
        <v>360.68995999999999</v>
      </c>
      <c r="AF34" s="464"/>
      <c r="AG34" s="465"/>
      <c r="AI34" s="478"/>
      <c r="AJ34" s="475"/>
      <c r="AK34" s="475"/>
    </row>
    <row r="35" spans="1:37">
      <c r="A35" s="177"/>
      <c r="B35" s="174"/>
      <c r="C35" s="174"/>
      <c r="D35" s="582"/>
      <c r="E35" s="604"/>
      <c r="F35" s="605"/>
      <c r="G35" s="582"/>
      <c r="H35" s="606"/>
      <c r="I35" s="607"/>
      <c r="J35" s="174"/>
      <c r="K35" s="607"/>
      <c r="L35" s="607"/>
      <c r="M35" s="174"/>
      <c r="N35" s="174"/>
      <c r="O35" s="174"/>
      <c r="P35" s="174"/>
      <c r="Q35" s="174"/>
      <c r="R35" s="174"/>
      <c r="S35" s="174"/>
      <c r="T35" s="174"/>
      <c r="U35" s="174"/>
      <c r="V35" s="174"/>
      <c r="W35" s="174"/>
      <c r="X35" s="174"/>
      <c r="Y35" s="174"/>
      <c r="Z35" s="173"/>
      <c r="AA35" s="608"/>
      <c r="AB35" s="173"/>
      <c r="AC35" s="174"/>
      <c r="AD35" s="174"/>
      <c r="AE35" s="173"/>
      <c r="AF35" s="464"/>
      <c r="AG35" s="464"/>
      <c r="AI35" s="478"/>
      <c r="AJ35" s="475"/>
      <c r="AK35" s="475"/>
    </row>
    <row r="36" spans="1:37">
      <c r="A36" s="171" t="s">
        <v>406</v>
      </c>
      <c r="B36" s="170" t="s">
        <v>18</v>
      </c>
      <c r="C36" s="170" t="s">
        <v>377</v>
      </c>
      <c r="D36" s="170" t="s">
        <v>404</v>
      </c>
      <c r="E36" s="170" t="s">
        <v>242</v>
      </c>
      <c r="F36" s="170" t="s">
        <v>391</v>
      </c>
      <c r="G36" s="170" t="s">
        <v>206</v>
      </c>
      <c r="H36" s="170" t="s">
        <v>206</v>
      </c>
      <c r="I36" s="170" t="s">
        <v>243</v>
      </c>
      <c r="J36" s="170" t="s">
        <v>405</v>
      </c>
      <c r="K36" s="170" t="s">
        <v>378</v>
      </c>
      <c r="L36" s="170" t="s">
        <v>378</v>
      </c>
      <c r="M36" s="170" t="s">
        <v>379</v>
      </c>
      <c r="N36" s="170" t="s">
        <v>379</v>
      </c>
      <c r="O36" s="170" t="s">
        <v>379</v>
      </c>
      <c r="P36" s="170" t="s">
        <v>379</v>
      </c>
      <c r="Q36" s="170" t="s">
        <v>379</v>
      </c>
      <c r="R36" s="170" t="s">
        <v>379</v>
      </c>
      <c r="S36" s="170" t="s">
        <v>379</v>
      </c>
      <c r="T36" s="170" t="s">
        <v>379</v>
      </c>
      <c r="U36" s="170" t="s">
        <v>379</v>
      </c>
      <c r="V36" s="170" t="s">
        <v>379</v>
      </c>
      <c r="W36" s="170" t="s">
        <v>379</v>
      </c>
      <c r="X36" s="170" t="s">
        <v>379</v>
      </c>
      <c r="Y36" s="170" t="s">
        <v>379</v>
      </c>
      <c r="Z36" s="170" t="s">
        <v>379</v>
      </c>
      <c r="AA36" s="170" t="s">
        <v>379</v>
      </c>
      <c r="AB36" s="170" t="s">
        <v>379</v>
      </c>
      <c r="AC36" s="170" t="s">
        <v>379</v>
      </c>
      <c r="AD36" s="170" t="s">
        <v>379</v>
      </c>
      <c r="AE36" s="170" t="s">
        <v>244</v>
      </c>
      <c r="AF36" s="474"/>
      <c r="AG36" s="464"/>
      <c r="AI36" s="478"/>
      <c r="AJ36" s="475"/>
      <c r="AK36" s="475"/>
    </row>
    <row r="37" spans="1:37">
      <c r="A37" s="171" t="s">
        <v>352</v>
      </c>
      <c r="B37" s="170">
        <v>2016</v>
      </c>
      <c r="C37" s="170" t="s">
        <v>205</v>
      </c>
      <c r="D37" s="170"/>
      <c r="E37" s="170" t="s">
        <v>245</v>
      </c>
      <c r="F37" s="170" t="s">
        <v>246</v>
      </c>
      <c r="G37" s="170" t="s">
        <v>247</v>
      </c>
      <c r="H37" s="170" t="s">
        <v>350</v>
      </c>
      <c r="I37" s="170" t="s">
        <v>350</v>
      </c>
      <c r="J37" s="170" t="s">
        <v>248</v>
      </c>
      <c r="K37" s="170">
        <v>2000</v>
      </c>
      <c r="L37" s="170">
        <v>2001</v>
      </c>
      <c r="M37" s="170">
        <v>2002</v>
      </c>
      <c r="N37" s="170">
        <v>2003</v>
      </c>
      <c r="O37" s="170">
        <v>2004</v>
      </c>
      <c r="P37" s="170">
        <v>2005</v>
      </c>
      <c r="Q37" s="170">
        <v>2006</v>
      </c>
      <c r="R37" s="170">
        <v>2007</v>
      </c>
      <c r="S37" s="170">
        <v>2008</v>
      </c>
      <c r="T37" s="170">
        <v>2009</v>
      </c>
      <c r="U37" s="170">
        <v>2010</v>
      </c>
      <c r="V37" s="170">
        <v>2011</v>
      </c>
      <c r="W37" s="170">
        <v>2012</v>
      </c>
      <c r="X37" s="170">
        <v>2013</v>
      </c>
      <c r="Y37" s="170">
        <v>2014</v>
      </c>
      <c r="Z37" s="170">
        <v>2015</v>
      </c>
      <c r="AA37" s="170">
        <v>2016</v>
      </c>
      <c r="AB37" s="170">
        <v>2017</v>
      </c>
      <c r="AC37" s="170">
        <v>2018</v>
      </c>
      <c r="AD37" s="170">
        <v>2019</v>
      </c>
      <c r="AE37" s="170"/>
      <c r="AF37" s="474"/>
      <c r="AI37" s="478"/>
      <c r="AJ37" s="475"/>
      <c r="AK37" s="475"/>
    </row>
    <row r="38" spans="1:37">
      <c r="A38" s="171"/>
      <c r="B38" s="171"/>
      <c r="C38" s="171"/>
      <c r="D38" s="171"/>
      <c r="E38" s="171"/>
      <c r="F38" s="171"/>
      <c r="G38" s="171"/>
      <c r="H38" s="171"/>
      <c r="I38" s="170"/>
      <c r="J38" s="171"/>
      <c r="K38" s="171"/>
      <c r="L38" s="171"/>
      <c r="M38" s="171"/>
      <c r="N38" s="171"/>
      <c r="O38" s="171"/>
      <c r="P38" s="171"/>
      <c r="Q38" s="171"/>
      <c r="R38" s="171"/>
      <c r="S38" s="171"/>
      <c r="T38" s="171"/>
      <c r="U38" s="171"/>
      <c r="V38" s="609"/>
      <c r="W38" s="170"/>
      <c r="X38" s="609"/>
      <c r="Y38" s="610"/>
      <c r="Z38" s="609"/>
      <c r="AA38" s="609"/>
      <c r="AB38" s="609"/>
      <c r="AC38" s="609"/>
      <c r="AD38" s="609"/>
      <c r="AE38" s="170"/>
      <c r="AF38" s="474"/>
    </row>
    <row r="39" spans="1:37">
      <c r="A39" s="504" t="s">
        <v>119</v>
      </c>
      <c r="B39" s="97">
        <v>34656032</v>
      </c>
      <c r="C39" s="100">
        <v>0.12760259999999998</v>
      </c>
      <c r="D39" s="529">
        <v>49.853387059946009</v>
      </c>
      <c r="E39" s="529">
        <v>32.795890135494304</v>
      </c>
      <c r="F39" s="100">
        <v>0</v>
      </c>
      <c r="G39" s="530"/>
      <c r="H39" s="530"/>
      <c r="I39" s="531">
        <v>1713.4048497269644</v>
      </c>
      <c r="J39" s="531"/>
      <c r="K39" s="532">
        <v>0.1207</v>
      </c>
      <c r="L39" s="532">
        <v>0.11248</v>
      </c>
      <c r="M39" s="532">
        <v>0.108629</v>
      </c>
      <c r="N39" s="532">
        <v>0.11183700000000001</v>
      </c>
      <c r="O39" s="532">
        <v>0.11845799999999999</v>
      </c>
      <c r="P39" s="532">
        <v>0.120828</v>
      </c>
      <c r="Q39" s="532">
        <v>0.12562699999999999</v>
      </c>
      <c r="R39" s="532">
        <v>0.109446</v>
      </c>
      <c r="S39" s="533">
        <v>0.145311</v>
      </c>
      <c r="T39" s="533">
        <v>0.18090100000000001</v>
      </c>
      <c r="U39" s="533">
        <v>0.21973599999999999</v>
      </c>
      <c r="V39" s="533">
        <v>0.23407900000000001</v>
      </c>
      <c r="W39" s="477">
        <v>0.24465300000000001</v>
      </c>
      <c r="X39" s="479">
        <v>0.25980900000000001</v>
      </c>
      <c r="Y39" s="172">
        <v>0.26574799999999998</v>
      </c>
      <c r="Z39" s="172">
        <v>0.27422000000000002</v>
      </c>
      <c r="AA39" s="534">
        <v>0.28530299999999997</v>
      </c>
      <c r="AB39" s="535"/>
      <c r="AC39" s="535"/>
      <c r="AD39" s="536"/>
      <c r="AE39" s="224" t="s">
        <v>383</v>
      </c>
    </row>
    <row r="40" spans="1:37">
      <c r="A40" s="504" t="s">
        <v>108</v>
      </c>
      <c r="B40" s="95">
        <v>2876101</v>
      </c>
      <c r="C40" s="100">
        <v>0.88194750000000011</v>
      </c>
      <c r="D40" s="529">
        <v>113.84736319100239</v>
      </c>
      <c r="E40" s="529">
        <v>78.196671244700724</v>
      </c>
      <c r="F40" s="172">
        <v>-0.60000000000000053</v>
      </c>
      <c r="G40" s="537"/>
      <c r="H40" s="537"/>
      <c r="I40" s="538">
        <v>10260.94986249758</v>
      </c>
      <c r="J40" s="531"/>
      <c r="K40" s="539">
        <v>1.0062</v>
      </c>
      <c r="L40" s="539">
        <v>1.075421</v>
      </c>
      <c r="M40" s="539">
        <v>1.248918</v>
      </c>
      <c r="N40" s="539">
        <v>1.3506720000000001</v>
      </c>
      <c r="O40" s="539">
        <v>1.4099029999999999</v>
      </c>
      <c r="P40" s="539">
        <v>1.344544</v>
      </c>
      <c r="Q40" s="539">
        <v>1.3438730000000001</v>
      </c>
      <c r="R40" s="539">
        <v>1.3940589999999999</v>
      </c>
      <c r="S40" s="540">
        <v>1.3950929999999999</v>
      </c>
      <c r="T40" s="540">
        <v>1.26505</v>
      </c>
      <c r="U40" s="533">
        <v>1.3846480000000001</v>
      </c>
      <c r="V40" s="533">
        <v>1.476388</v>
      </c>
      <c r="W40" s="477">
        <v>1.4412180000000001</v>
      </c>
      <c r="X40" s="479">
        <v>1.5016370000000001</v>
      </c>
      <c r="Y40" s="172">
        <v>1.6507240000000001</v>
      </c>
      <c r="Z40" s="172">
        <v>1.707743</v>
      </c>
      <c r="AA40" s="534">
        <v>1.7775829999999999</v>
      </c>
      <c r="AB40" s="535"/>
      <c r="AC40" s="535"/>
      <c r="AD40" s="536"/>
      <c r="AE40" s="224" t="s">
        <v>383</v>
      </c>
    </row>
    <row r="41" spans="1:37">
      <c r="A41" s="504" t="s">
        <v>96</v>
      </c>
      <c r="B41" s="95">
        <v>40606052</v>
      </c>
      <c r="C41" s="100">
        <v>2.6327102000000004</v>
      </c>
      <c r="D41" s="529">
        <v>102.8612707970275</v>
      </c>
      <c r="E41" s="529">
        <v>66.045827733443758</v>
      </c>
      <c r="F41" s="172">
        <v>0.10000000000000009</v>
      </c>
      <c r="G41" s="537"/>
      <c r="H41" s="537"/>
      <c r="I41" s="538">
        <v>13494.039361293564</v>
      </c>
      <c r="J41" s="531"/>
      <c r="K41" s="541">
        <v>2.6066289999999999</v>
      </c>
      <c r="L41" s="541">
        <v>2.5394049999999999</v>
      </c>
      <c r="M41" s="541">
        <v>2.6316510000000002</v>
      </c>
      <c r="N41" s="541">
        <v>2.8012589999999999</v>
      </c>
      <c r="O41" s="541">
        <v>2.7472219999999998</v>
      </c>
      <c r="P41" s="541">
        <v>2.8814440000000001</v>
      </c>
      <c r="Q41" s="541">
        <v>2.9873980000000002</v>
      </c>
      <c r="R41" s="541">
        <v>3.0272079999999999</v>
      </c>
      <c r="S41" s="535">
        <v>3.1046239999999998</v>
      </c>
      <c r="T41" s="535">
        <v>3.1646610000000002</v>
      </c>
      <c r="U41" s="535">
        <v>3.1803219999999999</v>
      </c>
      <c r="V41" s="535">
        <v>3.2620499999999999</v>
      </c>
      <c r="W41" s="480">
        <v>3.4512619999999998</v>
      </c>
      <c r="X41" s="480">
        <v>3.4830559999999999</v>
      </c>
      <c r="Y41" s="542">
        <v>3.6966000000000001</v>
      </c>
      <c r="Z41" s="542">
        <v>3.9084910000000002</v>
      </c>
      <c r="AA41" s="534">
        <v>3.8477969999999999</v>
      </c>
      <c r="AB41" s="535"/>
      <c r="AC41" s="535"/>
      <c r="AD41" s="536"/>
      <c r="AE41" s="224" t="s">
        <v>17</v>
      </c>
    </row>
    <row r="42" spans="1:37">
      <c r="A42" s="504" t="s">
        <v>110</v>
      </c>
      <c r="B42" s="95">
        <v>28813463</v>
      </c>
      <c r="C42" s="100">
        <v>0.90358130000000014</v>
      </c>
      <c r="D42" s="529">
        <v>68.72931866364145</v>
      </c>
      <c r="E42" s="529">
        <v>54.555982480925273</v>
      </c>
      <c r="F42" s="172">
        <v>-2.4999999999999964</v>
      </c>
      <c r="G42" s="537"/>
      <c r="H42" s="537"/>
      <c r="I42" s="538">
        <v>6047.0875336400641</v>
      </c>
      <c r="J42" s="531"/>
      <c r="K42" s="532">
        <v>0.92440100000000003</v>
      </c>
      <c r="L42" s="532">
        <v>0.87857799999999997</v>
      </c>
      <c r="M42" s="532">
        <v>0.83920399999999995</v>
      </c>
      <c r="N42" s="532">
        <v>0.890459</v>
      </c>
      <c r="O42" s="532">
        <v>0.86238999999999999</v>
      </c>
      <c r="P42" s="532">
        <v>0.75690199999999996</v>
      </c>
      <c r="Q42" s="532">
        <v>0.77629000000000004</v>
      </c>
      <c r="R42" s="532">
        <v>0.77980499999999997</v>
      </c>
      <c r="S42" s="533">
        <v>0.85490200000000005</v>
      </c>
      <c r="T42" s="533">
        <v>0.91037400000000002</v>
      </c>
      <c r="U42" s="533">
        <v>0.99235399999999996</v>
      </c>
      <c r="V42" s="533">
        <v>0.95916500000000005</v>
      </c>
      <c r="W42" s="477">
        <v>0.90624700000000002</v>
      </c>
      <c r="X42" s="477">
        <v>0.94802900000000001</v>
      </c>
      <c r="Y42" s="172">
        <v>0.99760499999999996</v>
      </c>
      <c r="Z42" s="172">
        <v>1.0623629999999999</v>
      </c>
      <c r="AA42" s="534">
        <v>1.0613520000000001</v>
      </c>
      <c r="AB42" s="535"/>
      <c r="AC42" s="535"/>
      <c r="AD42" s="536"/>
      <c r="AE42" s="224" t="s">
        <v>383</v>
      </c>
    </row>
    <row r="43" spans="1:37">
      <c r="A43" s="504" t="s">
        <v>249</v>
      </c>
      <c r="B43" s="95">
        <v>100963</v>
      </c>
      <c r="C43" s="100">
        <v>3.4193335999999994</v>
      </c>
      <c r="D43" s="529">
        <v>108.29018659400003</v>
      </c>
      <c r="E43" s="543"/>
      <c r="F43" s="172">
        <v>-1.0999999999999983</v>
      </c>
      <c r="G43" s="537"/>
      <c r="H43" s="537"/>
      <c r="I43" s="538">
        <v>20373.260377120834</v>
      </c>
      <c r="J43" s="531"/>
      <c r="K43" s="544">
        <v>3.3241179999999999</v>
      </c>
      <c r="L43" s="544">
        <v>3.4406029999999999</v>
      </c>
      <c r="M43" s="544">
        <v>3.2951429999999999</v>
      </c>
      <c r="N43" s="544">
        <v>3.3964460000000001</v>
      </c>
      <c r="O43" s="544">
        <v>3.50861</v>
      </c>
      <c r="P43" s="544">
        <v>3.410463</v>
      </c>
      <c r="Q43" s="544">
        <v>3.355861</v>
      </c>
      <c r="R43" s="544">
        <v>3.508283</v>
      </c>
      <c r="S43" s="545">
        <v>3.4789759999999998</v>
      </c>
      <c r="T43" s="545">
        <v>3.5279720000000001</v>
      </c>
      <c r="U43" s="535">
        <v>3.7130369999999999</v>
      </c>
      <c r="V43" s="535">
        <v>3.875013</v>
      </c>
      <c r="W43" s="480">
        <v>3.84476</v>
      </c>
      <c r="X43" s="481">
        <v>4.1855270000000004</v>
      </c>
      <c r="Y43" s="542">
        <v>4.2016280000000004</v>
      </c>
      <c r="Z43" s="542">
        <v>4.3265520000000004</v>
      </c>
      <c r="AA43" s="534">
        <v>4.3441919999999996</v>
      </c>
      <c r="AB43" s="535"/>
      <c r="AC43" s="535"/>
      <c r="AD43" s="536"/>
      <c r="AE43" s="224" t="s">
        <v>384</v>
      </c>
    </row>
    <row r="44" spans="1:37">
      <c r="A44" s="504" t="s">
        <v>250</v>
      </c>
      <c r="B44" s="95">
        <v>43847430</v>
      </c>
      <c r="C44" s="100">
        <v>3.6014600999999997</v>
      </c>
      <c r="D44" s="529">
        <v>109.10877563589784</v>
      </c>
      <c r="E44" s="529">
        <v>133.99047903857937</v>
      </c>
      <c r="F44" s="172">
        <v>-2.7999999999999985</v>
      </c>
      <c r="G44" s="537">
        <v>5.0925047882866906E-2</v>
      </c>
      <c r="H44" s="537">
        <v>3.9298144275245819E-2</v>
      </c>
      <c r="I44" s="538">
        <v>18977.620991260959</v>
      </c>
      <c r="J44" s="531"/>
      <c r="K44" s="544">
        <v>3.8705340000000001</v>
      </c>
      <c r="L44" s="544">
        <v>3.5655000000000001</v>
      </c>
      <c r="M44" s="544">
        <v>3.32504</v>
      </c>
      <c r="N44" s="544">
        <v>3.5583939999999998</v>
      </c>
      <c r="O44" s="544">
        <v>3.9557250000000002</v>
      </c>
      <c r="P44" s="544">
        <v>4.0364890000000004</v>
      </c>
      <c r="Q44" s="544">
        <v>4.243328</v>
      </c>
      <c r="R44" s="544">
        <v>4.3761760000000001</v>
      </c>
      <c r="S44" s="545">
        <v>4.6458719999999998</v>
      </c>
      <c r="T44" s="545">
        <v>4.399362</v>
      </c>
      <c r="U44" s="535">
        <v>4.5424090000000001</v>
      </c>
      <c r="V44" s="535">
        <v>4.587847</v>
      </c>
      <c r="W44" s="480">
        <v>4.51485</v>
      </c>
      <c r="X44" s="481">
        <v>4.3819929999999996</v>
      </c>
      <c r="Y44" s="542">
        <v>4.5971890000000002</v>
      </c>
      <c r="Z44" s="542">
        <v>4.6172630000000003</v>
      </c>
      <c r="AA44" s="534">
        <v>4.5823809999999998</v>
      </c>
      <c r="AB44" s="535"/>
      <c r="AC44" s="535"/>
      <c r="AD44" s="536"/>
      <c r="AE44" s="224" t="s">
        <v>17</v>
      </c>
    </row>
    <row r="45" spans="1:37">
      <c r="A45" s="504" t="s">
        <v>111</v>
      </c>
      <c r="B45" s="95">
        <v>2924816</v>
      </c>
      <c r="C45" s="100">
        <v>2.2493550999999998</v>
      </c>
      <c r="D45" s="529">
        <v>106.8393508161417</v>
      </c>
      <c r="E45" s="529">
        <v>71.254829374388919</v>
      </c>
      <c r="F45" s="172">
        <v>-0.10000000000000009</v>
      </c>
      <c r="G45" s="537">
        <v>6.6864243098197287E-2</v>
      </c>
      <c r="H45" s="537">
        <v>0.18845168468356263</v>
      </c>
      <c r="I45" s="538">
        <v>7661.3723518306788</v>
      </c>
      <c r="J45" s="531"/>
      <c r="K45" s="532">
        <v>1.1566460000000001</v>
      </c>
      <c r="L45" s="532">
        <v>1.1859660000000001</v>
      </c>
      <c r="M45" s="532">
        <v>1.018815</v>
      </c>
      <c r="N45" s="532">
        <v>1.145715</v>
      </c>
      <c r="O45" s="532">
        <v>1.2420150000000001</v>
      </c>
      <c r="P45" s="532">
        <v>1.487609</v>
      </c>
      <c r="Q45" s="532">
        <v>1.510723</v>
      </c>
      <c r="R45" s="532">
        <v>1.7653570000000001</v>
      </c>
      <c r="S45" s="533">
        <v>1.952375</v>
      </c>
      <c r="T45" s="533">
        <v>1.571456</v>
      </c>
      <c r="U45" s="533">
        <v>1.431028</v>
      </c>
      <c r="V45" s="533">
        <v>1.6363049999999999</v>
      </c>
      <c r="W45" s="477">
        <v>1.637467</v>
      </c>
      <c r="X45" s="477">
        <v>1.5329660000000001</v>
      </c>
      <c r="Y45" s="172">
        <v>1.515272</v>
      </c>
      <c r="Z45" s="172">
        <v>1.527887</v>
      </c>
      <c r="AA45" s="534">
        <v>1.574605</v>
      </c>
      <c r="AB45" s="535"/>
      <c r="AC45" s="535"/>
      <c r="AD45" s="536"/>
      <c r="AE45" s="224" t="s">
        <v>383</v>
      </c>
    </row>
    <row r="46" spans="1:37">
      <c r="A46" s="504" t="s">
        <v>251</v>
      </c>
      <c r="B46" s="95">
        <v>104822</v>
      </c>
      <c r="C46" s="100">
        <v>2.7444046999999996</v>
      </c>
      <c r="D46" s="543"/>
      <c r="E46" s="543"/>
      <c r="F46" s="100">
        <v>0</v>
      </c>
      <c r="G46" s="530"/>
      <c r="H46" s="530"/>
      <c r="I46" s="546"/>
      <c r="J46" s="531"/>
      <c r="K46" s="539">
        <v>1.596541</v>
      </c>
      <c r="L46" s="539">
        <v>1.621567</v>
      </c>
      <c r="M46" s="539">
        <v>1.5578890000000001</v>
      </c>
      <c r="N46" s="539">
        <v>1.558033</v>
      </c>
      <c r="O46" s="539">
        <v>1.439119</v>
      </c>
      <c r="P46" s="539">
        <v>1.359893</v>
      </c>
      <c r="Q46" s="539">
        <v>1.3330610000000001</v>
      </c>
      <c r="R46" s="539">
        <v>1.5234049999999999</v>
      </c>
      <c r="S46" s="540">
        <v>1.419181</v>
      </c>
      <c r="T46" s="540">
        <v>1.5142720000000001</v>
      </c>
      <c r="U46" s="533">
        <v>1.7846610000000001</v>
      </c>
      <c r="V46" s="533">
        <v>1.53122</v>
      </c>
      <c r="W46" s="477">
        <v>1.5116689999999999</v>
      </c>
      <c r="X46" s="479">
        <v>1.64205</v>
      </c>
      <c r="Y46" s="172">
        <v>1.6367609999999999</v>
      </c>
      <c r="Z46" s="172">
        <v>1.6821280000000001</v>
      </c>
      <c r="AA46" s="534">
        <v>1.6974590000000001</v>
      </c>
      <c r="AB46" s="535"/>
      <c r="AC46" s="535"/>
      <c r="AD46" s="536"/>
      <c r="AE46" s="224" t="s">
        <v>385</v>
      </c>
    </row>
    <row r="47" spans="1:37">
      <c r="A47" s="504" t="s">
        <v>32</v>
      </c>
      <c r="B47" s="95">
        <v>24127159</v>
      </c>
      <c r="C47" s="100">
        <v>16.864723000000001</v>
      </c>
      <c r="D47" s="529">
        <v>123.34499176578798</v>
      </c>
      <c r="E47" s="529">
        <v>273.37892971758265</v>
      </c>
      <c r="F47" s="100">
        <v>-0.52522093014790427</v>
      </c>
      <c r="G47" s="547"/>
      <c r="H47" s="547"/>
      <c r="I47" s="531">
        <v>43126.487351136333</v>
      </c>
      <c r="J47" s="531">
        <v>452</v>
      </c>
      <c r="K47" s="541">
        <v>18.66872</v>
      </c>
      <c r="L47" s="541">
        <v>19.131260000000001</v>
      </c>
      <c r="M47" s="541">
        <v>19.488969999999998</v>
      </c>
      <c r="N47" s="541">
        <v>19.770389999999999</v>
      </c>
      <c r="O47" s="541">
        <v>20.369389999999999</v>
      </c>
      <c r="P47" s="541">
        <v>20.316459999999999</v>
      </c>
      <c r="Q47" s="541">
        <v>19.735389999999999</v>
      </c>
      <c r="R47" s="541">
        <v>20.417369999999998</v>
      </c>
      <c r="S47" s="535">
        <v>20.169889999999999</v>
      </c>
      <c r="T47" s="535">
        <v>20.043379999999999</v>
      </c>
      <c r="U47" s="535">
        <v>18.959959999999999</v>
      </c>
      <c r="V47" s="535">
        <v>18.97756</v>
      </c>
      <c r="W47" s="480">
        <v>18.323409999999999</v>
      </c>
      <c r="X47" s="480">
        <v>17.842780000000001</v>
      </c>
      <c r="Y47" s="542">
        <v>17.238150000000001</v>
      </c>
      <c r="Z47" s="542">
        <v>17.608750000000001</v>
      </c>
      <c r="AA47" s="534">
        <v>17.219449999999998</v>
      </c>
      <c r="AB47" s="535"/>
      <c r="AC47" s="535"/>
      <c r="AD47" s="536"/>
      <c r="AE47" s="224" t="s">
        <v>17</v>
      </c>
    </row>
    <row r="48" spans="1:37">
      <c r="A48" s="504" t="s">
        <v>41</v>
      </c>
      <c r="B48" s="95">
        <v>8747358</v>
      </c>
      <c r="C48" s="100">
        <v>8.0513827000000013</v>
      </c>
      <c r="D48" s="529">
        <v>132.15602168754097</v>
      </c>
      <c r="E48" s="529">
        <v>143.02677767289995</v>
      </c>
      <c r="F48" s="172">
        <v>1.1000000000000065</v>
      </c>
      <c r="G48" s="547"/>
      <c r="H48" s="547"/>
      <c r="I48" s="531">
        <v>45817.250533327635</v>
      </c>
      <c r="J48" s="531">
        <v>71</v>
      </c>
      <c r="K48" s="544">
        <v>8.2201419999999992</v>
      </c>
      <c r="L48" s="544">
        <v>8.7654259999999997</v>
      </c>
      <c r="M48" s="544">
        <v>8.9509000000000007</v>
      </c>
      <c r="N48" s="544">
        <v>9.544022</v>
      </c>
      <c r="O48" s="544">
        <v>9.6408299999999993</v>
      </c>
      <c r="P48" s="544">
        <v>9.7363429999999997</v>
      </c>
      <c r="Q48" s="544">
        <v>9.3736119999999996</v>
      </c>
      <c r="R48" s="544">
        <v>9.082319</v>
      </c>
      <c r="S48" s="545">
        <v>9.1437950000000008</v>
      </c>
      <c r="T48" s="545">
        <v>8.2031799999999997</v>
      </c>
      <c r="U48" s="535">
        <v>8.9301279999999998</v>
      </c>
      <c r="V48" s="535">
        <v>8.7928189999999997</v>
      </c>
      <c r="W48" s="480">
        <v>8.6101910000000004</v>
      </c>
      <c r="X48" s="480">
        <v>8.5937140000000003</v>
      </c>
      <c r="Y48" s="542">
        <v>8.121575</v>
      </c>
      <c r="Z48" s="542">
        <v>8.3691080000000007</v>
      </c>
      <c r="AA48" s="534">
        <v>8.4688990000000004</v>
      </c>
      <c r="AB48" s="535"/>
      <c r="AC48" s="535"/>
      <c r="AD48" s="536"/>
      <c r="AE48" s="224" t="s">
        <v>17</v>
      </c>
    </row>
    <row r="49" spans="1:45">
      <c r="A49" s="504" t="s">
        <v>120</v>
      </c>
      <c r="B49" s="95">
        <v>9762274</v>
      </c>
      <c r="C49" s="100">
        <v>4.6251376999999998</v>
      </c>
      <c r="D49" s="529">
        <v>101.1918567807229</v>
      </c>
      <c r="E49" s="529">
        <v>63.902590899777117</v>
      </c>
      <c r="F49" s="172">
        <v>3.5000000000000004</v>
      </c>
      <c r="G49" s="547"/>
      <c r="H49" s="547"/>
      <c r="I49" s="531">
        <v>15824.811499826303</v>
      </c>
      <c r="J49" s="531"/>
      <c r="K49" s="541">
        <v>3.4300250000000001</v>
      </c>
      <c r="L49" s="541">
        <v>3.2315480000000001</v>
      </c>
      <c r="M49" s="541">
        <v>3.1730010000000002</v>
      </c>
      <c r="N49" s="541">
        <v>3.4391039999999999</v>
      </c>
      <c r="O49" s="541">
        <v>3.3698700000000001</v>
      </c>
      <c r="P49" s="541">
        <v>3.5431460000000001</v>
      </c>
      <c r="Q49" s="541">
        <v>3.5554039999999998</v>
      </c>
      <c r="R49" s="541">
        <v>3.1972339999999999</v>
      </c>
      <c r="S49" s="535">
        <v>3.482154</v>
      </c>
      <c r="T49" s="535">
        <v>2.8810150000000001</v>
      </c>
      <c r="U49" s="535">
        <v>2.7169370000000002</v>
      </c>
      <c r="V49" s="535">
        <v>3.0365829999999998</v>
      </c>
      <c r="W49" s="480">
        <v>3.1573720000000001</v>
      </c>
      <c r="X49" s="481">
        <v>3.2045629999999998</v>
      </c>
      <c r="Y49" s="542">
        <v>3.2951060000000001</v>
      </c>
      <c r="Z49" s="542">
        <v>3.50861</v>
      </c>
      <c r="AA49" s="534">
        <v>3.4546999999999999</v>
      </c>
      <c r="AB49" s="535"/>
      <c r="AC49" s="535"/>
      <c r="AD49" s="536"/>
      <c r="AE49" s="224" t="s">
        <v>383</v>
      </c>
    </row>
    <row r="50" spans="1:45">
      <c r="A50" s="504" t="s">
        <v>74</v>
      </c>
      <c r="B50" s="95">
        <v>391232</v>
      </c>
      <c r="C50" s="100">
        <v>9.1146408000000001</v>
      </c>
      <c r="D50" s="529">
        <v>94.223636353657326</v>
      </c>
      <c r="E50" s="529">
        <v>164.60671522841565</v>
      </c>
      <c r="F50" s="100">
        <v>0</v>
      </c>
      <c r="G50" s="530"/>
      <c r="H50" s="530"/>
      <c r="I50" s="531">
        <v>23140.244391091677</v>
      </c>
      <c r="J50" s="531"/>
      <c r="K50" s="544">
        <v>7.9177809999999997</v>
      </c>
      <c r="L50" s="544">
        <v>8.1327990000000003</v>
      </c>
      <c r="M50" s="544">
        <v>8.009544</v>
      </c>
      <c r="N50" s="544">
        <v>8.8365810000000007</v>
      </c>
      <c r="O50" s="544">
        <v>8.7461400000000005</v>
      </c>
      <c r="P50" s="544">
        <v>8.4181209999999993</v>
      </c>
      <c r="Q50" s="544">
        <v>8.5015149999999995</v>
      </c>
      <c r="R50" s="544">
        <v>8.9489479999999997</v>
      </c>
      <c r="S50" s="545">
        <v>9.0000169999999997</v>
      </c>
      <c r="T50" s="545">
        <v>8.9567580000000007</v>
      </c>
      <c r="U50" s="535">
        <v>9.5341579999999997</v>
      </c>
      <c r="V50" s="535">
        <v>10.162419999999999</v>
      </c>
      <c r="W50" s="480">
        <v>10.040850000000001</v>
      </c>
      <c r="X50" s="481">
        <v>10.89833</v>
      </c>
      <c r="Y50" s="542">
        <v>10.918659999999999</v>
      </c>
      <c r="Z50" s="542">
        <v>11.21067</v>
      </c>
      <c r="AA50" s="534">
        <v>11.264060000000001</v>
      </c>
      <c r="AB50" s="535"/>
      <c r="AC50" s="535"/>
      <c r="AD50" s="536"/>
      <c r="AE50" s="224" t="s">
        <v>17</v>
      </c>
    </row>
    <row r="51" spans="1:45">
      <c r="A51" s="504" t="s">
        <v>31</v>
      </c>
      <c r="B51" s="95">
        <v>1425171</v>
      </c>
      <c r="C51" s="100">
        <v>24.667179999999998</v>
      </c>
      <c r="D51" s="529">
        <v>86.731940147772647</v>
      </c>
      <c r="E51" s="529">
        <v>97.903477925735032</v>
      </c>
      <c r="F51" s="172">
        <v>0.50000000000000022</v>
      </c>
      <c r="G51" s="547"/>
      <c r="H51" s="547"/>
      <c r="I51" s="531">
        <v>44177.024335845788</v>
      </c>
      <c r="J51" s="531"/>
      <c r="K51" s="541">
        <v>23.884799999999998</v>
      </c>
      <c r="L51" s="541">
        <v>23.809920000000002</v>
      </c>
      <c r="M51" s="541">
        <v>23.756150000000002</v>
      </c>
      <c r="N51" s="541">
        <v>23.026509999999998</v>
      </c>
      <c r="O51" s="541">
        <v>18.23695</v>
      </c>
      <c r="P51" s="541">
        <v>18.56156</v>
      </c>
      <c r="Q51" s="541">
        <v>17.048449999999999</v>
      </c>
      <c r="R51" s="541">
        <v>18.312480000000001</v>
      </c>
      <c r="S51" s="535">
        <v>16.573180000000001</v>
      </c>
      <c r="T51" s="535">
        <v>15.850160000000001</v>
      </c>
      <c r="U51" s="535">
        <v>15.51296</v>
      </c>
      <c r="V51" s="535">
        <v>15.3797</v>
      </c>
      <c r="W51" s="480">
        <v>15.18164</v>
      </c>
      <c r="X51" s="480">
        <v>16.209199999999999</v>
      </c>
      <c r="Y51" s="542">
        <v>16.774760000000001</v>
      </c>
      <c r="Z51" s="542">
        <v>17.416989999999998</v>
      </c>
      <c r="AA51" s="534">
        <v>17.103770000000001</v>
      </c>
      <c r="AB51" s="535"/>
      <c r="AC51" s="535"/>
      <c r="AD51" s="536"/>
      <c r="AE51" s="224" t="s">
        <v>17</v>
      </c>
    </row>
    <row r="52" spans="1:45">
      <c r="A52" s="504" t="s">
        <v>121</v>
      </c>
      <c r="B52" s="95">
        <v>162951560</v>
      </c>
      <c r="C52" s="100">
        <v>0.1522559</v>
      </c>
      <c r="D52" s="529">
        <v>69.852306556468918</v>
      </c>
      <c r="E52" s="529">
        <v>32.662390281814346</v>
      </c>
      <c r="F52" s="172">
        <v>-0.67361352241003392</v>
      </c>
      <c r="G52" s="547"/>
      <c r="H52" s="547"/>
      <c r="I52" s="531">
        <v>2850.7466198343977</v>
      </c>
      <c r="J52" s="531"/>
      <c r="K52" s="532">
        <v>0.19750200000000001</v>
      </c>
      <c r="L52" s="532">
        <v>0.22934599999999999</v>
      </c>
      <c r="M52" s="532">
        <v>0.23686699999999999</v>
      </c>
      <c r="N52" s="532">
        <v>0.24443300000000001</v>
      </c>
      <c r="O52" s="532">
        <v>0.24784100000000001</v>
      </c>
      <c r="P52" s="532">
        <v>0.26773400000000003</v>
      </c>
      <c r="Q52" s="532">
        <v>0.27981600000000001</v>
      </c>
      <c r="R52" s="532">
        <v>0.30057800000000001</v>
      </c>
      <c r="S52" s="533">
        <v>0.33721600000000002</v>
      </c>
      <c r="T52" s="533">
        <v>0.36391699999999999</v>
      </c>
      <c r="U52" s="533">
        <v>0.39260600000000001</v>
      </c>
      <c r="V52" s="533">
        <v>0.387577</v>
      </c>
      <c r="W52" s="477">
        <v>0.39027000000000001</v>
      </c>
      <c r="X52" s="479">
        <v>0.40273999999999999</v>
      </c>
      <c r="Y52" s="172">
        <v>0.41342899999999999</v>
      </c>
      <c r="Z52" s="172">
        <v>0.44264500000000001</v>
      </c>
      <c r="AA52" s="534">
        <v>0.45690900000000001</v>
      </c>
      <c r="AB52" s="535"/>
      <c r="AC52" s="535"/>
      <c r="AD52" s="536"/>
      <c r="AE52" s="224" t="s">
        <v>383</v>
      </c>
    </row>
    <row r="53" spans="1:45">
      <c r="A53" s="504" t="s">
        <v>66</v>
      </c>
      <c r="B53" s="95">
        <v>284996</v>
      </c>
      <c r="C53" s="100">
        <v>3.7032661000000004</v>
      </c>
      <c r="D53" s="529">
        <v>89.771047490968854</v>
      </c>
      <c r="E53" s="529">
        <v>84.59510317384958</v>
      </c>
      <c r="F53" s="100">
        <v>7.5518008774933299E-5</v>
      </c>
      <c r="G53" s="530"/>
      <c r="H53" s="530"/>
      <c r="I53" s="531">
        <v>15703.456750530182</v>
      </c>
      <c r="J53" s="531"/>
      <c r="K53" s="541">
        <v>4.465077</v>
      </c>
      <c r="L53" s="541">
        <v>4.3963619999999999</v>
      </c>
      <c r="M53" s="541">
        <v>4.3774059999999997</v>
      </c>
      <c r="N53" s="541">
        <v>4.4280480000000004</v>
      </c>
      <c r="O53" s="541">
        <v>4.4324459999999997</v>
      </c>
      <c r="P53" s="541">
        <v>4.374422</v>
      </c>
      <c r="Q53" s="541">
        <v>4.2894540000000001</v>
      </c>
      <c r="R53" s="541">
        <v>4.4292040000000004</v>
      </c>
      <c r="S53" s="535">
        <v>4.355092</v>
      </c>
      <c r="T53" s="535">
        <v>4.3630649999999997</v>
      </c>
      <c r="U53" s="535">
        <v>4.5255190000000001</v>
      </c>
      <c r="V53" s="535">
        <v>4.7779749999999996</v>
      </c>
      <c r="W53" s="480">
        <v>4.7009230000000004</v>
      </c>
      <c r="X53" s="481">
        <v>5.1004069999999997</v>
      </c>
      <c r="Y53" s="542">
        <v>5.1598819999999996</v>
      </c>
      <c r="Z53" s="542">
        <v>5.3272940000000002</v>
      </c>
      <c r="AA53" s="534">
        <v>5.4085869999999998</v>
      </c>
      <c r="AB53" s="535"/>
      <c r="AC53" s="535"/>
      <c r="AD53" s="536"/>
      <c r="AE53" s="224" t="s">
        <v>17</v>
      </c>
    </row>
    <row r="54" spans="1:45">
      <c r="A54" s="504" t="s">
        <v>86</v>
      </c>
      <c r="B54" s="97">
        <v>9507120</v>
      </c>
      <c r="C54" s="100">
        <v>7.5660386000000006</v>
      </c>
      <c r="D54" s="529">
        <v>114.44453783072571</v>
      </c>
      <c r="E54" s="529">
        <v>138.12022650391151</v>
      </c>
      <c r="F54" s="172">
        <v>4.0999999999999979</v>
      </c>
      <c r="G54" s="547"/>
      <c r="H54" s="547"/>
      <c r="I54" s="531">
        <v>16865.580653782352</v>
      </c>
      <c r="J54" s="531"/>
      <c r="K54" s="541">
        <v>5.8215170000000001</v>
      </c>
      <c r="L54" s="541">
        <v>5.7260400000000002</v>
      </c>
      <c r="M54" s="541">
        <v>5.777495</v>
      </c>
      <c r="N54" s="541">
        <v>5.8788619999999998</v>
      </c>
      <c r="O54" s="541">
        <v>6.4513020000000001</v>
      </c>
      <c r="P54" s="541">
        <v>6.5951370000000002</v>
      </c>
      <c r="Q54" s="541">
        <v>7.0951750000000002</v>
      </c>
      <c r="R54" s="541">
        <v>6.7737059999999998</v>
      </c>
      <c r="S54" s="535">
        <v>7.0872039999999998</v>
      </c>
      <c r="T54" s="535">
        <v>6.8574400000000004</v>
      </c>
      <c r="U54" s="535">
        <v>7.4386609999999997</v>
      </c>
      <c r="V54" s="535">
        <v>6.9622010000000003</v>
      </c>
      <c r="W54" s="480">
        <v>7.0587229999999996</v>
      </c>
      <c r="X54" s="480">
        <v>7.0935490000000003</v>
      </c>
      <c r="Y54" s="542">
        <v>7.0506510000000002</v>
      </c>
      <c r="Z54" s="542">
        <v>6.2939020000000001</v>
      </c>
      <c r="AA54" s="534">
        <v>6.609248</v>
      </c>
      <c r="AB54" s="535"/>
      <c r="AC54" s="535"/>
      <c r="AD54" s="536"/>
      <c r="AE54" s="224" t="s">
        <v>17</v>
      </c>
    </row>
    <row r="55" spans="1:45">
      <c r="A55" s="504" t="s">
        <v>40</v>
      </c>
      <c r="B55" s="97">
        <v>11348159</v>
      </c>
      <c r="C55" s="100">
        <v>11.844953</v>
      </c>
      <c r="D55" s="529">
        <v>116.53397776841793</v>
      </c>
      <c r="E55" s="529">
        <v>215.27591802361198</v>
      </c>
      <c r="F55" s="172">
        <v>0.20000000000000018</v>
      </c>
      <c r="G55" s="537">
        <v>1.0409230460387087</v>
      </c>
      <c r="H55" s="537">
        <v>0.97674241103214476</v>
      </c>
      <c r="I55" s="531">
        <v>42400.277510699409</v>
      </c>
      <c r="J55" s="531">
        <v>307</v>
      </c>
      <c r="K55" s="544">
        <v>11.852220000000001</v>
      </c>
      <c r="L55" s="544">
        <v>11.818720000000001</v>
      </c>
      <c r="M55" s="544">
        <v>11.03801</v>
      </c>
      <c r="N55" s="544">
        <v>11.74084</v>
      </c>
      <c r="O55" s="544">
        <v>11.347099999999999</v>
      </c>
      <c r="P55" s="544">
        <v>10.921950000000001</v>
      </c>
      <c r="Q55" s="544">
        <v>10.58676</v>
      </c>
      <c r="R55" s="544">
        <v>10.14001</v>
      </c>
      <c r="S55" s="545">
        <v>10.414669999999999</v>
      </c>
      <c r="T55" s="545">
        <v>9.3382500000000004</v>
      </c>
      <c r="U55" s="535">
        <v>9.9466389999999993</v>
      </c>
      <c r="V55" s="535">
        <v>8.9622639999999993</v>
      </c>
      <c r="W55" s="480">
        <v>8.4405129999999993</v>
      </c>
      <c r="X55" s="480">
        <v>8.4745059999999999</v>
      </c>
      <c r="Y55" s="542">
        <v>7.9781630000000003</v>
      </c>
      <c r="Z55" s="542">
        <v>8.2560590000000005</v>
      </c>
      <c r="AA55" s="534">
        <v>8.3090189999999993</v>
      </c>
      <c r="AB55" s="535"/>
      <c r="AC55" s="535"/>
      <c r="AD55" s="536"/>
      <c r="AE55" s="224" t="s">
        <v>17</v>
      </c>
    </row>
    <row r="56" spans="1:45">
      <c r="A56" s="504" t="s">
        <v>252</v>
      </c>
      <c r="B56" s="97">
        <v>366954</v>
      </c>
      <c r="C56" s="100">
        <v>2.6200718000000003</v>
      </c>
      <c r="D56" s="529">
        <v>105.5150574902449</v>
      </c>
      <c r="E56" s="543"/>
      <c r="F56" s="172">
        <v>-10.899999999999999</v>
      </c>
      <c r="G56" s="547"/>
      <c r="H56" s="547"/>
      <c r="I56" s="531">
        <v>8072.9892829586679</v>
      </c>
      <c r="J56" s="531"/>
      <c r="K56" s="539">
        <v>2.823369</v>
      </c>
      <c r="L56" s="539">
        <v>3.2166760000000001</v>
      </c>
      <c r="M56" s="539">
        <v>3.0051199999999998</v>
      </c>
      <c r="N56" s="539">
        <v>2.9207290000000001</v>
      </c>
      <c r="O56" s="539">
        <v>2.9113009999999999</v>
      </c>
      <c r="P56" s="539">
        <v>2.7860960000000001</v>
      </c>
      <c r="Q56" s="539">
        <v>2.7418399999999998</v>
      </c>
      <c r="R56" s="539">
        <v>2.7727599999999999</v>
      </c>
      <c r="S56" s="540">
        <v>2.6641590000000002</v>
      </c>
      <c r="T56" s="540">
        <v>2.7173970000000001</v>
      </c>
      <c r="U56" s="533">
        <v>2.941125</v>
      </c>
      <c r="V56" s="533">
        <v>2.8625229999999999</v>
      </c>
      <c r="W56" s="477">
        <v>2.807674</v>
      </c>
      <c r="X56" s="479">
        <v>3.0252780000000001</v>
      </c>
      <c r="Y56" s="172">
        <v>3.0014780000000001</v>
      </c>
      <c r="Z56" s="172">
        <v>3.0570750000000002</v>
      </c>
      <c r="AA56" s="534">
        <v>3.0357080000000001</v>
      </c>
      <c r="AB56" s="535"/>
      <c r="AC56" s="535"/>
      <c r="AD56" s="536"/>
      <c r="AE56" s="224" t="s">
        <v>385</v>
      </c>
    </row>
    <row r="57" spans="1:45">
      <c r="A57" s="504" t="s">
        <v>122</v>
      </c>
      <c r="B57" s="97">
        <v>10872298</v>
      </c>
      <c r="C57" s="100">
        <v>0.12255629999999999</v>
      </c>
      <c r="D57" s="529">
        <v>77.354257597513808</v>
      </c>
      <c r="E57" s="529">
        <v>62.580813572295092</v>
      </c>
      <c r="F57" s="172">
        <v>-13.100000000000001</v>
      </c>
      <c r="G57" s="547"/>
      <c r="H57" s="547"/>
      <c r="I57" s="531">
        <v>1954.1301767117914</v>
      </c>
      <c r="J57" s="531"/>
      <c r="K57" s="532">
        <v>0.223852</v>
      </c>
      <c r="L57" s="532">
        <v>0.26117600000000002</v>
      </c>
      <c r="M57" s="532">
        <v>0.29290100000000002</v>
      </c>
      <c r="N57" s="532">
        <v>0.31853100000000001</v>
      </c>
      <c r="O57" s="532">
        <v>0.32943600000000001</v>
      </c>
      <c r="P57" s="532">
        <v>0.35070699999999999</v>
      </c>
      <c r="Q57" s="532">
        <v>0.46904299999999999</v>
      </c>
      <c r="R57" s="532">
        <v>0.51913399999999998</v>
      </c>
      <c r="S57" s="533">
        <v>0.50034599999999996</v>
      </c>
      <c r="T57" s="533">
        <v>0.52244199999999996</v>
      </c>
      <c r="U57" s="533">
        <v>0.54787300000000005</v>
      </c>
      <c r="V57" s="533">
        <v>0.55662699999999998</v>
      </c>
      <c r="W57" s="477">
        <v>0.55741099999999999</v>
      </c>
      <c r="X57" s="479">
        <v>0.57664099999999996</v>
      </c>
      <c r="Y57" s="172">
        <v>0.60719500000000004</v>
      </c>
      <c r="Z57" s="172">
        <v>0.59463100000000002</v>
      </c>
      <c r="AA57" s="534">
        <v>0.60217500000000002</v>
      </c>
      <c r="AB57" s="535"/>
      <c r="AC57" s="535"/>
      <c r="AD57" s="536"/>
      <c r="AE57" s="224" t="s">
        <v>383</v>
      </c>
      <c r="AN57" s="482"/>
      <c r="AO57" s="483"/>
      <c r="AP57" s="484"/>
      <c r="AQ57" s="484"/>
      <c r="AR57" s="288"/>
      <c r="AS57" s="288"/>
    </row>
    <row r="58" spans="1:45">
      <c r="A58" s="504" t="s">
        <v>253</v>
      </c>
      <c r="B58" s="97">
        <v>65331</v>
      </c>
      <c r="C58" s="100">
        <v>6.6975475000000007</v>
      </c>
      <c r="D58" s="543"/>
      <c r="E58" s="543"/>
      <c r="F58" s="100">
        <v>0</v>
      </c>
      <c r="G58" s="530"/>
      <c r="H58" s="530"/>
      <c r="I58" s="531">
        <v>54486.546527824881</v>
      </c>
      <c r="J58" s="531"/>
      <c r="K58" s="541">
        <v>6.7548060000000003</v>
      </c>
      <c r="L58" s="541">
        <v>6.9702219999999997</v>
      </c>
      <c r="M58" s="541">
        <v>6.9121920000000001</v>
      </c>
      <c r="N58" s="541">
        <v>7.1777030000000002</v>
      </c>
      <c r="O58" s="541">
        <v>7.4529920000000001</v>
      </c>
      <c r="P58" s="541">
        <v>7.201651</v>
      </c>
      <c r="Q58" s="541">
        <v>7.1436219999999997</v>
      </c>
      <c r="R58" s="541">
        <v>6.9221360000000001</v>
      </c>
      <c r="S58" s="535">
        <v>7.1258179999999998</v>
      </c>
      <c r="T58" s="535">
        <v>7.2450659999999996</v>
      </c>
      <c r="U58" s="535">
        <v>7.7524420000000003</v>
      </c>
      <c r="V58" s="535">
        <v>8.5108510000000006</v>
      </c>
      <c r="W58" s="480">
        <v>8.5806930000000001</v>
      </c>
      <c r="X58" s="481">
        <v>9.4980700000000002</v>
      </c>
      <c r="Y58" s="542">
        <v>9.7036549999999995</v>
      </c>
      <c r="Z58" s="542">
        <v>10.158390000000001</v>
      </c>
      <c r="AA58" s="534">
        <v>10.362259999999999</v>
      </c>
      <c r="AB58" s="535"/>
      <c r="AC58" s="535"/>
      <c r="AD58" s="536"/>
      <c r="AE58" s="224" t="s">
        <v>384</v>
      </c>
      <c r="AN58" s="482"/>
      <c r="AO58" s="483"/>
      <c r="AP58" s="484"/>
      <c r="AQ58" s="484"/>
      <c r="AR58" s="288"/>
      <c r="AS58" s="288"/>
    </row>
    <row r="59" spans="1:45">
      <c r="A59" s="504" t="s">
        <v>123</v>
      </c>
      <c r="B59" s="97">
        <v>797765</v>
      </c>
      <c r="C59" s="100">
        <v>1.4325801999999999</v>
      </c>
      <c r="D59" s="529">
        <v>104.634892243208</v>
      </c>
      <c r="E59" s="529">
        <v>177.50351926085054</v>
      </c>
      <c r="F59" s="172">
        <v>6.4999999999999947</v>
      </c>
      <c r="G59" s="547"/>
      <c r="H59" s="547"/>
      <c r="I59" s="531">
        <v>7118.708092077748</v>
      </c>
      <c r="J59" s="531"/>
      <c r="K59" s="532">
        <v>1.0688500000000001</v>
      </c>
      <c r="L59" s="532">
        <v>1.0709</v>
      </c>
      <c r="M59" s="532">
        <v>0.91620100000000004</v>
      </c>
      <c r="N59" s="532">
        <v>0.88022299999999998</v>
      </c>
      <c r="O59" s="532">
        <v>0.929732</v>
      </c>
      <c r="P59" s="532">
        <v>0.92712000000000006</v>
      </c>
      <c r="Q59" s="532">
        <v>1.006513</v>
      </c>
      <c r="R59" s="532">
        <v>1.066487</v>
      </c>
      <c r="S59" s="533">
        <v>1.140819</v>
      </c>
      <c r="T59" s="533">
        <v>1.4953510000000001</v>
      </c>
      <c r="U59" s="533">
        <v>1.6019060000000001</v>
      </c>
      <c r="V59" s="533">
        <v>1.8324339999999999</v>
      </c>
      <c r="W59" s="477">
        <v>1.812962</v>
      </c>
      <c r="X59" s="479">
        <v>1.9083840000000001</v>
      </c>
      <c r="Y59" s="172">
        <v>1.985287</v>
      </c>
      <c r="Z59" s="172">
        <v>2.0137900000000002</v>
      </c>
      <c r="AA59" s="534">
        <v>2.1078939999999999</v>
      </c>
      <c r="AB59" s="535"/>
      <c r="AC59" s="535"/>
      <c r="AD59" s="536"/>
      <c r="AE59" s="224" t="s">
        <v>383</v>
      </c>
      <c r="AN59" s="482"/>
      <c r="AO59" s="483"/>
      <c r="AP59" s="484"/>
      <c r="AQ59" s="484"/>
      <c r="AR59" s="288"/>
      <c r="AS59" s="288"/>
    </row>
    <row r="60" spans="1:45">
      <c r="A60" s="504" t="s">
        <v>107</v>
      </c>
      <c r="B60" s="97">
        <v>10887882</v>
      </c>
      <c r="C60" s="100">
        <v>1.0535050000000001</v>
      </c>
      <c r="D60" s="529">
        <v>94.692102611673548</v>
      </c>
      <c r="E60" s="529">
        <v>133.44319406276418</v>
      </c>
      <c r="F60" s="172">
        <v>-11.623630301270449</v>
      </c>
      <c r="G60" s="547"/>
      <c r="H60" s="547"/>
      <c r="I60" s="531">
        <v>6104.1776506389178</v>
      </c>
      <c r="J60" s="531"/>
      <c r="K60" s="532">
        <v>0.98352899999999999</v>
      </c>
      <c r="L60" s="532">
        <v>0.90408500000000003</v>
      </c>
      <c r="M60" s="532">
        <v>0.94666799999999995</v>
      </c>
      <c r="N60" s="532">
        <v>1.0131380000000001</v>
      </c>
      <c r="O60" s="532">
        <v>1.069877</v>
      </c>
      <c r="P60" s="532">
        <v>1.1289290000000001</v>
      </c>
      <c r="Q60" s="532">
        <v>1.195897</v>
      </c>
      <c r="R60" s="532">
        <v>1.2754319999999999</v>
      </c>
      <c r="S60" s="533">
        <v>1.365227</v>
      </c>
      <c r="T60" s="533">
        <v>1.4173739999999999</v>
      </c>
      <c r="U60" s="533">
        <v>1.5278309999999999</v>
      </c>
      <c r="V60" s="533">
        <v>1.6259049999999999</v>
      </c>
      <c r="W60" s="477">
        <v>1.6594009999999999</v>
      </c>
      <c r="X60" s="477">
        <v>1.6528689999999999</v>
      </c>
      <c r="Y60" s="172">
        <v>1.7601640000000001</v>
      </c>
      <c r="Z60" s="172">
        <v>1.782769</v>
      </c>
      <c r="AA60" s="534">
        <v>1.785663</v>
      </c>
      <c r="AB60" s="535"/>
      <c r="AC60" s="535"/>
      <c r="AD60" s="536"/>
      <c r="AE60" s="224" t="s">
        <v>17</v>
      </c>
      <c r="AN60" s="482"/>
      <c r="AO60" s="483"/>
      <c r="AP60" s="484"/>
      <c r="AQ60" s="484"/>
      <c r="AR60" s="288"/>
      <c r="AS60" s="288"/>
    </row>
    <row r="61" spans="1:45">
      <c r="A61" s="504" t="s">
        <v>254</v>
      </c>
      <c r="B61" s="97">
        <v>3516816</v>
      </c>
      <c r="C61" s="100">
        <v>2.8663666999999995</v>
      </c>
      <c r="D61" s="529">
        <v>93.697639950547725</v>
      </c>
      <c r="E61" s="529">
        <v>96.611045359321807</v>
      </c>
      <c r="F61" s="172">
        <v>-0.50000000000000044</v>
      </c>
      <c r="G61" s="547"/>
      <c r="H61" s="547"/>
      <c r="I61" s="531">
        <v>10354.560413841049</v>
      </c>
      <c r="J61" s="531"/>
      <c r="K61" s="544">
        <v>3.7741730000000002</v>
      </c>
      <c r="L61" s="544">
        <v>3.7239059999999999</v>
      </c>
      <c r="M61" s="544">
        <v>3.9113319999999998</v>
      </c>
      <c r="N61" s="544">
        <v>4.0021339999999999</v>
      </c>
      <c r="O61" s="544">
        <v>4.2278149999999997</v>
      </c>
      <c r="P61" s="544">
        <v>4.434418</v>
      </c>
      <c r="Q61" s="544">
        <v>4.9291809999999998</v>
      </c>
      <c r="R61" s="544">
        <v>5.2062010000000001</v>
      </c>
      <c r="S61" s="545">
        <v>5.7250290000000001</v>
      </c>
      <c r="T61" s="545">
        <v>5.7154699999999998</v>
      </c>
      <c r="U61" s="535">
        <v>5.9038740000000001</v>
      </c>
      <c r="V61" s="535">
        <v>6.715541</v>
      </c>
      <c r="W61" s="480">
        <v>6.6685470000000002</v>
      </c>
      <c r="X61" s="480">
        <v>6.7029079999999999</v>
      </c>
      <c r="Y61" s="542">
        <v>6.8319879999999999</v>
      </c>
      <c r="Z61" s="542">
        <v>7.1907209999999999</v>
      </c>
      <c r="AA61" s="534">
        <v>7.2937839999999996</v>
      </c>
      <c r="AB61" s="535"/>
      <c r="AC61" s="535"/>
      <c r="AD61" s="536"/>
      <c r="AE61" s="224" t="s">
        <v>17</v>
      </c>
      <c r="AN61" s="482"/>
      <c r="AO61" s="483"/>
      <c r="AP61" s="484"/>
      <c r="AQ61" s="484"/>
      <c r="AR61" s="288"/>
      <c r="AS61" s="288"/>
    </row>
    <row r="62" spans="1:45">
      <c r="A62" s="504" t="s">
        <v>91</v>
      </c>
      <c r="B62" s="97">
        <v>2250260</v>
      </c>
      <c r="C62" s="100">
        <v>2.2406318000000001</v>
      </c>
      <c r="D62" s="529">
        <v>93.824386245766036</v>
      </c>
      <c r="E62" s="529">
        <v>103.43558057560996</v>
      </c>
      <c r="F62" s="172">
        <v>-5.0999999999999961</v>
      </c>
      <c r="G62" s="547"/>
      <c r="H62" s="547"/>
      <c r="I62" s="531">
        <v>14956.647491323078</v>
      </c>
      <c r="J62" s="531"/>
      <c r="K62" s="541">
        <v>2.5345740000000001</v>
      </c>
      <c r="L62" s="541">
        <v>2.3351199999999999</v>
      </c>
      <c r="M62" s="541">
        <v>2.3959009999999998</v>
      </c>
      <c r="N62" s="541">
        <v>2.328093</v>
      </c>
      <c r="O62" s="541">
        <v>2.3530190000000002</v>
      </c>
      <c r="P62" s="541">
        <v>2.4774500000000002</v>
      </c>
      <c r="Q62" s="541">
        <v>2.4513120000000002</v>
      </c>
      <c r="R62" s="541">
        <v>2.3899140000000001</v>
      </c>
      <c r="S62" s="535">
        <v>2.370736</v>
      </c>
      <c r="T62" s="535">
        <v>2.2302270000000002</v>
      </c>
      <c r="U62" s="535">
        <v>2.5814050000000002</v>
      </c>
      <c r="V62" s="535">
        <v>2.3546019999999999</v>
      </c>
      <c r="W62" s="480">
        <v>2.4058290000000002</v>
      </c>
      <c r="X62" s="480">
        <v>2.5054020000000001</v>
      </c>
      <c r="Y62" s="542">
        <v>3.2002600000000001</v>
      </c>
      <c r="Z62" s="542">
        <v>3.026491</v>
      </c>
      <c r="AA62" s="534">
        <v>2.8615240000000002</v>
      </c>
      <c r="AB62" s="535"/>
      <c r="AC62" s="535"/>
      <c r="AD62" s="536"/>
      <c r="AE62" s="224" t="s">
        <v>17</v>
      </c>
      <c r="AN62" s="482"/>
      <c r="AO62" s="483"/>
      <c r="AP62" s="484"/>
      <c r="AQ62" s="484"/>
      <c r="AR62" s="288"/>
      <c r="AS62" s="288"/>
    </row>
    <row r="63" spans="1:45">
      <c r="A63" s="504" t="s">
        <v>92</v>
      </c>
      <c r="B63" s="97">
        <v>207652865</v>
      </c>
      <c r="C63" s="100">
        <v>1.6160737999999999</v>
      </c>
      <c r="D63" s="529">
        <v>111.87378646377101</v>
      </c>
      <c r="E63" s="529">
        <v>152.24998627426959</v>
      </c>
      <c r="F63" s="172">
        <v>-8.2260980164481605</v>
      </c>
      <c r="G63" s="537">
        <v>3.2256227246210464E-3</v>
      </c>
      <c r="H63" s="537">
        <v>1.6836777690551051E-2</v>
      </c>
      <c r="I63" s="531">
        <v>14839.711217396483</v>
      </c>
      <c r="J63" s="531">
        <v>7</v>
      </c>
      <c r="K63" s="539">
        <v>1.903942</v>
      </c>
      <c r="L63" s="539">
        <v>1.891799</v>
      </c>
      <c r="M63" s="539">
        <v>1.8713690000000001</v>
      </c>
      <c r="N63" s="539">
        <v>1.818832</v>
      </c>
      <c r="O63" s="539">
        <v>1.88754</v>
      </c>
      <c r="P63" s="539">
        <v>1.8805080000000001</v>
      </c>
      <c r="Q63" s="539">
        <v>1.8974500000000001</v>
      </c>
      <c r="R63" s="539">
        <v>1.961544</v>
      </c>
      <c r="S63" s="540">
        <v>2.0448539999999999</v>
      </c>
      <c r="T63" s="540">
        <v>1.891243</v>
      </c>
      <c r="U63" s="533">
        <v>2.1307619999999998</v>
      </c>
      <c r="V63" s="533">
        <v>2.198531</v>
      </c>
      <c r="W63" s="477">
        <v>2.2513779999999999</v>
      </c>
      <c r="X63" s="485">
        <v>2.3767559999999999</v>
      </c>
      <c r="Y63" s="164">
        <v>2.4728219999999999</v>
      </c>
      <c r="Z63" s="164">
        <v>2.393138</v>
      </c>
      <c r="AA63" s="534">
        <v>2.2259370000000001</v>
      </c>
      <c r="AB63" s="535"/>
      <c r="AC63" s="535"/>
      <c r="AD63" s="536"/>
      <c r="AE63" s="224" t="s">
        <v>17</v>
      </c>
      <c r="AN63" s="482"/>
      <c r="AO63" s="483"/>
      <c r="AP63" s="484"/>
      <c r="AQ63" s="484"/>
      <c r="AR63" s="288"/>
      <c r="AS63" s="288"/>
    </row>
    <row r="64" spans="1:45">
      <c r="A64" s="504" t="s">
        <v>24</v>
      </c>
      <c r="B64" s="97">
        <v>423196</v>
      </c>
      <c r="C64" s="100">
        <v>14.778284000000003</v>
      </c>
      <c r="D64" s="529">
        <v>109.801155197705</v>
      </c>
      <c r="E64" s="529">
        <v>61.200342939633337</v>
      </c>
      <c r="F64" s="172">
        <v>-14.973026886383352</v>
      </c>
      <c r="G64" s="547"/>
      <c r="H64" s="547"/>
      <c r="I64" s="531">
        <v>79576.114659113402</v>
      </c>
      <c r="J64" s="531"/>
      <c r="K64" s="541">
        <v>14.51806</v>
      </c>
      <c r="L64" s="541">
        <v>14.14987</v>
      </c>
      <c r="M64" s="541">
        <v>13.67079</v>
      </c>
      <c r="N64" s="541">
        <v>16.013770000000001</v>
      </c>
      <c r="O64" s="541">
        <v>14.53595</v>
      </c>
      <c r="P64" s="541">
        <v>14.08473</v>
      </c>
      <c r="Q64" s="541">
        <v>20.662800000000001</v>
      </c>
      <c r="R64" s="541">
        <v>19.326820000000001</v>
      </c>
      <c r="S64" s="535">
        <v>20.978829999999999</v>
      </c>
      <c r="T64" s="535">
        <v>20.665890000000001</v>
      </c>
      <c r="U64" s="535">
        <v>18.742740000000001</v>
      </c>
      <c r="V64" s="535">
        <v>18.945910000000001</v>
      </c>
      <c r="W64" s="480">
        <v>17.849049999999998</v>
      </c>
      <c r="X64" s="481">
        <v>17.513200000000001</v>
      </c>
      <c r="Y64" s="542">
        <v>16.789280000000002</v>
      </c>
      <c r="Z64" s="542">
        <v>17.72636</v>
      </c>
      <c r="AA64" s="534">
        <v>18.137419999999999</v>
      </c>
      <c r="AB64" s="535"/>
      <c r="AC64" s="535"/>
      <c r="AD64" s="536"/>
      <c r="AE64" s="224" t="s">
        <v>17</v>
      </c>
      <c r="AN64" s="482"/>
      <c r="AO64" s="483"/>
      <c r="AP64" s="484"/>
      <c r="AQ64" s="484"/>
      <c r="AR64" s="288"/>
      <c r="AS64" s="288"/>
    </row>
    <row r="65" spans="1:45">
      <c r="A65" s="504" t="s">
        <v>85</v>
      </c>
      <c r="B65" s="97">
        <v>7127822</v>
      </c>
      <c r="C65" s="100">
        <v>7.1020301999999997</v>
      </c>
      <c r="D65" s="529">
        <v>113.54505731540482</v>
      </c>
      <c r="E65" s="529">
        <v>102.98516688328959</v>
      </c>
      <c r="F65" s="172">
        <v>9.0682897573030115</v>
      </c>
      <c r="G65" s="537">
        <v>0.45920615093379841</v>
      </c>
      <c r="H65" s="537">
        <v>0.52755859593709598</v>
      </c>
      <c r="I65" s="531">
        <v>16254.312093296345</v>
      </c>
      <c r="J65" s="531"/>
      <c r="K65" s="544">
        <v>5.8788749999999999</v>
      </c>
      <c r="L65" s="544">
        <v>6.1995310000000003</v>
      </c>
      <c r="M65" s="544">
        <v>5.909999</v>
      </c>
      <c r="N65" s="544">
        <v>6.7289120000000002</v>
      </c>
      <c r="O65" s="544">
        <v>6.5581759999999996</v>
      </c>
      <c r="P65" s="544">
        <v>6.7547499999999996</v>
      </c>
      <c r="Q65" s="544">
        <v>6.9779270000000002</v>
      </c>
      <c r="R65" s="544">
        <v>7.5374600000000003</v>
      </c>
      <c r="S65" s="545">
        <v>7.1990230000000004</v>
      </c>
      <c r="T65" s="545">
        <v>6.161931</v>
      </c>
      <c r="U65" s="535">
        <v>6.5660020000000001</v>
      </c>
      <c r="V65" s="535">
        <v>7.2858419999999997</v>
      </c>
      <c r="W65" s="480">
        <v>7.251792</v>
      </c>
      <c r="X65" s="480">
        <v>6.5428819999999996</v>
      </c>
      <c r="Y65" s="542">
        <v>7.048781</v>
      </c>
      <c r="Z65" s="542">
        <v>7.5374660000000002</v>
      </c>
      <c r="AA65" s="534">
        <v>7.1350509999999998</v>
      </c>
      <c r="AB65" s="535"/>
      <c r="AC65" s="535"/>
      <c r="AD65" s="536"/>
      <c r="AE65" s="224" t="s">
        <v>17</v>
      </c>
      <c r="AN65" s="482"/>
      <c r="AO65" s="483"/>
      <c r="AP65" s="484"/>
      <c r="AQ65" s="484"/>
      <c r="AR65" s="288"/>
      <c r="AS65" s="288"/>
    </row>
    <row r="66" spans="1:45">
      <c r="A66" s="504" t="s">
        <v>124</v>
      </c>
      <c r="B66" s="97">
        <v>18646433</v>
      </c>
      <c r="C66" s="100">
        <v>0.10545339999999999</v>
      </c>
      <c r="D66" s="529">
        <v>74.329932592926596</v>
      </c>
      <c r="E66" s="529">
        <v>88.94771902094682</v>
      </c>
      <c r="F66" s="172">
        <v>-5.3999999999999995</v>
      </c>
      <c r="G66" s="547"/>
      <c r="H66" s="547"/>
      <c r="I66" s="531">
        <v>1517.3355899947549</v>
      </c>
      <c r="J66" s="531"/>
      <c r="K66" s="532">
        <v>0.10251200000000001</v>
      </c>
      <c r="L66" s="532">
        <v>0.104198</v>
      </c>
      <c r="M66" s="532">
        <v>9.4450999999999993E-2</v>
      </c>
      <c r="N66" s="532">
        <v>9.9629999999999996E-2</v>
      </c>
      <c r="O66" s="532">
        <v>0.102383</v>
      </c>
      <c r="P66" s="532">
        <v>0.10528800000000001</v>
      </c>
      <c r="Q66" s="532">
        <v>0.107194</v>
      </c>
      <c r="R66" s="532">
        <v>0.116894</v>
      </c>
      <c r="S66" s="533">
        <v>0.13544600000000001</v>
      </c>
      <c r="T66" s="533">
        <v>0.128132</v>
      </c>
      <c r="U66" s="533">
        <v>0.135297</v>
      </c>
      <c r="V66" s="533">
        <v>0.13581399999999999</v>
      </c>
      <c r="W66" s="477">
        <v>0.13638400000000001</v>
      </c>
      <c r="X66" s="479">
        <v>0.13095999999999999</v>
      </c>
      <c r="Y66" s="172">
        <v>0.12798399999999999</v>
      </c>
      <c r="Z66" s="172">
        <v>0.12599199999999999</v>
      </c>
      <c r="AA66" s="534">
        <v>0.12645500000000001</v>
      </c>
      <c r="AB66" s="535"/>
      <c r="AC66" s="535"/>
      <c r="AD66" s="536"/>
      <c r="AE66" s="224" t="s">
        <v>383</v>
      </c>
      <c r="AN66" s="482"/>
      <c r="AO66" s="483"/>
      <c r="AP66" s="484"/>
      <c r="AQ66" s="484"/>
      <c r="AR66" s="288"/>
      <c r="AS66" s="288"/>
    </row>
    <row r="67" spans="1:45">
      <c r="A67" s="504" t="s">
        <v>125</v>
      </c>
      <c r="B67" s="97">
        <v>10524117</v>
      </c>
      <c r="C67" s="100">
        <v>9.9992899999999982E-2</v>
      </c>
      <c r="D67" s="529">
        <v>68.579406023928911</v>
      </c>
      <c r="E67" s="529">
        <v>52.130046726609635</v>
      </c>
      <c r="F67" s="172">
        <v>-0.60000000000000053</v>
      </c>
      <c r="G67" s="547"/>
      <c r="H67" s="547"/>
      <c r="I67" s="531">
        <v>779.58027410553586</v>
      </c>
      <c r="J67" s="531"/>
      <c r="K67" s="532">
        <v>9.1534000000000004E-2</v>
      </c>
      <c r="L67" s="532">
        <v>0.10231999999999999</v>
      </c>
      <c r="M67" s="532">
        <v>0.10033300000000001</v>
      </c>
      <c r="N67" s="532">
        <v>0.108547</v>
      </c>
      <c r="O67" s="532">
        <v>0.106851</v>
      </c>
      <c r="P67" s="532">
        <v>0.102196</v>
      </c>
      <c r="Q67" s="532">
        <v>9.9231E-2</v>
      </c>
      <c r="R67" s="532">
        <v>0.104562</v>
      </c>
      <c r="S67" s="533">
        <v>0.107164</v>
      </c>
      <c r="T67" s="533">
        <v>9.9043000000000006E-2</v>
      </c>
      <c r="U67" s="533">
        <v>0.104546</v>
      </c>
      <c r="V67" s="533">
        <v>0.10706400000000001</v>
      </c>
      <c r="W67" s="477">
        <v>0.108167</v>
      </c>
      <c r="X67" s="479">
        <v>0.106251</v>
      </c>
      <c r="Y67" s="172">
        <v>0.105905</v>
      </c>
      <c r="Z67" s="172">
        <v>0.10428800000000001</v>
      </c>
      <c r="AA67" s="534">
        <v>0.104154</v>
      </c>
      <c r="AB67" s="535"/>
      <c r="AC67" s="535"/>
      <c r="AD67" s="536"/>
      <c r="AE67" s="224" t="s">
        <v>383</v>
      </c>
      <c r="AN67" s="482"/>
      <c r="AO67" s="483"/>
      <c r="AP67" s="484"/>
      <c r="AQ67" s="484"/>
      <c r="AR67" s="288"/>
      <c r="AS67" s="288"/>
    </row>
    <row r="68" spans="1:45">
      <c r="A68" s="504" t="s">
        <v>126</v>
      </c>
      <c r="B68" s="97">
        <v>15762370</v>
      </c>
      <c r="C68" s="100">
        <v>0.12309220000000001</v>
      </c>
      <c r="D68" s="529">
        <v>79.984209588944381</v>
      </c>
      <c r="E68" s="529">
        <v>57.285714285714285</v>
      </c>
      <c r="F68" s="172">
        <v>-22.152564421244517</v>
      </c>
      <c r="G68" s="547"/>
      <c r="H68" s="547"/>
      <c r="I68" s="531">
        <v>2974.0330325075515</v>
      </c>
      <c r="J68" s="531"/>
      <c r="K68" s="532">
        <v>0.162436</v>
      </c>
      <c r="L68" s="532">
        <v>0.17480499999999999</v>
      </c>
      <c r="M68" s="532">
        <v>0.176789</v>
      </c>
      <c r="N68" s="532">
        <v>0.185834</v>
      </c>
      <c r="O68" s="532">
        <v>0.18306600000000001</v>
      </c>
      <c r="P68" s="532">
        <v>0.20074600000000001</v>
      </c>
      <c r="Q68" s="532">
        <v>0.22070799999999999</v>
      </c>
      <c r="R68" s="532">
        <v>0.25371500000000002</v>
      </c>
      <c r="S68" s="533">
        <v>0.28286499999999998</v>
      </c>
      <c r="T68" s="533">
        <v>0.29135100000000003</v>
      </c>
      <c r="U68" s="533">
        <v>0.28998800000000002</v>
      </c>
      <c r="V68" s="533">
        <v>0.30816399999999999</v>
      </c>
      <c r="W68" s="477">
        <v>0.31491799999999998</v>
      </c>
      <c r="X68" s="479">
        <v>0.31911800000000001</v>
      </c>
      <c r="Y68" s="172">
        <v>0.37091200000000002</v>
      </c>
      <c r="Z68" s="172">
        <v>0.38927200000000001</v>
      </c>
      <c r="AA68" s="534">
        <v>0.41120000000000001</v>
      </c>
      <c r="AB68" s="535"/>
      <c r="AC68" s="535"/>
      <c r="AD68" s="536"/>
      <c r="AE68" s="224" t="s">
        <v>383</v>
      </c>
      <c r="AN68" s="482"/>
      <c r="AO68" s="483"/>
      <c r="AP68" s="484"/>
      <c r="AQ68" s="484"/>
      <c r="AR68" s="288"/>
      <c r="AS68" s="288"/>
    </row>
    <row r="69" spans="1:45">
      <c r="A69" s="504" t="s">
        <v>127</v>
      </c>
      <c r="B69" s="97">
        <v>23439189</v>
      </c>
      <c r="C69" s="100">
        <v>0.52919700000000014</v>
      </c>
      <c r="D69" s="529">
        <v>81.584080227291381</v>
      </c>
      <c r="E69" s="529">
        <v>67.287014765560471</v>
      </c>
      <c r="F69" s="172">
        <v>-11.6</v>
      </c>
      <c r="G69" s="547"/>
      <c r="H69" s="547"/>
      <c r="I69" s="531">
        <v>2888.9046099576262</v>
      </c>
      <c r="J69" s="531"/>
      <c r="K69" s="532">
        <v>0.586005</v>
      </c>
      <c r="L69" s="532">
        <v>0.54768099999999997</v>
      </c>
      <c r="M69" s="532">
        <v>0.51354999999999995</v>
      </c>
      <c r="N69" s="532">
        <v>0.495533</v>
      </c>
      <c r="O69" s="532">
        <v>0.49719400000000002</v>
      </c>
      <c r="P69" s="532">
        <v>0.48811199999999999</v>
      </c>
      <c r="Q69" s="532">
        <v>0.48678100000000002</v>
      </c>
      <c r="R69" s="532">
        <v>0.52654999999999996</v>
      </c>
      <c r="S69" s="533">
        <v>0.530053</v>
      </c>
      <c r="T69" s="533">
        <v>0.54676400000000003</v>
      </c>
      <c r="U69" s="533">
        <v>0.50318399999999996</v>
      </c>
      <c r="V69" s="533">
        <v>0.48134900000000003</v>
      </c>
      <c r="W69" s="477">
        <v>0.35693799999999998</v>
      </c>
      <c r="X69" s="479">
        <v>0.38153700000000002</v>
      </c>
      <c r="Y69" s="172">
        <v>0.38629400000000003</v>
      </c>
      <c r="Z69" s="172">
        <v>0.40570600000000001</v>
      </c>
      <c r="AA69" s="534">
        <v>0.40403099999999997</v>
      </c>
      <c r="AB69" s="535"/>
      <c r="AC69" s="535"/>
      <c r="AD69" s="536"/>
      <c r="AE69" s="224" t="s">
        <v>383</v>
      </c>
      <c r="AN69" s="482"/>
      <c r="AO69" s="483"/>
      <c r="AP69" s="484"/>
      <c r="AQ69" s="484"/>
      <c r="AR69" s="288"/>
      <c r="AS69" s="288"/>
    </row>
    <row r="70" spans="1:45">
      <c r="A70" s="504" t="s">
        <v>35</v>
      </c>
      <c r="B70" s="97">
        <v>36286425</v>
      </c>
      <c r="C70" s="100">
        <v>21.280348000000004</v>
      </c>
      <c r="D70" s="529">
        <v>122.87783836521564</v>
      </c>
      <c r="E70" s="529">
        <v>216.09634397864195</v>
      </c>
      <c r="F70" s="172">
        <v>-0.17150962425397653</v>
      </c>
      <c r="G70" s="537">
        <v>0.7067597466280523</v>
      </c>
      <c r="H70" s="537">
        <v>0.64077139946311434</v>
      </c>
      <c r="I70" s="531">
        <v>42315.232080297021</v>
      </c>
      <c r="J70" s="531">
        <v>759</v>
      </c>
      <c r="K70" s="541">
        <v>23.720420000000001</v>
      </c>
      <c r="L70" s="541">
        <v>23.57349</v>
      </c>
      <c r="M70" s="541">
        <v>23.73226</v>
      </c>
      <c r="N70" s="541">
        <v>22.761600000000001</v>
      </c>
      <c r="O70" s="541">
        <v>22.908100000000001</v>
      </c>
      <c r="P70" s="541">
        <v>22.36309</v>
      </c>
      <c r="Q70" s="541">
        <v>21.440819999999999</v>
      </c>
      <c r="R70" s="541">
        <v>21.517749999999999</v>
      </c>
      <c r="S70" s="535">
        <v>21.690639999999998</v>
      </c>
      <c r="T70" s="535">
        <v>20.08878</v>
      </c>
      <c r="U70" s="535">
        <v>20.11065</v>
      </c>
      <c r="V70" s="535">
        <v>19.85943</v>
      </c>
      <c r="W70" s="480">
        <v>19.79156</v>
      </c>
      <c r="X70" s="480">
        <v>19.79832</v>
      </c>
      <c r="Y70" s="542">
        <v>19.69417</v>
      </c>
      <c r="Z70" s="542">
        <v>19.018529999999998</v>
      </c>
      <c r="AA70" s="534">
        <v>18.620349999999998</v>
      </c>
      <c r="AB70" s="535"/>
      <c r="AC70" s="535"/>
      <c r="AD70" s="536"/>
      <c r="AE70" s="224" t="s">
        <v>17</v>
      </c>
      <c r="AN70" s="482"/>
      <c r="AO70" s="483"/>
      <c r="AP70" s="484"/>
      <c r="AQ70" s="484"/>
      <c r="AR70" s="288"/>
      <c r="AS70" s="288"/>
    </row>
    <row r="71" spans="1:45">
      <c r="A71" s="504" t="s">
        <v>255</v>
      </c>
      <c r="B71" s="97">
        <v>539560</v>
      </c>
      <c r="C71" s="100">
        <v>0.12703400000000004</v>
      </c>
      <c r="D71" s="529">
        <v>87.298111790465299</v>
      </c>
      <c r="E71" s="543"/>
      <c r="F71" s="100">
        <v>7.9999999999999991</v>
      </c>
      <c r="G71" s="530"/>
      <c r="H71" s="530"/>
      <c r="I71" s="531">
        <v>5960.7628477894095</v>
      </c>
      <c r="J71" s="531"/>
      <c r="K71" s="532">
        <v>0.17629500000000001</v>
      </c>
      <c r="L71" s="532">
        <v>0.14855599999999999</v>
      </c>
      <c r="M71" s="532">
        <v>0.14813299999999999</v>
      </c>
      <c r="N71" s="532">
        <v>0.14859800000000001</v>
      </c>
      <c r="O71" s="532">
        <v>0.150619</v>
      </c>
      <c r="P71" s="532">
        <v>0.152225</v>
      </c>
      <c r="Q71" s="532">
        <v>0.15006800000000001</v>
      </c>
      <c r="R71" s="532">
        <v>0.163966</v>
      </c>
      <c r="S71" s="533">
        <v>0.16696800000000001</v>
      </c>
      <c r="T71" s="533">
        <v>0.16380800000000001</v>
      </c>
      <c r="U71" s="533">
        <v>0.17357</v>
      </c>
      <c r="V71" s="533">
        <v>0.179094</v>
      </c>
      <c r="W71" s="477">
        <v>0.18012700000000001</v>
      </c>
      <c r="X71" s="479">
        <v>0.17835200000000001</v>
      </c>
      <c r="Y71" s="172">
        <v>0.18328</v>
      </c>
      <c r="Z71" s="172">
        <v>0.182315</v>
      </c>
      <c r="AA71" s="534">
        <v>0.18460599999999999</v>
      </c>
      <c r="AB71" s="535"/>
      <c r="AC71" s="535"/>
      <c r="AD71" s="536"/>
      <c r="AE71" s="224" t="s">
        <v>385</v>
      </c>
      <c r="AN71" s="482"/>
      <c r="AO71" s="483"/>
      <c r="AP71" s="484"/>
      <c r="AQ71" s="484"/>
      <c r="AR71" s="288"/>
      <c r="AS71" s="288"/>
    </row>
    <row r="72" spans="1:45">
      <c r="A72" s="504" t="s">
        <v>256</v>
      </c>
      <c r="B72" s="97">
        <v>60765</v>
      </c>
      <c r="C72" s="100">
        <v>7.3403420999999991</v>
      </c>
      <c r="D72" s="543"/>
      <c r="E72" s="529">
        <v>149.29625875862257</v>
      </c>
      <c r="F72" s="100">
        <v>0</v>
      </c>
      <c r="G72" s="530"/>
      <c r="H72" s="530"/>
      <c r="I72" s="548"/>
      <c r="J72" s="531"/>
      <c r="K72" s="544">
        <v>5.5218720000000001</v>
      </c>
      <c r="L72" s="544">
        <v>5.6926290000000002</v>
      </c>
      <c r="M72" s="544">
        <v>5.415813</v>
      </c>
      <c r="N72" s="544">
        <v>5.3813810000000002</v>
      </c>
      <c r="O72" s="544">
        <v>5.7454590000000003</v>
      </c>
      <c r="P72" s="544">
        <v>5.514888</v>
      </c>
      <c r="Q72" s="544">
        <v>5.291798</v>
      </c>
      <c r="R72" s="544">
        <v>5.6217699999999997</v>
      </c>
      <c r="S72" s="545">
        <v>5.6102740000000004</v>
      </c>
      <c r="T72" s="545">
        <v>5.5783990000000001</v>
      </c>
      <c r="U72" s="535">
        <v>5.7775319999999999</v>
      </c>
      <c r="V72" s="535">
        <v>6.069553</v>
      </c>
      <c r="W72" s="480">
        <v>5.9892219999999998</v>
      </c>
      <c r="X72" s="481">
        <v>6.4863869999999997</v>
      </c>
      <c r="Y72" s="542">
        <v>6.4957159999999998</v>
      </c>
      <c r="Z72" s="542">
        <v>6.6666179999999997</v>
      </c>
      <c r="AA72" s="534">
        <v>6.6785759999999996</v>
      </c>
      <c r="AB72" s="535"/>
      <c r="AC72" s="535"/>
      <c r="AD72" s="536"/>
      <c r="AE72" s="224" t="s">
        <v>384</v>
      </c>
      <c r="AN72" s="482"/>
      <c r="AO72" s="483"/>
      <c r="AP72" s="484"/>
      <c r="AQ72" s="484"/>
      <c r="AR72" s="288"/>
      <c r="AS72" s="288"/>
    </row>
    <row r="73" spans="1:45">
      <c r="A73" s="504" t="s">
        <v>257</v>
      </c>
      <c r="B73" s="97">
        <v>4594621</v>
      </c>
      <c r="C73" s="100">
        <v>9.7596099999999991E-2</v>
      </c>
      <c r="D73" s="529">
        <v>75.414100710583241</v>
      </c>
      <c r="E73" s="529">
        <v>83.133082013442518</v>
      </c>
      <c r="F73" s="172">
        <v>-3.6690996879534694</v>
      </c>
      <c r="G73" s="547"/>
      <c r="H73" s="547"/>
      <c r="I73" s="531">
        <v>745.02200090043698</v>
      </c>
      <c r="J73" s="531"/>
      <c r="K73" s="532">
        <v>9.4528000000000001E-2</v>
      </c>
      <c r="L73" s="532">
        <v>9.6740000000000007E-2</v>
      </c>
      <c r="M73" s="532">
        <v>9.2787999999999995E-2</v>
      </c>
      <c r="N73" s="532">
        <v>9.6490000000000006E-2</v>
      </c>
      <c r="O73" s="532">
        <v>9.5090999999999995E-2</v>
      </c>
      <c r="P73" s="532">
        <v>9.2394000000000004E-2</v>
      </c>
      <c r="Q73" s="532">
        <v>9.2732999999999996E-2</v>
      </c>
      <c r="R73" s="532">
        <v>9.9683999999999995E-2</v>
      </c>
      <c r="S73" s="533">
        <v>0.102905</v>
      </c>
      <c r="T73" s="533">
        <v>9.8696999999999993E-2</v>
      </c>
      <c r="U73" s="533">
        <v>0.105753</v>
      </c>
      <c r="V73" s="533">
        <v>0.109469</v>
      </c>
      <c r="W73" s="477">
        <v>0.112427</v>
      </c>
      <c r="X73" s="479">
        <v>0.112354</v>
      </c>
      <c r="Y73" s="172">
        <v>0.116257</v>
      </c>
      <c r="Z73" s="172">
        <v>0.116396</v>
      </c>
      <c r="AA73" s="534">
        <v>0.11835</v>
      </c>
      <c r="AB73" s="535"/>
      <c r="AC73" s="535"/>
      <c r="AD73" s="536"/>
      <c r="AE73" s="224" t="s">
        <v>383</v>
      </c>
      <c r="AN73" s="482"/>
      <c r="AO73" s="483"/>
      <c r="AP73" s="484"/>
      <c r="AQ73" s="484"/>
      <c r="AR73" s="288"/>
      <c r="AS73" s="288"/>
    </row>
    <row r="74" spans="1:45">
      <c r="A74" s="504" t="s">
        <v>129</v>
      </c>
      <c r="B74" s="97">
        <v>14452543</v>
      </c>
      <c r="C74" s="100">
        <v>8.3734799999999998E-2</v>
      </c>
      <c r="D74" s="529">
        <v>64.544434892257414</v>
      </c>
      <c r="E74" s="529">
        <v>104.63071154610407</v>
      </c>
      <c r="F74" s="172">
        <v>-1.4</v>
      </c>
      <c r="G74" s="547"/>
      <c r="H74" s="547"/>
      <c r="I74" s="531">
        <v>1951.4130021013432</v>
      </c>
      <c r="J74" s="531"/>
      <c r="K74" s="532">
        <v>8.0689999999999998E-2</v>
      </c>
      <c r="L74" s="532">
        <v>8.2605999999999999E-2</v>
      </c>
      <c r="M74" s="532">
        <v>8.1171999999999994E-2</v>
      </c>
      <c r="N74" s="532">
        <v>9.7374000000000002E-2</v>
      </c>
      <c r="O74" s="532">
        <v>9.6740999999999994E-2</v>
      </c>
      <c r="P74" s="532">
        <v>9.3914999999999998E-2</v>
      </c>
      <c r="Q74" s="532">
        <v>9.2846999999999999E-2</v>
      </c>
      <c r="R74" s="532">
        <v>0.100453</v>
      </c>
      <c r="S74" s="533">
        <v>9.5003000000000004E-2</v>
      </c>
      <c r="T74" s="533">
        <v>8.8457999999999995E-2</v>
      </c>
      <c r="U74" s="533">
        <v>9.1080999999999995E-2</v>
      </c>
      <c r="V74" s="533">
        <v>9.1548000000000004E-2</v>
      </c>
      <c r="W74" s="477">
        <v>0.10285</v>
      </c>
      <c r="X74" s="479">
        <v>0.105368</v>
      </c>
      <c r="Y74" s="172">
        <v>0.10893</v>
      </c>
      <c r="Z74" s="172">
        <v>0.11684799999999999</v>
      </c>
      <c r="AA74" s="534">
        <v>0.11523700000000001</v>
      </c>
      <c r="AB74" s="535"/>
      <c r="AC74" s="535"/>
      <c r="AD74" s="536"/>
      <c r="AE74" s="224" t="s">
        <v>383</v>
      </c>
      <c r="AN74" s="482"/>
      <c r="AO74" s="483"/>
      <c r="AP74" s="484"/>
      <c r="AQ74" s="484"/>
      <c r="AR74" s="288"/>
      <c r="AS74" s="288"/>
    </row>
    <row r="75" spans="1:45">
      <c r="A75" s="504" t="s">
        <v>73</v>
      </c>
      <c r="B75" s="97">
        <v>17909754</v>
      </c>
      <c r="C75" s="100">
        <v>2.9776306999999997</v>
      </c>
      <c r="D75" s="529">
        <v>117.40721781945629</v>
      </c>
      <c r="E75" s="529">
        <v>150.08396461365348</v>
      </c>
      <c r="F75" s="172">
        <v>4.3575427653940846</v>
      </c>
      <c r="G75" s="547"/>
      <c r="H75" s="547"/>
      <c r="I75" s="531">
        <v>21038.816674059042</v>
      </c>
      <c r="J75" s="531"/>
      <c r="K75" s="544">
        <v>3.5349650000000001</v>
      </c>
      <c r="L75" s="544">
        <v>3.3684989999999999</v>
      </c>
      <c r="M75" s="544">
        <v>3.3330259999999998</v>
      </c>
      <c r="N75" s="544">
        <v>3.388061</v>
      </c>
      <c r="O75" s="544">
        <v>3.6435430000000002</v>
      </c>
      <c r="P75" s="544">
        <v>3.6996280000000001</v>
      </c>
      <c r="Q75" s="544">
        <v>3.7433380000000001</v>
      </c>
      <c r="R75" s="544">
        <v>4.2063600000000001</v>
      </c>
      <c r="S75" s="545">
        <v>4.3254809999999999</v>
      </c>
      <c r="T75" s="545">
        <v>4.09781</v>
      </c>
      <c r="U75" s="535">
        <v>4.3066519999999997</v>
      </c>
      <c r="V75" s="535">
        <v>4.6438100000000002</v>
      </c>
      <c r="W75" s="480">
        <v>4.5239849999999997</v>
      </c>
      <c r="X75" s="480">
        <v>4.7297500000000001</v>
      </c>
      <c r="Y75" s="542">
        <v>4.3707529999999997</v>
      </c>
      <c r="Z75" s="542">
        <v>4.3341500000000002</v>
      </c>
      <c r="AA75" s="534">
        <v>4.5395820000000002</v>
      </c>
      <c r="AB75" s="535"/>
      <c r="AC75" s="535"/>
      <c r="AD75" s="536"/>
      <c r="AE75" s="224" t="s">
        <v>17</v>
      </c>
      <c r="AN75" s="482"/>
      <c r="AO75" s="483"/>
      <c r="AP75" s="484"/>
      <c r="AQ75" s="484"/>
      <c r="AR75" s="288"/>
      <c r="AS75" s="288"/>
    </row>
    <row r="76" spans="1:45">
      <c r="A76" s="504" t="s">
        <v>71</v>
      </c>
      <c r="B76" s="97">
        <v>1378665000</v>
      </c>
      <c r="C76" s="100">
        <v>2.4328625000000001</v>
      </c>
      <c r="D76" s="529">
        <v>88.070025020856534</v>
      </c>
      <c r="E76" s="529">
        <v>68.131307218422151</v>
      </c>
      <c r="F76" s="100">
        <v>5.3985413770692432</v>
      </c>
      <c r="G76" s="537">
        <v>2.0996878430722845E-3</v>
      </c>
      <c r="H76" s="537">
        <v>1.4130688715737532E-2</v>
      </c>
      <c r="I76" s="531">
        <v>11733.104882489302</v>
      </c>
      <c r="J76" s="531">
        <v>15</v>
      </c>
      <c r="K76" s="541">
        <v>2.8426979999999999</v>
      </c>
      <c r="L76" s="541">
        <v>2.9560529999999998</v>
      </c>
      <c r="M76" s="541">
        <v>3.1613769999999999</v>
      </c>
      <c r="N76" s="541">
        <v>3.634153</v>
      </c>
      <c r="O76" s="541">
        <v>4.18302</v>
      </c>
      <c r="P76" s="541">
        <v>4.6852330000000002</v>
      </c>
      <c r="Q76" s="541">
        <v>5.1677619999999997</v>
      </c>
      <c r="R76" s="541">
        <v>5.6074549999999999</v>
      </c>
      <c r="S76" s="535">
        <v>5.7408239999999999</v>
      </c>
      <c r="T76" s="535">
        <v>6.0879500000000002</v>
      </c>
      <c r="U76" s="535">
        <v>6.5725280000000001</v>
      </c>
      <c r="V76" s="535">
        <v>7.1361109999999996</v>
      </c>
      <c r="W76" s="480">
        <v>7.2270669999999999</v>
      </c>
      <c r="X76" s="480">
        <v>7.5411510000000002</v>
      </c>
      <c r="Y76" s="542">
        <v>7.58725</v>
      </c>
      <c r="Z76" s="542">
        <v>7.4726730000000003</v>
      </c>
      <c r="AA76" s="534">
        <v>7.4519650000000004</v>
      </c>
      <c r="AB76" s="535"/>
      <c r="AC76" s="535"/>
      <c r="AD76" s="536"/>
      <c r="AE76" s="224" t="s">
        <v>17</v>
      </c>
      <c r="AN76" s="482"/>
      <c r="AO76" s="483"/>
      <c r="AP76" s="484"/>
      <c r="AQ76" s="484"/>
      <c r="AR76" s="288"/>
      <c r="AS76" s="288"/>
    </row>
    <row r="77" spans="1:45">
      <c r="A77" s="504" t="s">
        <v>258</v>
      </c>
      <c r="B77" s="97">
        <v>7346700</v>
      </c>
      <c r="C77" s="100">
        <v>6.5117069000000001</v>
      </c>
      <c r="D77" s="543"/>
      <c r="E77" s="543"/>
      <c r="F77" s="549"/>
      <c r="G77" s="530"/>
      <c r="H77" s="530"/>
      <c r="I77" s="531">
        <v>51537.131397892685</v>
      </c>
      <c r="J77" s="531"/>
      <c r="K77" s="541">
        <v>6.3265120000000001</v>
      </c>
      <c r="L77" s="541">
        <v>6.450615</v>
      </c>
      <c r="M77" s="541">
        <v>6.2207210000000002</v>
      </c>
      <c r="N77" s="541">
        <v>6.5950150000000001</v>
      </c>
      <c r="O77" s="541">
        <v>6.2893670000000004</v>
      </c>
      <c r="P77" s="541">
        <v>6.3102429999999998</v>
      </c>
      <c r="Q77" s="541">
        <v>6.2041909999999998</v>
      </c>
      <c r="R77" s="541">
        <v>6.6075600000000003</v>
      </c>
      <c r="S77" s="535">
        <v>6.423915</v>
      </c>
      <c r="T77" s="535">
        <v>6.8428630000000004</v>
      </c>
      <c r="U77" s="535">
        <v>6.0353289999999999</v>
      </c>
      <c r="V77" s="535">
        <v>6.7012559999999999</v>
      </c>
      <c r="W77" s="480">
        <v>6.6703609999999998</v>
      </c>
      <c r="X77" s="481">
        <v>6.7723659999999999</v>
      </c>
      <c r="Y77" s="542">
        <v>6.9876139999999998</v>
      </c>
      <c r="Z77" s="542">
        <v>6.4130019999999996</v>
      </c>
      <c r="AA77" s="534">
        <v>6.4474499999999999</v>
      </c>
      <c r="AB77" s="535"/>
      <c r="AC77" s="535"/>
      <c r="AD77" s="536"/>
      <c r="AE77" s="224" t="s">
        <v>385</v>
      </c>
      <c r="AN77" s="482"/>
      <c r="AO77" s="483"/>
      <c r="AP77" s="484"/>
      <c r="AQ77" s="484"/>
      <c r="AR77" s="288"/>
      <c r="AS77" s="288"/>
    </row>
    <row r="78" spans="1:45">
      <c r="A78" s="504" t="s">
        <v>259</v>
      </c>
      <c r="B78" s="97">
        <v>612167</v>
      </c>
      <c r="C78" s="100">
        <v>2.1860187</v>
      </c>
      <c r="D78" s="543"/>
      <c r="E78" s="543"/>
      <c r="F78" s="549"/>
      <c r="G78" s="530"/>
      <c r="H78" s="530"/>
      <c r="I78" s="538">
        <v>110416.78191408742</v>
      </c>
      <c r="J78" s="531"/>
      <c r="K78" s="541">
        <v>3.1011639999999998</v>
      </c>
      <c r="L78" s="541">
        <v>3.5171860000000001</v>
      </c>
      <c r="M78" s="541">
        <v>3.4884689999999998</v>
      </c>
      <c r="N78" s="541">
        <v>3.5539719999999999</v>
      </c>
      <c r="O78" s="541">
        <v>4.2857909999999997</v>
      </c>
      <c r="P78" s="541">
        <v>4.3008559999999996</v>
      </c>
      <c r="Q78" s="541">
        <v>3.87296</v>
      </c>
      <c r="R78" s="541">
        <v>3.75088</v>
      </c>
      <c r="S78" s="535">
        <v>3.75773</v>
      </c>
      <c r="T78" s="535">
        <v>3.756993</v>
      </c>
      <c r="U78" s="535">
        <v>3.968556</v>
      </c>
      <c r="V78" s="535">
        <v>4.1845619999999997</v>
      </c>
      <c r="W78" s="480">
        <v>4.1600799999999998</v>
      </c>
      <c r="X78" s="481">
        <v>4.4359609999999998</v>
      </c>
      <c r="Y78" s="542">
        <v>4.6002549999999998</v>
      </c>
      <c r="Z78" s="542">
        <v>4.8222589999999999</v>
      </c>
      <c r="AA78" s="534">
        <v>5.0760100000000001</v>
      </c>
      <c r="AB78" s="535"/>
      <c r="AC78" s="535"/>
      <c r="AD78" s="536"/>
      <c r="AE78" s="224" t="s">
        <v>385</v>
      </c>
      <c r="AN78" s="482"/>
      <c r="AO78" s="483"/>
      <c r="AP78" s="484"/>
      <c r="AQ78" s="484"/>
      <c r="AR78" s="288"/>
      <c r="AS78" s="288"/>
    </row>
    <row r="79" spans="1:45">
      <c r="A79" s="504" t="s">
        <v>130</v>
      </c>
      <c r="B79" s="97">
        <v>48653419</v>
      </c>
      <c r="C79" s="100">
        <v>1.5917733999999999</v>
      </c>
      <c r="D79" s="529">
        <v>116.80115708012214</v>
      </c>
      <c r="E79" s="529">
        <v>82.887506213643746</v>
      </c>
      <c r="F79" s="100">
        <v>-5.5246801777834014</v>
      </c>
      <c r="G79" s="547"/>
      <c r="H79" s="547"/>
      <c r="I79" s="531">
        <v>12239.58632029687</v>
      </c>
      <c r="J79" s="531"/>
      <c r="K79" s="539">
        <v>1.5085379999999999</v>
      </c>
      <c r="L79" s="539">
        <v>1.4777709999999999</v>
      </c>
      <c r="M79" s="539">
        <v>1.399383</v>
      </c>
      <c r="N79" s="539">
        <v>1.368179</v>
      </c>
      <c r="O79" s="539">
        <v>1.355791</v>
      </c>
      <c r="P79" s="539">
        <v>1.388871</v>
      </c>
      <c r="Q79" s="539">
        <v>1.3460259999999999</v>
      </c>
      <c r="R79" s="539">
        <v>1.3653789999999999</v>
      </c>
      <c r="S79" s="540">
        <v>1.3627210000000001</v>
      </c>
      <c r="T79" s="540">
        <v>1.417584</v>
      </c>
      <c r="U79" s="533">
        <v>1.3856520000000001</v>
      </c>
      <c r="V79" s="533">
        <v>1.5258700000000001</v>
      </c>
      <c r="W79" s="477">
        <v>1.4726520000000001</v>
      </c>
      <c r="X79" s="479">
        <v>1.5728150000000001</v>
      </c>
      <c r="Y79" s="172">
        <v>1.595426</v>
      </c>
      <c r="Z79" s="172">
        <v>1.6249880000000001</v>
      </c>
      <c r="AA79" s="534">
        <v>1.5948169999999999</v>
      </c>
      <c r="AB79" s="535"/>
      <c r="AC79" s="535"/>
      <c r="AD79" s="536"/>
      <c r="AE79" s="224" t="s">
        <v>383</v>
      </c>
      <c r="AN79" s="482"/>
      <c r="AO79" s="483"/>
      <c r="AP79" s="484"/>
      <c r="AQ79" s="484"/>
      <c r="AR79" s="288"/>
      <c r="AS79" s="288"/>
    </row>
    <row r="80" spans="1:45">
      <c r="A80" s="504" t="s">
        <v>131</v>
      </c>
      <c r="B80" s="97">
        <v>795601</v>
      </c>
      <c r="C80" s="100">
        <v>0.1102069</v>
      </c>
      <c r="D80" s="529">
        <v>67.06632071651201</v>
      </c>
      <c r="E80" s="529">
        <v>58.756238779366122</v>
      </c>
      <c r="F80" s="100">
        <v>-6.400000000000003</v>
      </c>
      <c r="G80" s="530"/>
      <c r="H80" s="530"/>
      <c r="I80" s="531">
        <v>1452.9497071701442</v>
      </c>
      <c r="J80" s="531"/>
      <c r="K80" s="532">
        <v>0.11235100000000001</v>
      </c>
      <c r="L80" s="532">
        <v>0.121229</v>
      </c>
      <c r="M80" s="532">
        <v>0.118629</v>
      </c>
      <c r="N80" s="532">
        <v>0.117185</v>
      </c>
      <c r="O80" s="532">
        <v>0.118037</v>
      </c>
      <c r="P80" s="532">
        <v>0.114332</v>
      </c>
      <c r="Q80" s="532">
        <v>0.117997</v>
      </c>
      <c r="R80" s="532">
        <v>0.130631</v>
      </c>
      <c r="S80" s="533">
        <v>0.13465299999999999</v>
      </c>
      <c r="T80" s="533">
        <v>0.12936400000000001</v>
      </c>
      <c r="U80" s="533">
        <v>0.13653000000000001</v>
      </c>
      <c r="V80" s="533">
        <v>0.138955</v>
      </c>
      <c r="W80" s="477">
        <v>0.139124</v>
      </c>
      <c r="X80" s="479">
        <v>0.13597200000000001</v>
      </c>
      <c r="Y80" s="172">
        <v>0.13816400000000001</v>
      </c>
      <c r="Z80" s="172">
        <v>0.13603100000000001</v>
      </c>
      <c r="AA80" s="534">
        <v>0.136209</v>
      </c>
      <c r="AB80" s="535"/>
      <c r="AC80" s="535"/>
      <c r="AD80" s="536"/>
      <c r="AE80" s="224" t="s">
        <v>383</v>
      </c>
      <c r="AN80" s="482"/>
      <c r="AO80" s="483"/>
      <c r="AP80" s="484"/>
      <c r="AQ80" s="484"/>
      <c r="AR80" s="288"/>
      <c r="AS80" s="288"/>
    </row>
    <row r="81" spans="1:45">
      <c r="A81" s="504" t="s">
        <v>132</v>
      </c>
      <c r="B81" s="97">
        <v>5125821</v>
      </c>
      <c r="C81" s="100">
        <v>0.93757009999999996</v>
      </c>
      <c r="D81" s="529">
        <v>86.665814110357516</v>
      </c>
      <c r="E81" s="529">
        <v>50.666157967567393</v>
      </c>
      <c r="F81" s="100">
        <v>-1.5122807017543733</v>
      </c>
      <c r="G81" s="547"/>
      <c r="H81" s="547"/>
      <c r="I81" s="531">
        <v>5357.0724517578974</v>
      </c>
      <c r="J81" s="531"/>
      <c r="K81" s="532">
        <v>1.2452369999999999</v>
      </c>
      <c r="L81" s="532">
        <v>1.1809419999999999</v>
      </c>
      <c r="M81" s="532">
        <v>0.751525</v>
      </c>
      <c r="N81" s="532">
        <v>0.91506600000000005</v>
      </c>
      <c r="O81" s="532">
        <v>0.90488100000000005</v>
      </c>
      <c r="P81" s="532">
        <v>1.047296</v>
      </c>
      <c r="Q81" s="532">
        <v>1.1314900000000001</v>
      </c>
      <c r="R81" s="532">
        <v>0.96579300000000001</v>
      </c>
      <c r="S81" s="533">
        <v>0.97791799999999995</v>
      </c>
      <c r="T81" s="533">
        <v>1.0537190000000001</v>
      </c>
      <c r="U81" s="533">
        <v>1.1051740000000001</v>
      </c>
      <c r="V81" s="533">
        <v>0.99365499999999995</v>
      </c>
      <c r="W81" s="477">
        <v>0.93442099999999995</v>
      </c>
      <c r="X81" s="479">
        <v>1.111974</v>
      </c>
      <c r="Y81" s="172">
        <v>1.0518069999999999</v>
      </c>
      <c r="Z81" s="172">
        <v>1.0256989999999999</v>
      </c>
      <c r="AA81" s="534">
        <v>1.016043</v>
      </c>
      <c r="AB81" s="535"/>
      <c r="AC81" s="535"/>
      <c r="AD81" s="536"/>
      <c r="AE81" s="224" t="s">
        <v>383</v>
      </c>
      <c r="AN81" s="482"/>
      <c r="AO81" s="483"/>
      <c r="AP81" s="484"/>
      <c r="AQ81" s="484"/>
      <c r="AR81" s="288"/>
      <c r="AS81" s="288"/>
    </row>
    <row r="82" spans="1:45">
      <c r="A82" s="504" t="s">
        <v>133</v>
      </c>
      <c r="B82" s="97">
        <v>4857274</v>
      </c>
      <c r="C82" s="100">
        <v>1.2479170000000002</v>
      </c>
      <c r="D82" s="529">
        <v>125.08416891199272</v>
      </c>
      <c r="E82" s="529">
        <v>95.847424095109517</v>
      </c>
      <c r="F82" s="100">
        <v>13.604305283757345</v>
      </c>
      <c r="G82" s="547"/>
      <c r="H82" s="547"/>
      <c r="I82" s="531">
        <v>14228.79554049326</v>
      </c>
      <c r="J82" s="531"/>
      <c r="K82" s="532">
        <v>1.281693</v>
      </c>
      <c r="L82" s="532">
        <v>1.361629</v>
      </c>
      <c r="M82" s="532">
        <v>1.3606210000000001</v>
      </c>
      <c r="N82" s="532">
        <v>1.451589</v>
      </c>
      <c r="O82" s="532">
        <v>1.4799880000000001</v>
      </c>
      <c r="P82" s="532">
        <v>1.5462070000000001</v>
      </c>
      <c r="Q82" s="532">
        <v>1.575836</v>
      </c>
      <c r="R82" s="532">
        <v>1.740883</v>
      </c>
      <c r="S82" s="533">
        <v>1.7003090000000001</v>
      </c>
      <c r="T82" s="533">
        <v>1.612546</v>
      </c>
      <c r="U82" s="533">
        <v>1.580444</v>
      </c>
      <c r="V82" s="533">
        <v>1.6103050000000001</v>
      </c>
      <c r="W82" s="477">
        <v>1.6225959999999999</v>
      </c>
      <c r="X82" s="479">
        <v>1.662029</v>
      </c>
      <c r="Y82" s="172">
        <v>1.6525460000000001</v>
      </c>
      <c r="Z82" s="172">
        <v>1.6949069999999999</v>
      </c>
      <c r="AA82" s="534">
        <v>1.7137629999999999</v>
      </c>
      <c r="AB82" s="535"/>
      <c r="AC82" s="535"/>
      <c r="AD82" s="536"/>
      <c r="AE82" s="224" t="s">
        <v>383</v>
      </c>
      <c r="AN82" s="482"/>
      <c r="AO82" s="483"/>
      <c r="AP82" s="484"/>
      <c r="AQ82" s="484"/>
      <c r="AR82" s="288"/>
      <c r="AS82" s="288"/>
    </row>
    <row r="83" spans="1:45">
      <c r="A83" s="504" t="s">
        <v>381</v>
      </c>
      <c r="B83" s="97">
        <v>23695919</v>
      </c>
      <c r="C83" s="100">
        <v>0.27990179999999998</v>
      </c>
      <c r="D83" s="529">
        <v>89.913269346566025</v>
      </c>
      <c r="E83" s="529">
        <v>63.569231165853417</v>
      </c>
      <c r="F83" s="100">
        <v>0.60000000000000053</v>
      </c>
      <c r="G83" s="547"/>
      <c r="H83" s="547"/>
      <c r="I83" s="531">
        <v>3024.8850029333262</v>
      </c>
      <c r="J83" s="531"/>
      <c r="K83" s="532">
        <v>0.39721099999999998</v>
      </c>
      <c r="L83" s="532">
        <v>0.39166499999999999</v>
      </c>
      <c r="M83" s="532">
        <v>0.40621200000000002</v>
      </c>
      <c r="N83" s="532">
        <v>0.31425700000000001</v>
      </c>
      <c r="O83" s="532">
        <v>0.32707999999999998</v>
      </c>
      <c r="P83" s="532">
        <v>0.34415699999999999</v>
      </c>
      <c r="Q83" s="532">
        <v>0.33794299999999999</v>
      </c>
      <c r="R83" s="532">
        <v>0.32352500000000001</v>
      </c>
      <c r="S83" s="533">
        <v>0.35463899999999998</v>
      </c>
      <c r="T83" s="533">
        <v>0.32819300000000001</v>
      </c>
      <c r="U83" s="533">
        <v>0.35301700000000003</v>
      </c>
      <c r="V83" s="533">
        <v>0.33496999999999999</v>
      </c>
      <c r="W83" s="477">
        <v>0.36918400000000001</v>
      </c>
      <c r="X83" s="479">
        <v>0.38826699999999997</v>
      </c>
      <c r="Y83" s="172">
        <v>0.41440100000000002</v>
      </c>
      <c r="Z83" s="172">
        <v>0.430369</v>
      </c>
      <c r="AA83" s="534">
        <v>0.42432500000000001</v>
      </c>
      <c r="AB83" s="535"/>
      <c r="AC83" s="535"/>
      <c r="AD83" s="536"/>
      <c r="AE83" s="224" t="s">
        <v>383</v>
      </c>
      <c r="AN83" s="482"/>
      <c r="AO83" s="483"/>
      <c r="AP83" s="484"/>
      <c r="AQ83" s="484"/>
      <c r="AR83" s="288"/>
      <c r="AS83" s="288"/>
    </row>
    <row r="84" spans="1:45">
      <c r="A84" s="504" t="s">
        <v>67</v>
      </c>
      <c r="B84" s="97">
        <v>4170600</v>
      </c>
      <c r="C84" s="100">
        <v>3.9765929999999998</v>
      </c>
      <c r="D84" s="529">
        <v>119.17431005302205</v>
      </c>
      <c r="E84" s="529">
        <v>108.68935606992929</v>
      </c>
      <c r="F84" s="100">
        <v>1.2000000000000011</v>
      </c>
      <c r="G84" s="547"/>
      <c r="H84" s="547"/>
      <c r="I84" s="531">
        <v>21031.074131443715</v>
      </c>
      <c r="J84" s="531"/>
      <c r="K84" s="544">
        <v>4.364039</v>
      </c>
      <c r="L84" s="544">
        <v>4.6327970000000001</v>
      </c>
      <c r="M84" s="544">
        <v>4.8248030000000002</v>
      </c>
      <c r="N84" s="544">
        <v>5.1469449999999997</v>
      </c>
      <c r="O84" s="544">
        <v>5.1745580000000002</v>
      </c>
      <c r="P84" s="544">
        <v>5.2067969999999999</v>
      </c>
      <c r="Q84" s="544">
        <v>5.2607809999999997</v>
      </c>
      <c r="R84" s="544">
        <v>5.6653159999999998</v>
      </c>
      <c r="S84" s="545">
        <v>5.3748459999999998</v>
      </c>
      <c r="T84" s="545">
        <v>5.0183920000000004</v>
      </c>
      <c r="U84" s="535">
        <v>4.8188230000000001</v>
      </c>
      <c r="V84" s="535">
        <v>4.7750649999999997</v>
      </c>
      <c r="W84" s="480">
        <v>4.5095599999999996</v>
      </c>
      <c r="X84" s="480">
        <v>4.4160729999999999</v>
      </c>
      <c r="Y84" s="542">
        <v>4.3017659999999998</v>
      </c>
      <c r="Z84" s="542">
        <v>4.4430040000000002</v>
      </c>
      <c r="AA84" s="534">
        <v>4.6100219999999998</v>
      </c>
      <c r="AB84" s="535"/>
      <c r="AC84" s="535"/>
      <c r="AD84" s="536"/>
      <c r="AE84" s="224" t="s">
        <v>17</v>
      </c>
      <c r="AN84" s="482"/>
      <c r="AO84" s="483"/>
      <c r="AP84" s="484"/>
      <c r="AQ84" s="484"/>
      <c r="AR84" s="288"/>
      <c r="AS84" s="288"/>
    </row>
    <row r="85" spans="1:45">
      <c r="A85" s="504" t="s">
        <v>135</v>
      </c>
      <c r="B85" s="97">
        <v>11475982</v>
      </c>
      <c r="C85" s="100">
        <v>2.4340304000000001</v>
      </c>
      <c r="D85" s="529">
        <v>114.51316069372569</v>
      </c>
      <c r="E85" s="529">
        <v>71.245296368252497</v>
      </c>
      <c r="F85" s="100">
        <v>10.900000000000002</v>
      </c>
      <c r="G85" s="547"/>
      <c r="H85" s="547"/>
      <c r="I85" s="548"/>
      <c r="J85" s="531"/>
      <c r="K85" s="544">
        <v>2.5665360000000002</v>
      </c>
      <c r="L85" s="544">
        <v>2.4720149999999999</v>
      </c>
      <c r="M85" s="544">
        <v>2.360903</v>
      </c>
      <c r="N85" s="544">
        <v>2.2938589999999999</v>
      </c>
      <c r="O85" s="544">
        <v>2.2301160000000002</v>
      </c>
      <c r="P85" s="544">
        <v>2.3044340000000001</v>
      </c>
      <c r="Q85" s="544">
        <v>2.3475030000000001</v>
      </c>
      <c r="R85" s="544">
        <v>2.4297469999999999</v>
      </c>
      <c r="S85" s="545">
        <v>2.29569</v>
      </c>
      <c r="T85" s="545">
        <v>2.946895</v>
      </c>
      <c r="U85" s="535">
        <v>2.721905</v>
      </c>
      <c r="V85" s="535">
        <v>2.573464</v>
      </c>
      <c r="W85" s="480">
        <v>2.6236120000000001</v>
      </c>
      <c r="X85" s="481">
        <v>2.527876</v>
      </c>
      <c r="Y85" s="542">
        <v>2.5291160000000001</v>
      </c>
      <c r="Z85" s="542">
        <v>2.5996079999999999</v>
      </c>
      <c r="AA85" s="534">
        <v>2.6425320000000001</v>
      </c>
      <c r="AB85" s="535"/>
      <c r="AC85" s="535"/>
      <c r="AD85" s="536"/>
      <c r="AE85" s="224" t="s">
        <v>383</v>
      </c>
      <c r="AN85" s="482"/>
      <c r="AO85" s="483"/>
      <c r="AP85" s="484"/>
      <c r="AQ85" s="484"/>
      <c r="AR85" s="288"/>
      <c r="AS85" s="288"/>
    </row>
    <row r="86" spans="1:45">
      <c r="A86" s="504" t="s">
        <v>48</v>
      </c>
      <c r="B86" s="97">
        <v>1170125</v>
      </c>
      <c r="C86" s="100">
        <v>6.6842333999999992</v>
      </c>
      <c r="D86" s="529">
        <v>114.45344804894805</v>
      </c>
      <c r="E86" s="529">
        <v>111.18451091763306</v>
      </c>
      <c r="F86" s="100">
        <v>1.3000000000000038</v>
      </c>
      <c r="G86" s="537"/>
      <c r="H86" s="537"/>
      <c r="I86" s="538">
        <v>31487.323661874118</v>
      </c>
      <c r="J86" s="531">
        <v>1</v>
      </c>
      <c r="K86" s="544">
        <v>7.4242020000000002</v>
      </c>
      <c r="L86" s="544">
        <v>7.134817</v>
      </c>
      <c r="M86" s="544">
        <v>7.2032740000000004</v>
      </c>
      <c r="N86" s="544">
        <v>7.8263639999999999</v>
      </c>
      <c r="O86" s="544">
        <v>7.6306750000000001</v>
      </c>
      <c r="P86" s="544">
        <v>7.6284640000000001</v>
      </c>
      <c r="Q86" s="544">
        <v>7.5222249999999997</v>
      </c>
      <c r="R86" s="544">
        <v>7.7839479999999996</v>
      </c>
      <c r="S86" s="545">
        <v>7.7964900000000004</v>
      </c>
      <c r="T86" s="545">
        <v>7.4776610000000003</v>
      </c>
      <c r="U86" s="535">
        <v>7.1624410000000003</v>
      </c>
      <c r="V86" s="535">
        <v>6.8441879999999999</v>
      </c>
      <c r="W86" s="480">
        <v>6.3669039999999999</v>
      </c>
      <c r="X86" s="480">
        <v>5.5086959999999996</v>
      </c>
      <c r="Y86" s="542">
        <v>5.5842739999999997</v>
      </c>
      <c r="Z86" s="542">
        <v>5.7115200000000002</v>
      </c>
      <c r="AA86" s="534">
        <v>5.873869</v>
      </c>
      <c r="AB86" s="535"/>
      <c r="AC86" s="535"/>
      <c r="AD86" s="536"/>
      <c r="AE86" s="224" t="s">
        <v>17</v>
      </c>
      <c r="AN86" s="482"/>
      <c r="AO86" s="483"/>
      <c r="AP86" s="484"/>
      <c r="AQ86" s="484"/>
      <c r="AR86" s="288"/>
      <c r="AS86" s="288"/>
    </row>
    <row r="87" spans="1:45">
      <c r="A87" s="504" t="s">
        <v>50</v>
      </c>
      <c r="B87" s="97">
        <v>10561633</v>
      </c>
      <c r="C87" s="100">
        <v>13.284343999999999</v>
      </c>
      <c r="D87" s="529">
        <v>125.98245507372874</v>
      </c>
      <c r="E87" s="529">
        <v>132.92385194321326</v>
      </c>
      <c r="F87" s="100">
        <v>0.51267957447348111</v>
      </c>
      <c r="G87" s="537">
        <v>0.29836415047049503</v>
      </c>
      <c r="H87" s="537">
        <v>0.56543979098768204</v>
      </c>
      <c r="I87" s="531">
        <v>30247.877201437619</v>
      </c>
      <c r="J87" s="531">
        <v>12</v>
      </c>
      <c r="K87" s="544">
        <v>12.60806</v>
      </c>
      <c r="L87" s="544">
        <v>12.55646</v>
      </c>
      <c r="M87" s="544">
        <v>12.012790000000001</v>
      </c>
      <c r="N87" s="544">
        <v>12.503500000000001</v>
      </c>
      <c r="O87" s="544">
        <v>12.645</v>
      </c>
      <c r="P87" s="544">
        <v>12.216060000000001</v>
      </c>
      <c r="Q87" s="544">
        <v>12.399470000000001</v>
      </c>
      <c r="R87" s="544">
        <v>12.42066</v>
      </c>
      <c r="S87" s="545">
        <v>11.92699</v>
      </c>
      <c r="T87" s="545">
        <v>11.02154</v>
      </c>
      <c r="U87" s="535">
        <v>11.43943</v>
      </c>
      <c r="V87" s="535">
        <v>11.202500000000001</v>
      </c>
      <c r="W87" s="480">
        <v>11.004060000000001</v>
      </c>
      <c r="X87" s="480">
        <v>10.587759999999999</v>
      </c>
      <c r="Y87" s="542">
        <v>10.17882</v>
      </c>
      <c r="Z87" s="542">
        <v>10.40523</v>
      </c>
      <c r="AA87" s="534">
        <v>10.549569999999999</v>
      </c>
      <c r="AB87" s="535"/>
      <c r="AC87" s="535"/>
      <c r="AD87" s="536"/>
      <c r="AE87" s="224" t="s">
        <v>17</v>
      </c>
      <c r="AN87" s="482"/>
      <c r="AO87" s="483"/>
      <c r="AP87" s="484"/>
      <c r="AQ87" s="484"/>
      <c r="AR87" s="288"/>
      <c r="AS87" s="288"/>
    </row>
    <row r="88" spans="1:45">
      <c r="A88" s="504" t="s">
        <v>136</v>
      </c>
      <c r="B88" s="97">
        <v>78736153</v>
      </c>
      <c r="C88" s="100">
        <v>7.4866900000000014E-2</v>
      </c>
      <c r="D88" s="529">
        <v>71.549100611532694</v>
      </c>
      <c r="E88" s="529">
        <v>57.813522987146108</v>
      </c>
      <c r="F88" s="100">
        <v>-4.4674184084808495</v>
      </c>
      <c r="G88" s="547"/>
      <c r="H88" s="547"/>
      <c r="I88" s="531">
        <v>691.20381386434735</v>
      </c>
      <c r="J88" s="531"/>
      <c r="K88" s="532">
        <v>5.4702000000000001E-2</v>
      </c>
      <c r="L88" s="532">
        <v>5.1790999999999997E-2</v>
      </c>
      <c r="M88" s="532">
        <v>5.2711000000000001E-2</v>
      </c>
      <c r="N88" s="532">
        <v>5.9302000000000001E-2</v>
      </c>
      <c r="O88" s="532">
        <v>4.3586E-2</v>
      </c>
      <c r="P88" s="532">
        <v>4.7285000000000001E-2</v>
      </c>
      <c r="Q88" s="532">
        <v>4.7004999999999998E-2</v>
      </c>
      <c r="R88" s="532">
        <v>4.9632999999999997E-2</v>
      </c>
      <c r="S88" s="533">
        <v>4.9412999999999999E-2</v>
      </c>
      <c r="T88" s="533">
        <v>4.6824999999999999E-2</v>
      </c>
      <c r="U88" s="533">
        <v>4.7515000000000002E-2</v>
      </c>
      <c r="V88" s="533">
        <v>5.2429000000000003E-2</v>
      </c>
      <c r="W88" s="477">
        <v>4.9396000000000002E-2</v>
      </c>
      <c r="X88" s="479">
        <v>6.8166000000000004E-2</v>
      </c>
      <c r="Y88" s="172">
        <v>8.5387000000000005E-2</v>
      </c>
      <c r="Z88" s="172">
        <v>8.3023E-2</v>
      </c>
      <c r="AA88" s="534">
        <v>8.3415000000000003E-2</v>
      </c>
      <c r="AB88" s="535"/>
      <c r="AC88" s="535"/>
      <c r="AD88" s="536"/>
      <c r="AE88" s="224" t="s">
        <v>383</v>
      </c>
      <c r="AN88" s="482"/>
      <c r="AO88" s="483"/>
      <c r="AP88" s="484"/>
      <c r="AQ88" s="484"/>
      <c r="AR88" s="288"/>
      <c r="AS88" s="288"/>
    </row>
    <row r="89" spans="1:45">
      <c r="A89" s="504" t="s">
        <v>65</v>
      </c>
      <c r="B89" s="97">
        <v>5731118</v>
      </c>
      <c r="C89" s="100">
        <v>11.806515999999998</v>
      </c>
      <c r="D89" s="529">
        <v>127.77929210349592</v>
      </c>
      <c r="E89" s="529">
        <v>277.8345801601875</v>
      </c>
      <c r="F89" s="100">
        <v>1.6928203462198901</v>
      </c>
      <c r="G89" s="547"/>
      <c r="H89" s="547"/>
      <c r="I89" s="531">
        <v>45241.246597904152</v>
      </c>
      <c r="J89" s="531">
        <v>257</v>
      </c>
      <c r="K89" s="544">
        <v>9.9959570000000006</v>
      </c>
      <c r="L89" s="544">
        <v>10.25863</v>
      </c>
      <c r="M89" s="544">
        <v>10.15921</v>
      </c>
      <c r="N89" s="544">
        <v>11.13438</v>
      </c>
      <c r="O89" s="544">
        <v>10.08292</v>
      </c>
      <c r="P89" s="544">
        <v>9.4016219999999997</v>
      </c>
      <c r="Q89" s="544">
        <v>10.82033</v>
      </c>
      <c r="R89" s="544">
        <v>9.8886669999999999</v>
      </c>
      <c r="S89" s="545">
        <v>9.2383039999999994</v>
      </c>
      <c r="T89" s="545">
        <v>8.7640670000000007</v>
      </c>
      <c r="U89" s="535">
        <v>8.7071769999999997</v>
      </c>
      <c r="V89" s="535">
        <v>7.7384079999999997</v>
      </c>
      <c r="W89" s="480">
        <v>7.461951</v>
      </c>
      <c r="X89" s="480">
        <v>7.7802220000000002</v>
      </c>
      <c r="Y89" s="542">
        <v>6.9742259999999998</v>
      </c>
      <c r="Z89" s="542">
        <v>6.3476039999999996</v>
      </c>
      <c r="AA89" s="534">
        <v>6.6563299999999996</v>
      </c>
      <c r="AB89" s="535"/>
      <c r="AC89" s="535"/>
      <c r="AD89" s="536"/>
      <c r="AE89" s="224" t="s">
        <v>17</v>
      </c>
      <c r="AN89" s="482"/>
      <c r="AO89" s="483"/>
      <c r="AP89" s="484"/>
      <c r="AQ89" s="484"/>
      <c r="AR89" s="288"/>
      <c r="AS89" s="288"/>
    </row>
    <row r="90" spans="1:45">
      <c r="A90" s="504" t="s">
        <v>260</v>
      </c>
      <c r="B90" s="97">
        <v>942333</v>
      </c>
      <c r="C90" s="100">
        <v>1.0464264999999999</v>
      </c>
      <c r="D90" s="529">
        <v>75.817748346211218</v>
      </c>
      <c r="E90" s="543"/>
      <c r="F90" s="100">
        <v>0</v>
      </c>
      <c r="G90" s="547"/>
      <c r="H90" s="547"/>
      <c r="I90" s="538">
        <v>2921.6406714152458</v>
      </c>
      <c r="J90" s="531"/>
      <c r="K90" s="532">
        <v>1.033671</v>
      </c>
      <c r="L90" s="532">
        <v>1.1180639999999999</v>
      </c>
      <c r="M90" s="532">
        <v>1.1042179999999999</v>
      </c>
      <c r="N90" s="532">
        <v>1.1536660000000001</v>
      </c>
      <c r="O90" s="532">
        <v>1.1631279999999999</v>
      </c>
      <c r="P90" s="532">
        <v>1.224966</v>
      </c>
      <c r="Q90" s="532">
        <v>1.313509</v>
      </c>
      <c r="R90" s="532">
        <v>1.385132</v>
      </c>
      <c r="S90" s="533">
        <v>1.4340090000000001</v>
      </c>
      <c r="T90" s="533">
        <v>1.438483</v>
      </c>
      <c r="U90" s="533">
        <v>1.500062</v>
      </c>
      <c r="V90" s="533">
        <v>1.5434939999999999</v>
      </c>
      <c r="W90" s="477">
        <v>1.522132</v>
      </c>
      <c r="X90" s="479">
        <v>1.557164</v>
      </c>
      <c r="Y90" s="172">
        <v>1.663756</v>
      </c>
      <c r="Z90" s="172">
        <v>1.5806819999999999</v>
      </c>
      <c r="AA90" s="534">
        <v>1.601753</v>
      </c>
      <c r="AB90" s="535"/>
      <c r="AC90" s="535"/>
      <c r="AD90" s="536"/>
      <c r="AE90" s="224" t="s">
        <v>385</v>
      </c>
      <c r="AN90" s="482"/>
      <c r="AO90" s="483"/>
      <c r="AP90" s="484"/>
      <c r="AQ90" s="484"/>
      <c r="AR90" s="288"/>
      <c r="AS90" s="288"/>
    </row>
    <row r="91" spans="1:45">
      <c r="A91" s="504" t="s">
        <v>261</v>
      </c>
      <c r="B91" s="97">
        <v>73543</v>
      </c>
      <c r="C91" s="100">
        <v>1.2902171999999996</v>
      </c>
      <c r="D91" s="529">
        <v>96.381504241410468</v>
      </c>
      <c r="E91" s="529">
        <v>78.696684929610242</v>
      </c>
      <c r="F91" s="100">
        <v>-11.56311584553929</v>
      </c>
      <c r="G91" s="530"/>
      <c r="H91" s="530"/>
      <c r="I91" s="531">
        <v>10227.05376488517</v>
      </c>
      <c r="J91" s="531"/>
      <c r="K91" s="532">
        <v>1.7514959999999999</v>
      </c>
      <c r="L91" s="532">
        <v>1.877766</v>
      </c>
      <c r="M91" s="532">
        <v>1.80941</v>
      </c>
      <c r="N91" s="532">
        <v>1.8279209999999999</v>
      </c>
      <c r="O91" s="532">
        <v>1.9397489999999999</v>
      </c>
      <c r="P91" s="532">
        <v>1.8707990000000001</v>
      </c>
      <c r="Q91" s="532">
        <v>1.936407</v>
      </c>
      <c r="R91" s="532">
        <v>1.9907319999999999</v>
      </c>
      <c r="S91" s="533">
        <v>1.950593</v>
      </c>
      <c r="T91" s="533">
        <v>2.0004189999999999</v>
      </c>
      <c r="U91" s="533">
        <v>2.1064039999999999</v>
      </c>
      <c r="V91" s="533">
        <v>2.184615</v>
      </c>
      <c r="W91" s="477">
        <v>2.1885810000000001</v>
      </c>
      <c r="X91" s="479">
        <v>2.3939279999999998</v>
      </c>
      <c r="Y91" s="172">
        <v>2.4167550000000002</v>
      </c>
      <c r="Z91" s="172">
        <v>2.5000170000000002</v>
      </c>
      <c r="AA91" s="534">
        <v>2.5274359999999998</v>
      </c>
      <c r="AB91" s="535"/>
      <c r="AC91" s="535"/>
      <c r="AD91" s="536"/>
      <c r="AE91" s="224" t="s">
        <v>384</v>
      </c>
      <c r="AN91" s="482"/>
      <c r="AO91" s="483"/>
      <c r="AP91" s="484"/>
      <c r="AQ91" s="484"/>
      <c r="AR91" s="288"/>
      <c r="AS91" s="288"/>
    </row>
    <row r="92" spans="1:45">
      <c r="A92" s="504" t="s">
        <v>101</v>
      </c>
      <c r="B92" s="97">
        <v>10648791</v>
      </c>
      <c r="C92" s="100">
        <v>1.5306563</v>
      </c>
      <c r="D92" s="529">
        <v>109.10598527300115</v>
      </c>
      <c r="E92" s="529">
        <v>55.87435238108943</v>
      </c>
      <c r="F92" s="100">
        <v>0</v>
      </c>
      <c r="G92" s="547"/>
      <c r="H92" s="547"/>
      <c r="I92" s="531">
        <v>12291.109231477471</v>
      </c>
      <c r="J92" s="531"/>
      <c r="K92" s="539">
        <v>2.1633960000000001</v>
      </c>
      <c r="L92" s="539">
        <v>2.095081</v>
      </c>
      <c r="M92" s="539">
        <v>2.2464089999999999</v>
      </c>
      <c r="N92" s="539">
        <v>2.1821410000000001</v>
      </c>
      <c r="O92" s="539">
        <v>2.1395369999999998</v>
      </c>
      <c r="P92" s="539">
        <v>2.085502</v>
      </c>
      <c r="Q92" s="539">
        <v>2.2459709999999999</v>
      </c>
      <c r="R92" s="539">
        <v>2.2178260000000001</v>
      </c>
      <c r="S92" s="540">
        <v>2.2709860000000002</v>
      </c>
      <c r="T92" s="540">
        <v>2.0724960000000001</v>
      </c>
      <c r="U92" s="533">
        <v>2.0869979999999999</v>
      </c>
      <c r="V92" s="533">
        <v>2.2237830000000001</v>
      </c>
      <c r="W92" s="477">
        <v>2.2429160000000001</v>
      </c>
      <c r="X92" s="477">
        <v>2.1975449999999999</v>
      </c>
      <c r="Y92" s="172">
        <v>2.1414550000000001</v>
      </c>
      <c r="Z92" s="172">
        <v>2.1724190000000001</v>
      </c>
      <c r="AA92" s="534">
        <v>2.2138429999999998</v>
      </c>
      <c r="AB92" s="535"/>
      <c r="AC92" s="535"/>
      <c r="AD92" s="536"/>
      <c r="AE92" s="224" t="s">
        <v>17</v>
      </c>
      <c r="AN92" s="482"/>
      <c r="AO92" s="483"/>
      <c r="AP92" s="484"/>
      <c r="AQ92" s="484"/>
      <c r="AR92" s="288"/>
      <c r="AS92" s="288"/>
    </row>
    <row r="93" spans="1:45">
      <c r="A93" s="504" t="s">
        <v>95</v>
      </c>
      <c r="B93" s="97">
        <v>16385068</v>
      </c>
      <c r="C93" s="100">
        <v>1.6262962999999999</v>
      </c>
      <c r="D93" s="529">
        <v>111.71807763428573</v>
      </c>
      <c r="E93" s="529">
        <v>83.334504316297526</v>
      </c>
      <c r="F93" s="100">
        <v>-9.7728188996371088</v>
      </c>
      <c r="G93" s="547"/>
      <c r="H93" s="547"/>
      <c r="I93" s="531">
        <v>10410.99890983142</v>
      </c>
      <c r="J93" s="531"/>
      <c r="K93" s="539">
        <v>1.543949</v>
      </c>
      <c r="L93" s="539">
        <v>1.5791710000000001</v>
      </c>
      <c r="M93" s="539">
        <v>1.7156130000000001</v>
      </c>
      <c r="N93" s="539">
        <v>1.707247</v>
      </c>
      <c r="O93" s="539">
        <v>1.703219</v>
      </c>
      <c r="P93" s="539">
        <v>1.9579489999999999</v>
      </c>
      <c r="Q93" s="539">
        <v>2.075199</v>
      </c>
      <c r="R93" s="539">
        <v>2.1767500000000002</v>
      </c>
      <c r="S93" s="540">
        <v>2.138779</v>
      </c>
      <c r="T93" s="540">
        <v>2.3423069999999999</v>
      </c>
      <c r="U93" s="533">
        <v>2.4254709999999999</v>
      </c>
      <c r="V93" s="533">
        <v>2.4885290000000002</v>
      </c>
      <c r="W93" s="477">
        <v>2.477449</v>
      </c>
      <c r="X93" s="477">
        <v>2.550764</v>
      </c>
      <c r="Y93" s="172">
        <v>2.726299</v>
      </c>
      <c r="Z93" s="172">
        <v>2.6154139999999999</v>
      </c>
      <c r="AA93" s="534">
        <v>2.4430299999999998</v>
      </c>
      <c r="AB93" s="535"/>
      <c r="AC93" s="535"/>
      <c r="AD93" s="536"/>
      <c r="AE93" s="224" t="s">
        <v>17</v>
      </c>
      <c r="AN93" s="482"/>
      <c r="AO93" s="483"/>
      <c r="AP93" s="484"/>
      <c r="AQ93" s="484"/>
      <c r="AR93" s="288"/>
      <c r="AS93" s="288"/>
    </row>
    <row r="94" spans="1:45">
      <c r="A94" s="504" t="s">
        <v>94</v>
      </c>
      <c r="B94" s="97">
        <v>95688681</v>
      </c>
      <c r="C94" s="100">
        <v>1.6044893999999998</v>
      </c>
      <c r="D94" s="529">
        <v>104.21406020025145</v>
      </c>
      <c r="E94" s="529">
        <v>71.204069659863293</v>
      </c>
      <c r="F94" s="100">
        <v>0</v>
      </c>
      <c r="G94" s="547"/>
      <c r="H94" s="547"/>
      <c r="I94" s="531">
        <v>9943.9135538150167</v>
      </c>
      <c r="J94" s="531"/>
      <c r="K94" s="532">
        <v>1.726661</v>
      </c>
      <c r="L94" s="532">
        <v>1.877961</v>
      </c>
      <c r="M94" s="532">
        <v>1.8869499999999999</v>
      </c>
      <c r="N94" s="532">
        <v>1.902174</v>
      </c>
      <c r="O94" s="532">
        <v>2.029881</v>
      </c>
      <c r="P94" s="532">
        <v>2.2321469999999999</v>
      </c>
      <c r="Q94" s="532">
        <v>2.3059750000000001</v>
      </c>
      <c r="R94" s="532">
        <v>2.4223479999999999</v>
      </c>
      <c r="S94" s="533">
        <v>2.4492919999999998</v>
      </c>
      <c r="T94" s="533">
        <v>2.4683869999999999</v>
      </c>
      <c r="U94" s="533">
        <v>2.4988769999999998</v>
      </c>
      <c r="V94" s="533">
        <v>2.562262</v>
      </c>
      <c r="W94" s="477">
        <v>2.5915940000000002</v>
      </c>
      <c r="X94" s="477">
        <v>2.3379970000000001</v>
      </c>
      <c r="Y94" s="172">
        <v>2.25753</v>
      </c>
      <c r="Z94" s="172">
        <v>2.2334529999999999</v>
      </c>
      <c r="AA94" s="534">
        <v>2.2923439999999999</v>
      </c>
      <c r="AB94" s="535"/>
      <c r="AC94" s="535"/>
      <c r="AD94" s="536"/>
      <c r="AE94" s="224" t="s">
        <v>17</v>
      </c>
      <c r="AN94" s="482"/>
      <c r="AO94" s="483"/>
      <c r="AP94" s="484"/>
      <c r="AQ94" s="484"/>
      <c r="AR94" s="288"/>
      <c r="AS94" s="288"/>
    </row>
    <row r="95" spans="1:45">
      <c r="A95" s="504" t="s">
        <v>137</v>
      </c>
      <c r="B95" s="97">
        <v>6344722</v>
      </c>
      <c r="C95" s="100">
        <v>0.80449210000000004</v>
      </c>
      <c r="D95" s="529">
        <v>100.85309039287361</v>
      </c>
      <c r="E95" s="529">
        <v>82.647606339886153</v>
      </c>
      <c r="F95" s="100">
        <v>-5.3999999999999995</v>
      </c>
      <c r="G95" s="547"/>
      <c r="H95" s="547"/>
      <c r="I95" s="531">
        <v>7755.4274507964556</v>
      </c>
      <c r="J95" s="531"/>
      <c r="K95" s="532">
        <v>0.97964600000000002</v>
      </c>
      <c r="L95" s="532">
        <v>1.0401830000000001</v>
      </c>
      <c r="M95" s="532">
        <v>1.0404519999999999</v>
      </c>
      <c r="N95" s="532">
        <v>1.0931869999999999</v>
      </c>
      <c r="O95" s="532">
        <v>1.0956790000000001</v>
      </c>
      <c r="P95" s="532">
        <v>1.1334139999999999</v>
      </c>
      <c r="Q95" s="532">
        <v>1.194286</v>
      </c>
      <c r="R95" s="532">
        <v>1.2565200000000001</v>
      </c>
      <c r="S95" s="533">
        <v>1.1267050000000001</v>
      </c>
      <c r="T95" s="533">
        <v>1.1249389999999999</v>
      </c>
      <c r="U95" s="533">
        <v>1.0814859999999999</v>
      </c>
      <c r="V95" s="533">
        <v>1.1129260000000001</v>
      </c>
      <c r="W95" s="477">
        <v>1.1363190000000001</v>
      </c>
      <c r="X95" s="479">
        <v>1.1019490000000001</v>
      </c>
      <c r="Y95" s="172">
        <v>1.0911249999999999</v>
      </c>
      <c r="Z95" s="172">
        <v>1.081261</v>
      </c>
      <c r="AA95" s="534">
        <v>1.0810360000000001</v>
      </c>
      <c r="AB95" s="535"/>
      <c r="AC95" s="535"/>
      <c r="AD95" s="536"/>
      <c r="AE95" s="224" t="s">
        <v>383</v>
      </c>
      <c r="AN95" s="482"/>
      <c r="AO95" s="483"/>
      <c r="AP95" s="484"/>
      <c r="AQ95" s="484"/>
      <c r="AR95" s="288"/>
      <c r="AS95" s="288"/>
    </row>
    <row r="96" spans="1:45">
      <c r="A96" s="504" t="s">
        <v>34</v>
      </c>
      <c r="B96" s="97">
        <v>1221490</v>
      </c>
      <c r="C96" s="100">
        <v>1.7371139000000002</v>
      </c>
      <c r="D96" s="529">
        <v>82.706833397227015</v>
      </c>
      <c r="E96" s="529">
        <v>55.336957757983193</v>
      </c>
      <c r="F96" s="100">
        <v>-10.399999999999999</v>
      </c>
      <c r="G96" s="547"/>
      <c r="H96" s="547"/>
      <c r="I96" s="531">
        <v>31533.838695918475</v>
      </c>
      <c r="J96" s="531"/>
      <c r="K96" s="532">
        <v>3.595923</v>
      </c>
      <c r="L96" s="532">
        <v>4.6318419999999998</v>
      </c>
      <c r="M96" s="532">
        <v>3.5925229999999999</v>
      </c>
      <c r="N96" s="532">
        <v>3.836792</v>
      </c>
      <c r="O96" s="532">
        <v>4.096679</v>
      </c>
      <c r="P96" s="532">
        <v>3.979015</v>
      </c>
      <c r="Q96" s="532">
        <v>3.7393100000000001</v>
      </c>
      <c r="R96" s="532">
        <v>3.6710020000000001</v>
      </c>
      <c r="S96" s="533">
        <v>3.2978640000000001</v>
      </c>
      <c r="T96" s="533">
        <v>2.8129400000000002</v>
      </c>
      <c r="U96" s="533">
        <v>2.7876699999999999</v>
      </c>
      <c r="V96" s="533">
        <v>2.8126530000000001</v>
      </c>
      <c r="W96" s="477">
        <v>2.2454529999999999</v>
      </c>
      <c r="X96" s="479">
        <v>2.165915</v>
      </c>
      <c r="Y96" s="172">
        <v>2.0483319999999998</v>
      </c>
      <c r="Z96" s="172">
        <v>1.827456</v>
      </c>
      <c r="AA96" s="534">
        <v>1.7675179999999999</v>
      </c>
      <c r="AB96" s="535"/>
      <c r="AC96" s="535"/>
      <c r="AD96" s="536"/>
      <c r="AE96" s="224" t="s">
        <v>17</v>
      </c>
      <c r="AN96" s="482"/>
      <c r="AO96" s="483"/>
      <c r="AP96" s="484"/>
      <c r="AQ96" s="484"/>
      <c r="AR96" s="288"/>
      <c r="AS96" s="288"/>
    </row>
    <row r="97" spans="1:48">
      <c r="A97" s="504" t="s">
        <v>138</v>
      </c>
      <c r="B97" s="97">
        <v>5869869</v>
      </c>
      <c r="C97" s="100">
        <v>0.18416660000000001</v>
      </c>
      <c r="D97" s="529">
        <v>74.142119718902023</v>
      </c>
      <c r="E97" s="529">
        <v>41.49542959922173</v>
      </c>
      <c r="F97" s="100">
        <v>-1.0000000000000009</v>
      </c>
      <c r="G97" s="547"/>
      <c r="H97" s="547"/>
      <c r="I97" s="531">
        <v>1611.6334383285566</v>
      </c>
      <c r="J97" s="531"/>
      <c r="K97" s="532">
        <v>0.196628</v>
      </c>
      <c r="L97" s="532">
        <v>0.208926</v>
      </c>
      <c r="M97" s="532">
        <v>0.19880400000000001</v>
      </c>
      <c r="N97" s="532">
        <v>0.18598899999999999</v>
      </c>
      <c r="O97" s="532">
        <v>0.17819599999999999</v>
      </c>
      <c r="P97" s="532">
        <v>0.152474</v>
      </c>
      <c r="Q97" s="532">
        <v>0.12981000000000001</v>
      </c>
      <c r="R97" s="532">
        <v>0.124638</v>
      </c>
      <c r="S97" s="533">
        <v>0.106484</v>
      </c>
      <c r="T97" s="533">
        <v>0.109236</v>
      </c>
      <c r="U97" s="533">
        <v>0.114791</v>
      </c>
      <c r="V97" s="533">
        <v>0.13170200000000001</v>
      </c>
      <c r="W97" s="477">
        <v>0.137298</v>
      </c>
      <c r="X97" s="479">
        <v>0.13461699999999999</v>
      </c>
      <c r="Y97" s="172">
        <v>0.13608999999999999</v>
      </c>
      <c r="Z97" s="172">
        <v>0.13461500000000001</v>
      </c>
      <c r="AA97" s="534">
        <v>0.13821</v>
      </c>
      <c r="AB97" s="535"/>
      <c r="AC97" s="535"/>
      <c r="AD97" s="536"/>
      <c r="AE97" s="224" t="s">
        <v>383</v>
      </c>
      <c r="AN97" s="482"/>
      <c r="AO97" s="483"/>
      <c r="AP97" s="484"/>
      <c r="AQ97" s="484"/>
      <c r="AR97" s="288"/>
      <c r="AS97" s="288"/>
      <c r="AV97" s="327"/>
    </row>
    <row r="98" spans="1:48">
      <c r="A98" s="504" t="s">
        <v>45</v>
      </c>
      <c r="B98" s="97">
        <v>1316481</v>
      </c>
      <c r="C98" s="100">
        <v>14.542707999999999</v>
      </c>
      <c r="D98" s="529">
        <v>119.71236023405406</v>
      </c>
      <c r="E98" s="529">
        <v>234.8500301362624</v>
      </c>
      <c r="F98" s="100">
        <v>1.0979835500132777</v>
      </c>
      <c r="G98" s="547"/>
      <c r="H98" s="547"/>
      <c r="I98" s="531">
        <v>25812.977230365213</v>
      </c>
      <c r="J98" s="531">
        <v>2</v>
      </c>
      <c r="K98" s="541">
        <v>10.91783</v>
      </c>
      <c r="L98" s="541">
        <v>11.39711</v>
      </c>
      <c r="M98" s="541">
        <v>10.99714</v>
      </c>
      <c r="N98" s="541">
        <v>12.50503</v>
      </c>
      <c r="O98" s="541">
        <v>12.886620000000001</v>
      </c>
      <c r="P98" s="541">
        <v>13.06908</v>
      </c>
      <c r="Q98" s="541">
        <v>11.96682</v>
      </c>
      <c r="R98" s="541">
        <v>15.40058</v>
      </c>
      <c r="S98" s="535">
        <v>14.24675</v>
      </c>
      <c r="T98" s="535">
        <v>11.5618</v>
      </c>
      <c r="U98" s="535">
        <v>13.955249999999999</v>
      </c>
      <c r="V98" s="535">
        <v>15.22031</v>
      </c>
      <c r="W98" s="480">
        <v>15.30757</v>
      </c>
      <c r="X98" s="480">
        <v>17.533619999999999</v>
      </c>
      <c r="Y98" s="542">
        <v>16.202400000000001</v>
      </c>
      <c r="Z98" s="542">
        <v>16.802140000000001</v>
      </c>
      <c r="AA98" s="534">
        <v>17.10108</v>
      </c>
      <c r="AB98" s="535"/>
      <c r="AC98" s="535"/>
      <c r="AD98" s="536"/>
      <c r="AE98" s="224" t="s">
        <v>17</v>
      </c>
      <c r="AN98" s="482"/>
      <c r="AO98" s="483"/>
      <c r="AP98" s="484"/>
      <c r="AQ98" s="484"/>
      <c r="AR98" s="288"/>
      <c r="AS98" s="288"/>
    </row>
    <row r="99" spans="1:48">
      <c r="A99" s="504" t="s">
        <v>139</v>
      </c>
      <c r="B99" s="97">
        <v>102403196</v>
      </c>
      <c r="C99" s="100">
        <v>4.64638E-2</v>
      </c>
      <c r="D99" s="529">
        <v>77.943670149591028</v>
      </c>
      <c r="E99" s="529">
        <v>69.819094214158071</v>
      </c>
      <c r="F99" s="100">
        <v>-2.3999999999999981</v>
      </c>
      <c r="G99" s="547"/>
      <c r="H99" s="547"/>
      <c r="I99" s="531">
        <v>1321.4962937748689</v>
      </c>
      <c r="J99" s="531"/>
      <c r="K99" s="532">
        <v>5.5188000000000001E-2</v>
      </c>
      <c r="L99" s="532">
        <v>6.6142999999999993E-2</v>
      </c>
      <c r="M99" s="532">
        <v>6.6501000000000005E-2</v>
      </c>
      <c r="N99" s="532">
        <v>7.0177000000000003E-2</v>
      </c>
      <c r="O99" s="532">
        <v>7.3152999999999996E-2</v>
      </c>
      <c r="P99" s="532">
        <v>6.8472000000000005E-2</v>
      </c>
      <c r="Q99" s="532">
        <v>7.1139999999999995E-2</v>
      </c>
      <c r="R99" s="532">
        <v>7.5579999999999994E-2</v>
      </c>
      <c r="S99" s="533">
        <v>7.9067999999999999E-2</v>
      </c>
      <c r="T99" s="533">
        <v>7.6965000000000006E-2</v>
      </c>
      <c r="U99" s="533">
        <v>7.1189000000000002E-2</v>
      </c>
      <c r="V99" s="533">
        <v>7.5556999999999999E-2</v>
      </c>
      <c r="W99" s="477">
        <v>8.3660999999999999E-2</v>
      </c>
      <c r="X99" s="479">
        <v>9.8678000000000002E-2</v>
      </c>
      <c r="Y99" s="172">
        <v>0.102995</v>
      </c>
      <c r="Z99" s="172">
        <v>0.100448</v>
      </c>
      <c r="AA99" s="534">
        <v>0.102342</v>
      </c>
      <c r="AB99" s="535"/>
      <c r="AC99" s="535"/>
      <c r="AD99" s="536"/>
      <c r="AE99" s="224" t="s">
        <v>383</v>
      </c>
      <c r="AN99" s="482"/>
      <c r="AO99" s="483"/>
      <c r="AP99" s="484"/>
      <c r="AQ99" s="484"/>
      <c r="AR99" s="288"/>
      <c r="AS99" s="288"/>
    </row>
    <row r="100" spans="1:48">
      <c r="A100" s="504" t="s">
        <v>262</v>
      </c>
      <c r="B100" s="97">
        <v>49117</v>
      </c>
      <c r="C100" s="550"/>
      <c r="D100" s="543"/>
      <c r="E100" s="543"/>
      <c r="F100" s="100">
        <v>0</v>
      </c>
      <c r="G100" s="530"/>
      <c r="H100" s="530"/>
      <c r="I100" s="548"/>
      <c r="J100" s="531"/>
      <c r="K100" s="551"/>
      <c r="L100" s="551"/>
      <c r="M100" s="551"/>
      <c r="N100" s="551"/>
      <c r="O100" s="551"/>
      <c r="P100" s="551"/>
      <c r="Q100" s="551"/>
      <c r="R100" s="551"/>
      <c r="S100" s="552"/>
      <c r="T100" s="552"/>
      <c r="U100" s="550"/>
      <c r="V100" s="550"/>
      <c r="W100" s="486"/>
      <c r="X100" s="487"/>
      <c r="Y100" s="553"/>
      <c r="Z100" s="553"/>
      <c r="AA100" s="554"/>
      <c r="AB100" s="535"/>
      <c r="AC100" s="535"/>
      <c r="AD100" s="536"/>
      <c r="AE100" s="224" t="s">
        <v>384</v>
      </c>
      <c r="AN100" s="482"/>
      <c r="AO100" s="483"/>
      <c r="AP100" s="484"/>
      <c r="AQ100" s="484"/>
      <c r="AR100" s="288"/>
      <c r="AS100" s="288"/>
    </row>
    <row r="101" spans="1:48">
      <c r="A101" s="504" t="s">
        <v>114</v>
      </c>
      <c r="B101" s="97">
        <v>898760</v>
      </c>
      <c r="C101" s="100">
        <v>0.70613179999999998</v>
      </c>
      <c r="D101" s="529">
        <v>104.03265818167768</v>
      </c>
      <c r="E101" s="529">
        <v>133.47558959607065</v>
      </c>
      <c r="F101" s="100">
        <v>-0.82308197438983877</v>
      </c>
      <c r="G101" s="537"/>
      <c r="H101" s="537"/>
      <c r="I101" s="531">
        <v>8204.3309027372488</v>
      </c>
      <c r="J101" s="531"/>
      <c r="K101" s="532">
        <v>0.654169</v>
      </c>
      <c r="L101" s="532">
        <v>0.68201699999999998</v>
      </c>
      <c r="M101" s="532">
        <v>0.78332599999999997</v>
      </c>
      <c r="N101" s="532">
        <v>0.93572599999999995</v>
      </c>
      <c r="O101" s="532">
        <v>1.0233239999999999</v>
      </c>
      <c r="P101" s="532">
        <v>1.0742989999999999</v>
      </c>
      <c r="Q101" s="532">
        <v>1.140147</v>
      </c>
      <c r="R101" s="532">
        <v>1.1178999999999999</v>
      </c>
      <c r="S101" s="533">
        <v>1.2003820000000001</v>
      </c>
      <c r="T101" s="533">
        <v>1.2126170000000001</v>
      </c>
      <c r="U101" s="533">
        <v>1.365248</v>
      </c>
      <c r="V101" s="533">
        <v>1.4552799999999999</v>
      </c>
      <c r="W101" s="477">
        <v>1.483636</v>
      </c>
      <c r="X101" s="479">
        <v>1.6157619999999999</v>
      </c>
      <c r="Y101" s="172">
        <v>1.6897120000000001</v>
      </c>
      <c r="Z101" s="172">
        <v>1.7798750000000001</v>
      </c>
      <c r="AA101" s="534">
        <v>1.8945419999999999</v>
      </c>
      <c r="AB101" s="535"/>
      <c r="AC101" s="535"/>
      <c r="AD101" s="536"/>
      <c r="AE101" s="224" t="s">
        <v>383</v>
      </c>
      <c r="AN101" s="482"/>
      <c r="AO101" s="483"/>
      <c r="AP101" s="484"/>
      <c r="AQ101" s="484"/>
      <c r="AR101" s="288"/>
      <c r="AS101" s="288"/>
    </row>
    <row r="102" spans="1:48">
      <c r="A102" s="504" t="s">
        <v>37</v>
      </c>
      <c r="B102" s="97">
        <v>5495096</v>
      </c>
      <c r="C102" s="100">
        <v>11.759964</v>
      </c>
      <c r="D102" s="529">
        <v>130.98972586311174</v>
      </c>
      <c r="E102" s="529">
        <v>161.14285714285714</v>
      </c>
      <c r="F102" s="100">
        <v>1.0999999999999899</v>
      </c>
      <c r="G102" s="537">
        <v>0.94413487290433762</v>
      </c>
      <c r="H102" s="537">
        <v>1.0354872248520683</v>
      </c>
      <c r="I102" s="531">
        <v>40348.345871478356</v>
      </c>
      <c r="J102" s="531">
        <v>212</v>
      </c>
      <c r="K102" s="544">
        <v>11.45079</v>
      </c>
      <c r="L102" s="544">
        <v>12.5075</v>
      </c>
      <c r="M102" s="544">
        <v>12.93722</v>
      </c>
      <c r="N102" s="544">
        <v>14.46688</v>
      </c>
      <c r="O102" s="544">
        <v>13.71204</v>
      </c>
      <c r="P102" s="544">
        <v>11.27511</v>
      </c>
      <c r="Q102" s="544">
        <v>13.48409</v>
      </c>
      <c r="R102" s="544">
        <v>12.95387</v>
      </c>
      <c r="S102" s="545">
        <v>11.346450000000001</v>
      </c>
      <c r="T102" s="545">
        <v>10.85285</v>
      </c>
      <c r="U102" s="535">
        <v>12.34822</v>
      </c>
      <c r="V102" s="535">
        <v>10.8644</v>
      </c>
      <c r="W102" s="480">
        <v>10.562709999999999</v>
      </c>
      <c r="X102" s="480">
        <v>10.61736</v>
      </c>
      <c r="Y102" s="542">
        <v>9.7446230000000007</v>
      </c>
      <c r="Z102" s="542">
        <v>9.0137400000000003</v>
      </c>
      <c r="AA102" s="534">
        <v>9.3061740000000004</v>
      </c>
      <c r="AB102" s="535"/>
      <c r="AC102" s="535"/>
      <c r="AD102" s="536"/>
      <c r="AE102" s="224" t="s">
        <v>17</v>
      </c>
      <c r="AN102" s="482"/>
      <c r="AO102" s="483"/>
      <c r="AP102" s="484"/>
      <c r="AQ102" s="484"/>
      <c r="AR102" s="288"/>
      <c r="AS102" s="288"/>
    </row>
    <row r="103" spans="1:48">
      <c r="A103" s="504" t="s">
        <v>61</v>
      </c>
      <c r="B103" s="97">
        <v>66896109</v>
      </c>
      <c r="C103" s="100">
        <v>6.6054687000000003</v>
      </c>
      <c r="D103" s="529">
        <v>130.28336342703841</v>
      </c>
      <c r="E103" s="529">
        <v>163.61993745982741</v>
      </c>
      <c r="F103" s="100">
        <v>4.5999999999999988</v>
      </c>
      <c r="G103" s="530">
        <v>1.5468077225357759</v>
      </c>
      <c r="H103" s="530">
        <v>1.6142703680263373</v>
      </c>
      <c r="I103" s="531">
        <v>38277.709637505461</v>
      </c>
      <c r="J103" s="531">
        <v>749</v>
      </c>
      <c r="K103" s="544">
        <v>6.6048840000000002</v>
      </c>
      <c r="L103" s="544">
        <v>6.6760120000000001</v>
      </c>
      <c r="M103" s="544">
        <v>6.5682749999999999</v>
      </c>
      <c r="N103" s="544">
        <v>6.6240649999999999</v>
      </c>
      <c r="O103" s="544">
        <v>6.5911660000000003</v>
      </c>
      <c r="P103" s="544">
        <v>6.6134849999999998</v>
      </c>
      <c r="Q103" s="544">
        <v>6.4095570000000004</v>
      </c>
      <c r="R103" s="544">
        <v>6.2622299999999997</v>
      </c>
      <c r="S103" s="545">
        <v>6.1937389999999999</v>
      </c>
      <c r="T103" s="545">
        <v>5.8572319999999998</v>
      </c>
      <c r="U103" s="535">
        <v>5.9914430000000003</v>
      </c>
      <c r="V103" s="535">
        <v>5.4980289999999998</v>
      </c>
      <c r="W103" s="480">
        <v>5.447565</v>
      </c>
      <c r="X103" s="480">
        <v>5.5183330000000002</v>
      </c>
      <c r="Y103" s="542">
        <v>4.9953820000000002</v>
      </c>
      <c r="Z103" s="542">
        <v>5.033976</v>
      </c>
      <c r="AA103" s="534">
        <v>5.1241630000000002</v>
      </c>
      <c r="AB103" s="535"/>
      <c r="AC103" s="535"/>
      <c r="AD103" s="536"/>
      <c r="AE103" s="224" t="s">
        <v>17</v>
      </c>
      <c r="AN103" s="482"/>
      <c r="AO103" s="483"/>
      <c r="AP103" s="484"/>
      <c r="AQ103" s="484"/>
      <c r="AR103" s="288"/>
      <c r="AS103" s="288"/>
    </row>
    <row r="104" spans="1:48">
      <c r="A104" s="504" t="s">
        <v>263</v>
      </c>
      <c r="B104" s="286"/>
      <c r="C104" s="100">
        <v>6.1079816999999998</v>
      </c>
      <c r="D104" s="543"/>
      <c r="E104" s="529">
        <v>52.885430538093992</v>
      </c>
      <c r="F104" s="100">
        <v>-4.5111111111111217</v>
      </c>
      <c r="G104" s="530"/>
      <c r="H104" s="530"/>
      <c r="I104" s="548"/>
      <c r="J104" s="531"/>
      <c r="K104" s="541">
        <v>5.1987490000000003</v>
      </c>
      <c r="L104" s="541">
        <v>5.2992080000000001</v>
      </c>
      <c r="M104" s="541">
        <v>5.1669780000000003</v>
      </c>
      <c r="N104" s="541">
        <v>5.1552829999999998</v>
      </c>
      <c r="O104" s="541">
        <v>5.0814310000000003</v>
      </c>
      <c r="P104" s="541">
        <v>4.8345599999999997</v>
      </c>
      <c r="Q104" s="541">
        <v>4.7429709999999998</v>
      </c>
      <c r="R104" s="541">
        <v>4.8914489999999997</v>
      </c>
      <c r="S104" s="535">
        <v>4.7788040000000001</v>
      </c>
      <c r="T104" s="535">
        <v>4.7765810000000002</v>
      </c>
      <c r="U104" s="535">
        <v>5.1454440000000004</v>
      </c>
      <c r="V104" s="535">
        <v>5.2005540000000003</v>
      </c>
      <c r="W104" s="480">
        <v>5.0949720000000003</v>
      </c>
      <c r="X104" s="481">
        <v>5.4038149999999998</v>
      </c>
      <c r="Y104" s="542">
        <v>5.3285210000000003</v>
      </c>
      <c r="Z104" s="542">
        <v>5.3855230000000001</v>
      </c>
      <c r="AA104" s="534">
        <v>5.3395609999999998</v>
      </c>
      <c r="AB104" s="535"/>
      <c r="AC104" s="535"/>
      <c r="AD104" s="536"/>
      <c r="AE104" s="224" t="s">
        <v>385</v>
      </c>
      <c r="AN104" s="482"/>
      <c r="AO104" s="483"/>
      <c r="AP104" s="484"/>
      <c r="AQ104" s="484"/>
      <c r="AR104" s="288"/>
      <c r="AS104" s="288"/>
    </row>
    <row r="105" spans="1:48">
      <c r="A105" s="504" t="s">
        <v>264</v>
      </c>
      <c r="B105" s="97">
        <v>280208</v>
      </c>
      <c r="C105" s="100">
        <v>1.8112918</v>
      </c>
      <c r="D105" s="543"/>
      <c r="E105" s="529">
        <v>168.73046033299383</v>
      </c>
      <c r="F105" s="100">
        <v>21.46</v>
      </c>
      <c r="G105" s="530"/>
      <c r="H105" s="530"/>
      <c r="I105" s="548"/>
      <c r="J105" s="531"/>
      <c r="K105" s="541">
        <v>1.8881619999999999</v>
      </c>
      <c r="L105" s="541">
        <v>2.021404</v>
      </c>
      <c r="M105" s="541">
        <v>1.9987900000000001</v>
      </c>
      <c r="N105" s="541">
        <v>2.3276500000000002</v>
      </c>
      <c r="O105" s="541">
        <v>2.4616820000000001</v>
      </c>
      <c r="P105" s="541">
        <v>2.5074190000000001</v>
      </c>
      <c r="Q105" s="541">
        <v>2.2985739999999999</v>
      </c>
      <c r="R105" s="541">
        <v>2.2250510000000001</v>
      </c>
      <c r="S105" s="535">
        <v>2.276316</v>
      </c>
      <c r="T105" s="535">
        <v>2.2978529999999999</v>
      </c>
      <c r="U105" s="535">
        <v>2.5409389999999998</v>
      </c>
      <c r="V105" s="535">
        <v>2.72621</v>
      </c>
      <c r="W105" s="480">
        <v>2.7821750000000001</v>
      </c>
      <c r="X105" s="481">
        <v>3.0125479999999998</v>
      </c>
      <c r="Y105" s="542">
        <v>3.1826940000000001</v>
      </c>
      <c r="Z105" s="542">
        <v>3.3671470000000001</v>
      </c>
      <c r="AA105" s="534">
        <v>3.5830329999999999</v>
      </c>
      <c r="AB105" s="535"/>
      <c r="AC105" s="535"/>
      <c r="AD105" s="536"/>
      <c r="AE105" s="224" t="s">
        <v>385</v>
      </c>
      <c r="AN105" s="482"/>
      <c r="AO105" s="483"/>
      <c r="AP105" s="484"/>
      <c r="AQ105" s="484"/>
      <c r="AR105" s="288"/>
      <c r="AS105" s="288"/>
    </row>
    <row r="106" spans="1:48">
      <c r="A106" s="504" t="s">
        <v>84</v>
      </c>
      <c r="B106" s="97">
        <v>1979786</v>
      </c>
      <c r="C106" s="100">
        <v>4.8760887999999998</v>
      </c>
      <c r="D106" s="529">
        <v>100.97319043836016</v>
      </c>
      <c r="E106" s="529">
        <v>109.577787699643</v>
      </c>
      <c r="F106" s="100">
        <v>-26.473447703871972</v>
      </c>
      <c r="G106" s="547"/>
      <c r="H106" s="547"/>
      <c r="I106" s="531">
        <v>16716.09311989645</v>
      </c>
      <c r="J106" s="531"/>
      <c r="K106" s="541">
        <v>4.7913759999999996</v>
      </c>
      <c r="L106" s="541">
        <v>4.8509599999999997</v>
      </c>
      <c r="M106" s="541">
        <v>4.5474509999999997</v>
      </c>
      <c r="N106" s="541">
        <v>4.9861009999999997</v>
      </c>
      <c r="O106" s="541">
        <v>4.3973870000000002</v>
      </c>
      <c r="P106" s="541">
        <v>4.1534060000000004</v>
      </c>
      <c r="Q106" s="541">
        <v>3.62575</v>
      </c>
      <c r="R106" s="541">
        <v>3.1958679999999999</v>
      </c>
      <c r="S106" s="535">
        <v>3.2795299999999998</v>
      </c>
      <c r="T106" s="535">
        <v>3.1907299999999998</v>
      </c>
      <c r="U106" s="535">
        <v>3.1382289999999999</v>
      </c>
      <c r="V106" s="535">
        <v>2.789256</v>
      </c>
      <c r="W106" s="480">
        <v>2.7888920000000001</v>
      </c>
      <c r="X106" s="481">
        <v>2.7994590000000001</v>
      </c>
      <c r="Y106" s="542">
        <v>2.8625539999999998</v>
      </c>
      <c r="Z106" s="542">
        <v>2.9176739999999999</v>
      </c>
      <c r="AA106" s="534">
        <v>2.8758629999999998</v>
      </c>
      <c r="AB106" s="535"/>
      <c r="AC106" s="535"/>
      <c r="AD106" s="536"/>
      <c r="AE106" s="224" t="s">
        <v>17</v>
      </c>
      <c r="AN106" s="482"/>
      <c r="AO106" s="483"/>
      <c r="AP106" s="484"/>
      <c r="AQ106" s="484"/>
      <c r="AR106" s="288"/>
      <c r="AS106" s="288"/>
    </row>
    <row r="107" spans="1:48">
      <c r="A107" s="504" t="s">
        <v>140</v>
      </c>
      <c r="B107" s="97">
        <v>2038501</v>
      </c>
      <c r="C107" s="100">
        <v>0.11254600000000001</v>
      </c>
      <c r="D107" s="529">
        <v>77.694644433633314</v>
      </c>
      <c r="E107" s="529">
        <v>92.009010316031592</v>
      </c>
      <c r="F107" s="100">
        <v>4.5999999999999988</v>
      </c>
      <c r="G107" s="530"/>
      <c r="H107" s="547"/>
      <c r="I107" s="531">
        <v>1605.8034349791023</v>
      </c>
      <c r="J107" s="531"/>
      <c r="K107" s="532">
        <v>0.11930399999999999</v>
      </c>
      <c r="L107" s="532">
        <v>0.12657599999999999</v>
      </c>
      <c r="M107" s="532">
        <v>0.120909</v>
      </c>
      <c r="N107" s="532">
        <v>0.12438</v>
      </c>
      <c r="O107" s="532">
        <v>0.121795</v>
      </c>
      <c r="P107" s="532">
        <v>0.120146</v>
      </c>
      <c r="Q107" s="532">
        <v>0.12178700000000001</v>
      </c>
      <c r="R107" s="532">
        <v>0.127583</v>
      </c>
      <c r="S107" s="533">
        <v>0.129689</v>
      </c>
      <c r="T107" s="533">
        <v>0.124774</v>
      </c>
      <c r="U107" s="533">
        <v>0.13086999999999999</v>
      </c>
      <c r="V107" s="533">
        <v>0.13172</v>
      </c>
      <c r="W107" s="477">
        <v>0.13111500000000001</v>
      </c>
      <c r="X107" s="479">
        <v>0.127106</v>
      </c>
      <c r="Y107" s="172">
        <v>0.127998</v>
      </c>
      <c r="Z107" s="172">
        <v>0.12511</v>
      </c>
      <c r="AA107" s="534">
        <v>0.124572</v>
      </c>
      <c r="AB107" s="535"/>
      <c r="AC107" s="535"/>
      <c r="AD107" s="536"/>
      <c r="AE107" s="224" t="s">
        <v>383</v>
      </c>
      <c r="AN107" s="482"/>
      <c r="AO107" s="483"/>
      <c r="AP107" s="484"/>
      <c r="AQ107" s="484"/>
      <c r="AR107" s="288"/>
      <c r="AS107" s="288"/>
    </row>
    <row r="108" spans="1:48">
      <c r="A108" s="504" t="s">
        <v>141</v>
      </c>
      <c r="B108" s="97">
        <v>3719300</v>
      </c>
      <c r="C108" s="100">
        <v>2.6914530999999999</v>
      </c>
      <c r="D108" s="529">
        <v>101.99310184483254</v>
      </c>
      <c r="E108" s="529">
        <v>59.967509904426223</v>
      </c>
      <c r="F108" s="100">
        <v>1.0000000000000009</v>
      </c>
      <c r="G108" s="547"/>
      <c r="H108" s="547"/>
      <c r="I108" s="531">
        <v>8120.4691847112381</v>
      </c>
      <c r="J108" s="531"/>
      <c r="K108" s="532">
        <v>1.1020829999999999</v>
      </c>
      <c r="L108" s="532">
        <v>0.80485399999999996</v>
      </c>
      <c r="M108" s="532">
        <v>0.71199699999999999</v>
      </c>
      <c r="N108" s="532">
        <v>0.78024499999999997</v>
      </c>
      <c r="O108" s="532">
        <v>0.863452</v>
      </c>
      <c r="P108" s="532">
        <v>1.0704959999999999</v>
      </c>
      <c r="Q108" s="532">
        <v>1.190957</v>
      </c>
      <c r="R108" s="532">
        <v>1.4106190000000001</v>
      </c>
      <c r="S108" s="533">
        <v>1.2583150000000001</v>
      </c>
      <c r="T108" s="533">
        <v>1.444482</v>
      </c>
      <c r="U108" s="533">
        <v>1.3565119999999999</v>
      </c>
      <c r="V108" s="533">
        <v>1.6726749999999999</v>
      </c>
      <c r="W108" s="477">
        <v>1.7114990000000001</v>
      </c>
      <c r="X108" s="479">
        <v>1.7614879999999999</v>
      </c>
      <c r="Y108" s="172">
        <v>2.032797</v>
      </c>
      <c r="Z108" s="172">
        <v>2.1176650000000001</v>
      </c>
      <c r="AA108" s="534">
        <v>2.1909450000000001</v>
      </c>
      <c r="AB108" s="535"/>
      <c r="AC108" s="535"/>
      <c r="AD108" s="536"/>
      <c r="AE108" s="224" t="s">
        <v>383</v>
      </c>
      <c r="AN108" s="482"/>
      <c r="AO108" s="483"/>
      <c r="AP108" s="484"/>
      <c r="AQ108" s="484"/>
      <c r="AR108" s="288"/>
      <c r="AS108" s="288"/>
    </row>
    <row r="109" spans="1:48">
      <c r="A109" s="504" t="s">
        <v>47</v>
      </c>
      <c r="B109" s="97">
        <v>82667685</v>
      </c>
      <c r="C109" s="100">
        <v>11.429691999999999</v>
      </c>
      <c r="D109" s="529">
        <v>128.53015848415899</v>
      </c>
      <c r="E109" s="529">
        <v>137.29431363059899</v>
      </c>
      <c r="F109" s="100">
        <v>0.40000000000000036</v>
      </c>
      <c r="G109" s="530">
        <v>0.46693801906888061</v>
      </c>
      <c r="H109" s="530">
        <v>0.3924977112324472</v>
      </c>
      <c r="I109" s="531">
        <v>43724.70523853835</v>
      </c>
      <c r="J109" s="531">
        <v>3004</v>
      </c>
      <c r="K109" s="544">
        <v>10.508229999999999</v>
      </c>
      <c r="L109" s="544">
        <v>10.71097</v>
      </c>
      <c r="M109" s="544">
        <v>10.519500000000001</v>
      </c>
      <c r="N109" s="544">
        <v>10.399559999999999</v>
      </c>
      <c r="O109" s="544">
        <v>10.478429999999999</v>
      </c>
      <c r="P109" s="544">
        <v>10.0808</v>
      </c>
      <c r="Q109" s="544">
        <v>10.261469999999999</v>
      </c>
      <c r="R109" s="544">
        <v>9.9530919999999998</v>
      </c>
      <c r="S109" s="545">
        <v>10.10726</v>
      </c>
      <c r="T109" s="545">
        <v>9.3715189999999993</v>
      </c>
      <c r="U109" s="535">
        <v>9.8810450000000003</v>
      </c>
      <c r="V109" s="535">
        <v>9.6354310000000005</v>
      </c>
      <c r="W109" s="480">
        <v>9.7080210000000005</v>
      </c>
      <c r="X109" s="480">
        <v>9.9156770000000005</v>
      </c>
      <c r="Y109" s="542">
        <v>9.3925059999999991</v>
      </c>
      <c r="Z109" s="542">
        <v>9.374822</v>
      </c>
      <c r="AA109" s="534">
        <v>9.4719440000000006</v>
      </c>
      <c r="AB109" s="535"/>
      <c r="AC109" s="535"/>
      <c r="AD109" s="536"/>
      <c r="AE109" s="224" t="s">
        <v>17</v>
      </c>
      <c r="AN109" s="482"/>
      <c r="AO109" s="483"/>
      <c r="AP109" s="484"/>
      <c r="AQ109" s="484"/>
      <c r="AR109" s="288"/>
      <c r="AS109" s="288"/>
    </row>
    <row r="110" spans="1:48">
      <c r="A110" s="504" t="s">
        <v>142</v>
      </c>
      <c r="B110" s="97">
        <v>28206728</v>
      </c>
      <c r="C110" s="100">
        <v>0.25585249999999998</v>
      </c>
      <c r="D110" s="529">
        <v>88.16867446685437</v>
      </c>
      <c r="E110" s="529">
        <v>94.626949046343853</v>
      </c>
      <c r="F110" s="100">
        <v>3.099999999999997</v>
      </c>
      <c r="G110" s="547"/>
      <c r="H110" s="547"/>
      <c r="I110" s="531">
        <v>3655.4215277185372</v>
      </c>
      <c r="J110" s="531"/>
      <c r="K110" s="532">
        <v>0.32218400000000003</v>
      </c>
      <c r="L110" s="532">
        <v>0.332511</v>
      </c>
      <c r="M110" s="532">
        <v>0.39089600000000002</v>
      </c>
      <c r="N110" s="532">
        <v>0.34927799999999998</v>
      </c>
      <c r="O110" s="532">
        <v>0.31866299999999997</v>
      </c>
      <c r="P110" s="532">
        <v>0.33428400000000003</v>
      </c>
      <c r="Q110" s="532">
        <v>0.38945200000000002</v>
      </c>
      <c r="R110" s="532">
        <v>0.394397</v>
      </c>
      <c r="S110" s="533">
        <v>0.34669</v>
      </c>
      <c r="T110" s="533">
        <v>0.40999600000000003</v>
      </c>
      <c r="U110" s="533">
        <v>0.46115200000000001</v>
      </c>
      <c r="V110" s="533">
        <v>0.49590699999999999</v>
      </c>
      <c r="W110" s="477">
        <v>0.51533399999999996</v>
      </c>
      <c r="X110" s="479">
        <v>0.53867399999999999</v>
      </c>
      <c r="Y110" s="172">
        <v>0.50703699999999996</v>
      </c>
      <c r="Z110" s="172">
        <v>0.50633399999999995</v>
      </c>
      <c r="AA110" s="534">
        <v>0.51312000000000002</v>
      </c>
      <c r="AB110" s="535"/>
      <c r="AC110" s="535"/>
      <c r="AD110" s="536"/>
      <c r="AE110" s="224" t="s">
        <v>383</v>
      </c>
      <c r="AN110" s="482"/>
      <c r="AO110" s="483"/>
      <c r="AP110" s="484"/>
      <c r="AQ110" s="484"/>
      <c r="AR110" s="288"/>
      <c r="AS110" s="288"/>
    </row>
    <row r="111" spans="1:48">
      <c r="A111" s="504" t="s">
        <v>53</v>
      </c>
      <c r="B111" s="97">
        <v>10746740</v>
      </c>
      <c r="C111" s="100">
        <v>7.7413154000000004</v>
      </c>
      <c r="D111" s="529">
        <v>120.25953480563234</v>
      </c>
      <c r="E111" s="529">
        <v>144.22532482182589</v>
      </c>
      <c r="F111" s="100">
        <v>5.8999999999999941</v>
      </c>
      <c r="G111" s="547"/>
      <c r="H111" s="547"/>
      <c r="I111" s="531">
        <v>26627.000629263453</v>
      </c>
      <c r="J111" s="531">
        <v>4</v>
      </c>
      <c r="K111" s="544">
        <v>8.6621269999999999</v>
      </c>
      <c r="L111" s="544">
        <v>8.7713199999999993</v>
      </c>
      <c r="M111" s="544">
        <v>8.7720210000000005</v>
      </c>
      <c r="N111" s="544">
        <v>9.1089169999999999</v>
      </c>
      <c r="O111" s="544">
        <v>9.0035469999999993</v>
      </c>
      <c r="P111" s="544">
        <v>9.19693</v>
      </c>
      <c r="Q111" s="544">
        <v>9.0789120000000008</v>
      </c>
      <c r="R111" s="544">
        <v>9.3172440000000005</v>
      </c>
      <c r="S111" s="545">
        <v>8.9595050000000001</v>
      </c>
      <c r="T111" s="545">
        <v>8.4429990000000004</v>
      </c>
      <c r="U111" s="535">
        <v>7.8438290000000004</v>
      </c>
      <c r="V111" s="535">
        <v>7.5669899999999997</v>
      </c>
      <c r="W111" s="480">
        <v>7.3343850000000002</v>
      </c>
      <c r="X111" s="480">
        <v>6.688472</v>
      </c>
      <c r="Y111" s="542">
        <v>6.4306570000000001</v>
      </c>
      <c r="Z111" s="542">
        <v>6.2746880000000003</v>
      </c>
      <c r="AA111" s="534">
        <v>6.0572020000000002</v>
      </c>
      <c r="AB111" s="535"/>
      <c r="AC111" s="535"/>
      <c r="AD111" s="536"/>
      <c r="AE111" s="224" t="s">
        <v>17</v>
      </c>
      <c r="AN111" s="482"/>
      <c r="AO111" s="483"/>
      <c r="AP111" s="484"/>
      <c r="AQ111" s="484"/>
      <c r="AR111" s="288"/>
      <c r="AS111" s="288"/>
    </row>
    <row r="112" spans="1:48">
      <c r="A112" s="504" t="s">
        <v>265</v>
      </c>
      <c r="B112" s="97">
        <v>56186</v>
      </c>
      <c r="C112" s="550"/>
      <c r="D112" s="543"/>
      <c r="E112" s="543"/>
      <c r="F112" s="100">
        <v>0</v>
      </c>
      <c r="G112" s="530"/>
      <c r="H112" s="530"/>
      <c r="I112" s="548"/>
      <c r="J112" s="531"/>
      <c r="K112" s="555"/>
      <c r="L112" s="555"/>
      <c r="M112" s="555"/>
      <c r="N112" s="555"/>
      <c r="O112" s="555"/>
      <c r="P112" s="555"/>
      <c r="Q112" s="555"/>
      <c r="R112" s="555"/>
      <c r="S112" s="550"/>
      <c r="T112" s="550"/>
      <c r="U112" s="550"/>
      <c r="V112" s="550"/>
      <c r="W112" s="486"/>
      <c r="X112" s="487"/>
      <c r="Y112" s="553"/>
      <c r="Z112" s="553"/>
      <c r="AA112" s="554"/>
      <c r="AB112" s="535"/>
      <c r="AC112" s="535"/>
      <c r="AD112" s="536"/>
      <c r="AE112" s="224" t="s">
        <v>384</v>
      </c>
      <c r="AN112" s="482"/>
      <c r="AO112" s="483"/>
      <c r="AP112" s="484"/>
      <c r="AQ112" s="484"/>
      <c r="AR112" s="288"/>
      <c r="AS112" s="288"/>
    </row>
    <row r="113" spans="1:45">
      <c r="A113" s="504" t="s">
        <v>266</v>
      </c>
      <c r="B113" s="97">
        <v>107317</v>
      </c>
      <c r="C113" s="100">
        <v>1.7370372000000001</v>
      </c>
      <c r="D113" s="529">
        <v>76.415944045449308</v>
      </c>
      <c r="E113" s="543"/>
      <c r="F113" s="100">
        <v>0</v>
      </c>
      <c r="G113" s="530"/>
      <c r="H113" s="530"/>
      <c r="I113" s="531">
        <v>12058.882893725689</v>
      </c>
      <c r="J113" s="531"/>
      <c r="K113" s="544">
        <v>4.1947559999999999</v>
      </c>
      <c r="L113" s="544">
        <v>3.9114990000000001</v>
      </c>
      <c r="M113" s="544">
        <v>3.9592109999999998</v>
      </c>
      <c r="N113" s="544">
        <v>3.8986160000000001</v>
      </c>
      <c r="O113" s="544">
        <v>3.7710499999999998</v>
      </c>
      <c r="P113" s="544">
        <v>3.9054359999999999</v>
      </c>
      <c r="Q113" s="544">
        <v>4.0946170000000004</v>
      </c>
      <c r="R113" s="544">
        <v>4.1647049999999997</v>
      </c>
      <c r="S113" s="545">
        <v>3.892954</v>
      </c>
      <c r="T113" s="545">
        <v>4.1014460000000001</v>
      </c>
      <c r="U113" s="535">
        <v>4.8309009999999999</v>
      </c>
      <c r="V113" s="535">
        <v>4.4725580000000003</v>
      </c>
      <c r="W113" s="480">
        <v>4.4815240000000003</v>
      </c>
      <c r="X113" s="481">
        <v>4.883197</v>
      </c>
      <c r="Y113" s="542">
        <v>4.9571490000000002</v>
      </c>
      <c r="Z113" s="542">
        <v>5.108155</v>
      </c>
      <c r="AA113" s="534">
        <v>5.1854930000000001</v>
      </c>
      <c r="AB113" s="535"/>
      <c r="AC113" s="535"/>
      <c r="AD113" s="536"/>
      <c r="AE113" s="224" t="s">
        <v>385</v>
      </c>
      <c r="AN113" s="482"/>
      <c r="AO113" s="483"/>
      <c r="AP113" s="484"/>
      <c r="AQ113" s="484"/>
      <c r="AR113" s="288"/>
      <c r="AS113" s="288"/>
    </row>
    <row r="114" spans="1:45">
      <c r="A114" s="504" t="s">
        <v>267</v>
      </c>
      <c r="B114" s="286"/>
      <c r="C114" s="100">
        <v>3.5596024000000002</v>
      </c>
      <c r="D114" s="543"/>
      <c r="E114" s="529">
        <v>41.777914530786077</v>
      </c>
      <c r="F114" s="100">
        <v>-1.100000000000001</v>
      </c>
      <c r="G114" s="530"/>
      <c r="H114" s="530"/>
      <c r="I114" s="548"/>
      <c r="J114" s="531"/>
      <c r="K114" s="544">
        <v>4.0951880000000003</v>
      </c>
      <c r="L114" s="544">
        <v>4.1582520000000001</v>
      </c>
      <c r="M114" s="544">
        <v>4.2706109999999997</v>
      </c>
      <c r="N114" s="544">
        <v>4.3075340000000004</v>
      </c>
      <c r="O114" s="544">
        <v>4.3275360000000003</v>
      </c>
      <c r="P114" s="544">
        <v>4.1663209999999999</v>
      </c>
      <c r="Q114" s="544">
        <v>3.9982259999999998</v>
      </c>
      <c r="R114" s="544">
        <v>4.213114</v>
      </c>
      <c r="S114" s="545">
        <v>4.1482999999999999</v>
      </c>
      <c r="T114" s="545">
        <v>4.2638490000000004</v>
      </c>
      <c r="U114" s="535">
        <v>4.723573</v>
      </c>
      <c r="V114" s="535">
        <v>4.6982929999999996</v>
      </c>
      <c r="W114" s="480">
        <v>4.7008890000000001</v>
      </c>
      <c r="X114" s="481">
        <v>5.1562359999999998</v>
      </c>
      <c r="Y114" s="542">
        <v>5.2116930000000004</v>
      </c>
      <c r="Z114" s="542">
        <v>5.4071069999999999</v>
      </c>
      <c r="AA114" s="534">
        <v>5.5067519999999996</v>
      </c>
      <c r="AB114" s="535"/>
      <c r="AC114" s="535"/>
      <c r="AD114" s="536"/>
      <c r="AE114" s="224" t="s">
        <v>385</v>
      </c>
      <c r="AN114" s="482"/>
      <c r="AO114" s="483"/>
      <c r="AP114" s="484"/>
      <c r="AQ114" s="484"/>
      <c r="AR114" s="288"/>
      <c r="AS114" s="288"/>
    </row>
    <row r="115" spans="1:45">
      <c r="A115" s="504" t="s">
        <v>116</v>
      </c>
      <c r="B115" s="97">
        <v>16582469</v>
      </c>
      <c r="C115" s="100">
        <v>0.58293649999999997</v>
      </c>
      <c r="D115" s="529">
        <v>99.620273590088829</v>
      </c>
      <c r="E115" s="529">
        <v>79.700837027968518</v>
      </c>
      <c r="F115" s="100">
        <v>-26.149984846954244</v>
      </c>
      <c r="G115" s="547"/>
      <c r="H115" s="547"/>
      <c r="I115" s="531">
        <v>7142.5923774696084</v>
      </c>
      <c r="J115" s="531"/>
      <c r="K115" s="532">
        <v>0.81375900000000001</v>
      </c>
      <c r="L115" s="532">
        <v>0.84335899999999997</v>
      </c>
      <c r="M115" s="532">
        <v>0.86935799999999996</v>
      </c>
      <c r="N115" s="532">
        <v>0.83829900000000002</v>
      </c>
      <c r="O115" s="532">
        <v>0.86583699999999997</v>
      </c>
      <c r="P115" s="532">
        <v>0.88861999999999997</v>
      </c>
      <c r="Q115" s="532">
        <v>0.88103299999999996</v>
      </c>
      <c r="R115" s="532">
        <v>0.92010099999999995</v>
      </c>
      <c r="S115" s="533">
        <v>0.81313299999999999</v>
      </c>
      <c r="T115" s="533">
        <v>0.83915099999999998</v>
      </c>
      <c r="U115" s="533">
        <v>0.80283000000000004</v>
      </c>
      <c r="V115" s="533">
        <v>0.78366800000000003</v>
      </c>
      <c r="W115" s="477">
        <v>0.77271599999999996</v>
      </c>
      <c r="X115" s="479">
        <v>0.87240200000000001</v>
      </c>
      <c r="Y115" s="172">
        <v>1.1041289999999999</v>
      </c>
      <c r="Z115" s="172">
        <v>1.1105229999999999</v>
      </c>
      <c r="AA115" s="534">
        <v>1.1168260000000001</v>
      </c>
      <c r="AB115" s="535"/>
      <c r="AC115" s="535"/>
      <c r="AD115" s="536"/>
      <c r="AE115" s="224" t="s">
        <v>17</v>
      </c>
      <c r="AN115" s="482"/>
      <c r="AO115" s="483"/>
      <c r="AP115" s="484"/>
      <c r="AQ115" s="484"/>
      <c r="AR115" s="288"/>
      <c r="AS115" s="288"/>
    </row>
    <row r="116" spans="1:45">
      <c r="A116" s="504" t="s">
        <v>143</v>
      </c>
      <c r="B116" s="97">
        <v>12395924</v>
      </c>
      <c r="C116" s="100">
        <v>0.15644959999999997</v>
      </c>
      <c r="D116" s="529">
        <v>73.843914938536614</v>
      </c>
      <c r="E116" s="529">
        <v>90.0706521235347</v>
      </c>
      <c r="F116" s="100">
        <v>-3.7000000000000033</v>
      </c>
      <c r="G116" s="547"/>
      <c r="H116" s="547"/>
      <c r="I116" s="531">
        <v>1234.5674787305832</v>
      </c>
      <c r="J116" s="531"/>
      <c r="K116" s="532">
        <v>0.15401100000000001</v>
      </c>
      <c r="L116" s="532">
        <v>0.15759699999999999</v>
      </c>
      <c r="M116" s="532">
        <v>0.155446</v>
      </c>
      <c r="N116" s="532">
        <v>0.16287099999999999</v>
      </c>
      <c r="O116" s="532">
        <v>0.16030800000000001</v>
      </c>
      <c r="P116" s="532">
        <v>0.141792</v>
      </c>
      <c r="Q116" s="532">
        <v>0.14110400000000001</v>
      </c>
      <c r="R116" s="532">
        <v>0.14812500000000001</v>
      </c>
      <c r="S116" s="533">
        <v>0.16636600000000001</v>
      </c>
      <c r="T116" s="533">
        <v>0.15406400000000001</v>
      </c>
      <c r="U116" s="533">
        <v>0.16068499999999999</v>
      </c>
      <c r="V116" s="533">
        <v>0.168242</v>
      </c>
      <c r="W116" s="477">
        <v>0.16522400000000001</v>
      </c>
      <c r="X116" s="479">
        <v>0.16445399999999999</v>
      </c>
      <c r="Y116" s="172">
        <v>0.169373</v>
      </c>
      <c r="Z116" s="172">
        <v>0.16591900000000001</v>
      </c>
      <c r="AA116" s="534">
        <v>0.16708100000000001</v>
      </c>
      <c r="AB116" s="535"/>
      <c r="AC116" s="535"/>
      <c r="AD116" s="536"/>
      <c r="AE116" s="224" t="s">
        <v>383</v>
      </c>
      <c r="AN116" s="482"/>
      <c r="AO116" s="483"/>
      <c r="AP116" s="484"/>
      <c r="AQ116" s="484"/>
      <c r="AR116" s="288"/>
      <c r="AS116" s="288"/>
    </row>
    <row r="117" spans="1:45">
      <c r="A117" s="504" t="s">
        <v>144</v>
      </c>
      <c r="B117" s="97">
        <v>1815698</v>
      </c>
      <c r="C117" s="100">
        <v>0.14315280000000002</v>
      </c>
      <c r="D117" s="529">
        <v>74.488610954638744</v>
      </c>
      <c r="E117" s="529">
        <v>75.720018666233344</v>
      </c>
      <c r="F117" s="100">
        <v>-8.7000000000000188</v>
      </c>
      <c r="G117" s="547"/>
      <c r="H117" s="547"/>
      <c r="I117" s="531">
        <v>1436.1305823784885</v>
      </c>
      <c r="J117" s="531"/>
      <c r="K117" s="532">
        <v>0.14826500000000001</v>
      </c>
      <c r="L117" s="532">
        <v>0.153224</v>
      </c>
      <c r="M117" s="532">
        <v>0.15381</v>
      </c>
      <c r="N117" s="532">
        <v>0.15934799999999999</v>
      </c>
      <c r="O117" s="532">
        <v>0.15862200000000001</v>
      </c>
      <c r="P117" s="532">
        <v>0.15698000000000001</v>
      </c>
      <c r="Q117" s="532">
        <v>0.162664</v>
      </c>
      <c r="R117" s="532">
        <v>0.17174900000000001</v>
      </c>
      <c r="S117" s="533">
        <v>0.176319</v>
      </c>
      <c r="T117" s="533">
        <v>0.170797</v>
      </c>
      <c r="U117" s="533">
        <v>0.17850099999999999</v>
      </c>
      <c r="V117" s="533">
        <v>0.18174100000000001</v>
      </c>
      <c r="W117" s="477">
        <v>0.18045900000000001</v>
      </c>
      <c r="X117" s="479">
        <v>0.17646999999999999</v>
      </c>
      <c r="Y117" s="172">
        <v>0.178144</v>
      </c>
      <c r="Z117" s="172">
        <v>0.175513</v>
      </c>
      <c r="AA117" s="534">
        <v>0.17511299999999999</v>
      </c>
      <c r="AB117" s="535"/>
      <c r="AC117" s="535"/>
      <c r="AD117" s="536"/>
      <c r="AE117" s="224" t="s">
        <v>383</v>
      </c>
      <c r="AN117" s="482"/>
      <c r="AO117" s="483"/>
      <c r="AP117" s="484"/>
      <c r="AQ117" s="484"/>
      <c r="AR117" s="288"/>
      <c r="AS117" s="288"/>
    </row>
    <row r="118" spans="1:45">
      <c r="A118" s="504" t="s">
        <v>104</v>
      </c>
      <c r="B118" s="97">
        <v>773303</v>
      </c>
      <c r="C118" s="100">
        <v>2.6126486999999998</v>
      </c>
      <c r="D118" s="529">
        <v>91.609896104300802</v>
      </c>
      <c r="E118" s="529">
        <v>127.67623941034277</v>
      </c>
      <c r="F118" s="100">
        <v>-14.555500560545941</v>
      </c>
      <c r="G118" s="547"/>
      <c r="H118" s="547"/>
      <c r="I118" s="531">
        <v>6614.5267748024044</v>
      </c>
      <c r="J118" s="531"/>
      <c r="K118" s="541">
        <v>3.361504</v>
      </c>
      <c r="L118" s="541">
        <v>3.5216189999999998</v>
      </c>
      <c r="M118" s="541">
        <v>3.4315880000000001</v>
      </c>
      <c r="N118" s="541">
        <v>3.3847710000000002</v>
      </c>
      <c r="O118" s="541">
        <v>3.327715</v>
      </c>
      <c r="P118" s="541">
        <v>3.23278</v>
      </c>
      <c r="Q118" s="541">
        <v>3.1533980000000001</v>
      </c>
      <c r="R118" s="541">
        <v>3.3134199999999998</v>
      </c>
      <c r="S118" s="535">
        <v>3.2060689999999998</v>
      </c>
      <c r="T118" s="535">
        <v>3.3221530000000001</v>
      </c>
      <c r="U118" s="535">
        <v>3.6208999999999998</v>
      </c>
      <c r="V118" s="535">
        <v>3.6280589999999999</v>
      </c>
      <c r="W118" s="480">
        <v>3.6205769999999999</v>
      </c>
      <c r="X118" s="481">
        <v>3.9564849999999998</v>
      </c>
      <c r="Y118" s="542">
        <v>3.9909819999999998</v>
      </c>
      <c r="Z118" s="542">
        <v>4.1633779999999998</v>
      </c>
      <c r="AA118" s="534">
        <v>4.2083529999999998</v>
      </c>
      <c r="AB118" s="535"/>
      <c r="AC118" s="535"/>
      <c r="AD118" s="536"/>
      <c r="AE118" s="224" t="s">
        <v>17</v>
      </c>
      <c r="AN118" s="482"/>
      <c r="AO118" s="483"/>
      <c r="AP118" s="484"/>
      <c r="AQ118" s="484"/>
      <c r="AR118" s="288"/>
      <c r="AS118" s="288"/>
    </row>
    <row r="119" spans="1:45">
      <c r="A119" s="504" t="s">
        <v>145</v>
      </c>
      <c r="B119" s="97">
        <v>10847334</v>
      </c>
      <c r="C119" s="100">
        <v>0.14730939999999998</v>
      </c>
      <c r="D119" s="529">
        <v>69.167406983810537</v>
      </c>
      <c r="E119" s="529">
        <v>33.957915778548639</v>
      </c>
      <c r="F119" s="100">
        <v>-0.7</v>
      </c>
      <c r="G119" s="547"/>
      <c r="H119" s="547"/>
      <c r="I119" s="531">
        <v>1652.5666050711461</v>
      </c>
      <c r="J119" s="531"/>
      <c r="K119" s="532">
        <v>0.18623200000000001</v>
      </c>
      <c r="L119" s="532">
        <v>0.197237</v>
      </c>
      <c r="M119" s="532">
        <v>0.22251000000000001</v>
      </c>
      <c r="N119" s="532">
        <v>0.209034</v>
      </c>
      <c r="O119" s="532">
        <v>0.23299900000000001</v>
      </c>
      <c r="P119" s="532">
        <v>0.23924899999999999</v>
      </c>
      <c r="Q119" s="532">
        <v>0.239868</v>
      </c>
      <c r="R119" s="532">
        <v>0.25128200000000001</v>
      </c>
      <c r="S119" s="533">
        <v>0.25589000000000001</v>
      </c>
      <c r="T119" s="533">
        <v>0.25422899999999998</v>
      </c>
      <c r="U119" s="533">
        <v>0.22952800000000001</v>
      </c>
      <c r="V119" s="533">
        <v>0.23674200000000001</v>
      </c>
      <c r="W119" s="477">
        <v>0.220498</v>
      </c>
      <c r="X119" s="479">
        <v>0.22700500000000001</v>
      </c>
      <c r="Y119" s="172">
        <v>0.27664299999999997</v>
      </c>
      <c r="Z119" s="172">
        <v>0.28365800000000002</v>
      </c>
      <c r="AA119" s="534">
        <v>0.28582400000000002</v>
      </c>
      <c r="AB119" s="535"/>
      <c r="AC119" s="535"/>
      <c r="AD119" s="536"/>
      <c r="AE119" s="224" t="s">
        <v>383</v>
      </c>
      <c r="AN119" s="482"/>
      <c r="AO119" s="483"/>
      <c r="AP119" s="484"/>
      <c r="AQ119" s="484"/>
      <c r="AR119" s="288"/>
      <c r="AS119" s="288"/>
    </row>
    <row r="120" spans="1:45">
      <c r="A120" s="504" t="s">
        <v>105</v>
      </c>
      <c r="B120" s="97">
        <v>9112867</v>
      </c>
      <c r="C120" s="100">
        <v>0.60567480000000007</v>
      </c>
      <c r="D120" s="529">
        <v>99.068401152568725</v>
      </c>
      <c r="E120" s="529">
        <v>82.113953181187668</v>
      </c>
      <c r="F120" s="100">
        <v>-31.700000000000006</v>
      </c>
      <c r="G120" s="547"/>
      <c r="H120" s="547"/>
      <c r="I120" s="531">
        <v>4237.4047099224681</v>
      </c>
      <c r="J120" s="531"/>
      <c r="K120" s="532">
        <v>0.76601699999999995</v>
      </c>
      <c r="L120" s="532">
        <v>0.87888999999999995</v>
      </c>
      <c r="M120" s="532">
        <v>0.89977499999999999</v>
      </c>
      <c r="N120" s="532">
        <v>0.97536500000000004</v>
      </c>
      <c r="O120" s="532">
        <v>1.0591390000000001</v>
      </c>
      <c r="P120" s="532">
        <v>1.0548249999999999</v>
      </c>
      <c r="Q120" s="532">
        <v>0.95083399999999996</v>
      </c>
      <c r="R120" s="532">
        <v>1.148771</v>
      </c>
      <c r="S120" s="533">
        <v>1.089496</v>
      </c>
      <c r="T120" s="533">
        <v>1.0077050000000001</v>
      </c>
      <c r="U120" s="533">
        <v>0.97687500000000005</v>
      </c>
      <c r="V120" s="533">
        <v>0.98690199999999995</v>
      </c>
      <c r="W120" s="477">
        <v>1.0019420000000001</v>
      </c>
      <c r="X120" s="477">
        <v>0.99269600000000002</v>
      </c>
      <c r="Y120" s="172">
        <v>1.001835</v>
      </c>
      <c r="Z120" s="172">
        <v>1.0173700000000001</v>
      </c>
      <c r="AA120" s="534">
        <v>1.023082</v>
      </c>
      <c r="AB120" s="535"/>
      <c r="AC120" s="535"/>
      <c r="AD120" s="536"/>
      <c r="AE120" s="224" t="s">
        <v>17</v>
      </c>
      <c r="AN120" s="482"/>
      <c r="AO120" s="483"/>
      <c r="AP120" s="484"/>
      <c r="AQ120" s="484"/>
      <c r="AR120" s="288"/>
      <c r="AS120" s="288"/>
    </row>
    <row r="121" spans="1:45">
      <c r="A121" s="504" t="s">
        <v>83</v>
      </c>
      <c r="B121" s="97">
        <v>9817958</v>
      </c>
      <c r="C121" s="100">
        <v>6.067514899999999</v>
      </c>
      <c r="D121" s="529">
        <v>119.23742354080771</v>
      </c>
      <c r="E121" s="529">
        <v>101.82274209164622</v>
      </c>
      <c r="F121" s="100">
        <v>3</v>
      </c>
      <c r="G121" s="530">
        <v>0.32288379162806835</v>
      </c>
      <c r="H121" s="530">
        <v>0.3478791631256733</v>
      </c>
      <c r="I121" s="531">
        <v>23574.131931575383</v>
      </c>
      <c r="J121" s="531">
        <v>6</v>
      </c>
      <c r="K121" s="544">
        <v>5.6861300000000004</v>
      </c>
      <c r="L121" s="544">
        <v>5.8211259999999996</v>
      </c>
      <c r="M121" s="544">
        <v>5.7504160000000004</v>
      </c>
      <c r="N121" s="544">
        <v>6.063199</v>
      </c>
      <c r="O121" s="544">
        <v>5.8673029999999997</v>
      </c>
      <c r="P121" s="544">
        <v>5.8843709999999998</v>
      </c>
      <c r="Q121" s="544">
        <v>5.8784960000000002</v>
      </c>
      <c r="R121" s="544">
        <v>5.773358</v>
      </c>
      <c r="S121" s="545">
        <v>5.6766360000000002</v>
      </c>
      <c r="T121" s="545">
        <v>5.0852320000000004</v>
      </c>
      <c r="U121" s="535">
        <v>5.1883169999999996</v>
      </c>
      <c r="V121" s="535">
        <v>5.0157100000000003</v>
      </c>
      <c r="W121" s="480">
        <v>4.9162429999999997</v>
      </c>
      <c r="X121" s="480">
        <v>4.7970230000000003</v>
      </c>
      <c r="Y121" s="542">
        <v>4.7709409999999997</v>
      </c>
      <c r="Z121" s="542">
        <v>5.1065579999999997</v>
      </c>
      <c r="AA121" s="534">
        <v>5.2327079999999997</v>
      </c>
      <c r="AB121" s="535"/>
      <c r="AC121" s="535"/>
      <c r="AD121" s="536"/>
      <c r="AE121" s="224" t="s">
        <v>17</v>
      </c>
      <c r="AN121" s="482"/>
      <c r="AO121" s="483"/>
      <c r="AP121" s="484"/>
      <c r="AQ121" s="484"/>
      <c r="AR121" s="288"/>
      <c r="AS121" s="288"/>
    </row>
    <row r="122" spans="1:45">
      <c r="A122" s="504" t="s">
        <v>268</v>
      </c>
      <c r="B122" s="97">
        <v>334252</v>
      </c>
      <c r="C122" s="100">
        <v>9.3953713999999984</v>
      </c>
      <c r="D122" s="529">
        <v>134.41758151243639</v>
      </c>
      <c r="E122" s="543"/>
      <c r="F122" s="100">
        <v>0.3</v>
      </c>
      <c r="G122" s="547"/>
      <c r="H122" s="547"/>
      <c r="I122" s="531">
        <v>43468.254436560943</v>
      </c>
      <c r="J122" s="531">
        <v>1</v>
      </c>
      <c r="K122" s="544">
        <v>10.195130000000001</v>
      </c>
      <c r="L122" s="544">
        <v>10.459720000000001</v>
      </c>
      <c r="M122" s="544">
        <v>10.87471</v>
      </c>
      <c r="N122" s="544">
        <v>10.64063</v>
      </c>
      <c r="O122" s="544">
        <v>10.883599999999999</v>
      </c>
      <c r="P122" s="544">
        <v>10.595969999999999</v>
      </c>
      <c r="Q122" s="544">
        <v>10.77318</v>
      </c>
      <c r="R122" s="544">
        <v>11.23982</v>
      </c>
      <c r="S122" s="545">
        <v>12.17751</v>
      </c>
      <c r="T122" s="545">
        <v>12.034230000000001</v>
      </c>
      <c r="U122" s="535">
        <v>11.42488</v>
      </c>
      <c r="V122" s="535">
        <v>11.051450000000001</v>
      </c>
      <c r="W122" s="480">
        <v>11.073309999999999</v>
      </c>
      <c r="X122" s="481">
        <v>11.230270000000001</v>
      </c>
      <c r="Y122" s="542">
        <v>11.543620000000001</v>
      </c>
      <c r="Z122" s="542">
        <v>11.70069</v>
      </c>
      <c r="AA122" s="534">
        <v>11.81893</v>
      </c>
      <c r="AB122" s="535"/>
      <c r="AC122" s="535"/>
      <c r="AD122" s="536"/>
      <c r="AE122" s="224" t="s">
        <v>385</v>
      </c>
      <c r="AN122" s="482"/>
      <c r="AO122" s="483"/>
      <c r="AP122" s="484"/>
      <c r="AQ122" s="484"/>
      <c r="AR122" s="288"/>
      <c r="AS122" s="288"/>
    </row>
    <row r="123" spans="1:45">
      <c r="A123" s="504" t="s">
        <v>118</v>
      </c>
      <c r="B123" s="97">
        <v>1324171354</v>
      </c>
      <c r="C123" s="100">
        <v>0.88135680000000005</v>
      </c>
      <c r="D123" s="529">
        <v>74.812589760113497</v>
      </c>
      <c r="E123" s="529">
        <v>37.836212804270311</v>
      </c>
      <c r="F123" s="100">
        <v>2.300000000000002</v>
      </c>
      <c r="G123" s="530">
        <v>2.0525750059183757E-3</v>
      </c>
      <c r="H123" s="530">
        <v>4.5843538276691739E-3</v>
      </c>
      <c r="I123" s="531">
        <v>5115.5414685095075</v>
      </c>
      <c r="J123" s="531">
        <v>10</v>
      </c>
      <c r="K123" s="532">
        <v>1.013744</v>
      </c>
      <c r="L123" s="532">
        <v>1.0113479999999999</v>
      </c>
      <c r="M123" s="532">
        <v>1.024295</v>
      </c>
      <c r="N123" s="532">
        <v>1.036538</v>
      </c>
      <c r="O123" s="532">
        <v>1.0707</v>
      </c>
      <c r="P123" s="532">
        <v>1.1078889999999999</v>
      </c>
      <c r="Q123" s="532">
        <v>1.1709989999999999</v>
      </c>
      <c r="R123" s="532">
        <v>1.2231190000000001</v>
      </c>
      <c r="S123" s="533">
        <v>1.2828280000000001</v>
      </c>
      <c r="T123" s="533">
        <v>1.4388920000000001</v>
      </c>
      <c r="U123" s="533">
        <v>1.4986980000000001</v>
      </c>
      <c r="V123" s="533">
        <v>1.5665549999999999</v>
      </c>
      <c r="W123" s="477">
        <v>1.6561809999999999</v>
      </c>
      <c r="X123" s="477">
        <v>1.6852879999999999</v>
      </c>
      <c r="Y123" s="172">
        <v>1.804662</v>
      </c>
      <c r="Z123" s="172">
        <v>1.847051</v>
      </c>
      <c r="AA123" s="534">
        <v>1.9194230000000001</v>
      </c>
      <c r="AB123" s="535"/>
      <c r="AC123" s="535"/>
      <c r="AD123" s="536"/>
      <c r="AE123" s="224" t="s">
        <v>383</v>
      </c>
      <c r="AN123" s="482"/>
      <c r="AO123" s="483"/>
      <c r="AP123" s="484"/>
      <c r="AQ123" s="484"/>
      <c r="AR123" s="288"/>
      <c r="AS123" s="288"/>
    </row>
    <row r="124" spans="1:45">
      <c r="A124" s="504" t="s">
        <v>97</v>
      </c>
      <c r="B124" s="97">
        <v>261115456</v>
      </c>
      <c r="C124" s="100">
        <v>1.1420941</v>
      </c>
      <c r="D124" s="529">
        <v>90.913335794868019</v>
      </c>
      <c r="E124" s="529">
        <v>60.918028835383033</v>
      </c>
      <c r="F124" s="100">
        <v>-17.800407336252974</v>
      </c>
      <c r="G124" s="547"/>
      <c r="H124" s="547"/>
      <c r="I124" s="531">
        <v>9599.292625920476</v>
      </c>
      <c r="J124" s="531">
        <v>2</v>
      </c>
      <c r="K124" s="532">
        <v>1.3891150000000001</v>
      </c>
      <c r="L124" s="532">
        <v>1.467821</v>
      </c>
      <c r="M124" s="532">
        <v>1.4811620000000001</v>
      </c>
      <c r="N124" s="532">
        <v>1.595596</v>
      </c>
      <c r="O124" s="532">
        <v>1.599078</v>
      </c>
      <c r="P124" s="532">
        <v>1.589523</v>
      </c>
      <c r="Q124" s="532">
        <v>1.6688879999999999</v>
      </c>
      <c r="R124" s="532">
        <v>1.7122379999999999</v>
      </c>
      <c r="S124" s="533">
        <v>1.6799729999999999</v>
      </c>
      <c r="T124" s="533">
        <v>1.722019</v>
      </c>
      <c r="U124" s="533">
        <v>1.7443709999999999</v>
      </c>
      <c r="V124" s="533">
        <v>1.7538320000000001</v>
      </c>
      <c r="W124" s="477">
        <v>1.7787299999999999</v>
      </c>
      <c r="X124" s="477">
        <v>1.7924180000000001</v>
      </c>
      <c r="Y124" s="172">
        <v>1.915448</v>
      </c>
      <c r="Z124" s="172">
        <v>1.930612</v>
      </c>
      <c r="AA124" s="534">
        <v>2.0307879999999998</v>
      </c>
      <c r="AB124" s="535"/>
      <c r="AC124" s="535"/>
      <c r="AD124" s="536"/>
      <c r="AE124" s="224" t="s">
        <v>17</v>
      </c>
      <c r="AN124" s="482"/>
      <c r="AO124" s="483"/>
      <c r="AP124" s="484"/>
      <c r="AQ124" s="484"/>
      <c r="AR124" s="288"/>
      <c r="AS124" s="288"/>
    </row>
    <row r="125" spans="1:45">
      <c r="A125" s="504" t="s">
        <v>54</v>
      </c>
      <c r="B125" s="97">
        <v>80277428</v>
      </c>
      <c r="C125" s="100">
        <v>4.3896715000000004</v>
      </c>
      <c r="D125" s="529">
        <v>99.884378909557441</v>
      </c>
      <c r="E125" s="529">
        <v>66.736779260571737</v>
      </c>
      <c r="F125" s="100">
        <v>0.89999999999999947</v>
      </c>
      <c r="G125" s="530">
        <v>0</v>
      </c>
      <c r="H125" s="530">
        <v>2.5763159843181739E-3</v>
      </c>
      <c r="I125" s="538">
        <v>16532.724959085215</v>
      </c>
      <c r="J125" s="531"/>
      <c r="K125" s="541">
        <v>5.2861840000000004</v>
      </c>
      <c r="L125" s="541">
        <v>5.4237450000000003</v>
      </c>
      <c r="M125" s="541">
        <v>5.5895590000000004</v>
      </c>
      <c r="N125" s="541">
        <v>5.8375490000000001</v>
      </c>
      <c r="O125" s="541">
        <v>6.1951739999999997</v>
      </c>
      <c r="P125" s="541">
        <v>6.6086270000000003</v>
      </c>
      <c r="Q125" s="541">
        <v>7.0128719999999998</v>
      </c>
      <c r="R125" s="541">
        <v>7.4131859999999996</v>
      </c>
      <c r="S125" s="535">
        <v>7.4738049999999996</v>
      </c>
      <c r="T125" s="535">
        <v>7.6614190000000004</v>
      </c>
      <c r="U125" s="535">
        <v>7.6249820000000001</v>
      </c>
      <c r="V125" s="535">
        <v>7.6462110000000001</v>
      </c>
      <c r="W125" s="480">
        <v>7.7303420000000003</v>
      </c>
      <c r="X125" s="480">
        <v>7.942882</v>
      </c>
      <c r="Y125" s="542">
        <v>8.1107580000000006</v>
      </c>
      <c r="Z125" s="542">
        <v>7.9170189999999998</v>
      </c>
      <c r="AA125" s="534">
        <v>8.0019930000000006</v>
      </c>
      <c r="AB125" s="535"/>
      <c r="AC125" s="535"/>
      <c r="AD125" s="536"/>
      <c r="AE125" s="224" t="s">
        <v>17</v>
      </c>
      <c r="AN125" s="482"/>
      <c r="AO125" s="483"/>
      <c r="AP125" s="484"/>
      <c r="AQ125" s="484"/>
      <c r="AR125" s="288"/>
      <c r="AS125" s="288"/>
    </row>
    <row r="126" spans="1:45">
      <c r="A126" s="504" t="s">
        <v>82</v>
      </c>
      <c r="B126" s="97">
        <v>37202572</v>
      </c>
      <c r="C126" s="100">
        <v>4.5534148000000005</v>
      </c>
      <c r="D126" s="529">
        <v>73.570217487048325</v>
      </c>
      <c r="E126" s="529">
        <v>29.431356719560789</v>
      </c>
      <c r="F126" s="100">
        <v>0.10000000000000009</v>
      </c>
      <c r="G126" s="547"/>
      <c r="H126" s="547"/>
      <c r="I126" s="531">
        <v>14569.541248118141</v>
      </c>
      <c r="J126" s="531"/>
      <c r="K126" s="541">
        <v>3.5822409999999998</v>
      </c>
      <c r="L126" s="541">
        <v>3.678172</v>
      </c>
      <c r="M126" s="541">
        <v>3.7263869999999999</v>
      </c>
      <c r="N126" s="541">
        <v>3.4088720000000001</v>
      </c>
      <c r="O126" s="541">
        <v>3.388814</v>
      </c>
      <c r="P126" s="541">
        <v>3.3007080000000002</v>
      </c>
      <c r="Q126" s="541">
        <v>2.6384799999999999</v>
      </c>
      <c r="R126" s="541">
        <v>2.8016489999999998</v>
      </c>
      <c r="S126" s="535">
        <v>3.1032679999999999</v>
      </c>
      <c r="T126" s="535">
        <v>3.603469</v>
      </c>
      <c r="U126" s="535">
        <v>3.9549660000000002</v>
      </c>
      <c r="V126" s="535">
        <v>4.096603</v>
      </c>
      <c r="W126" s="480">
        <v>4.3396980000000003</v>
      </c>
      <c r="X126" s="480">
        <v>4.4964009999999996</v>
      </c>
      <c r="Y126" s="542">
        <v>4.5557759999999998</v>
      </c>
      <c r="Z126" s="542">
        <v>4.4510759999999996</v>
      </c>
      <c r="AA126" s="534">
        <v>4.3722089999999998</v>
      </c>
      <c r="AB126" s="535"/>
      <c r="AC126" s="535"/>
      <c r="AD126" s="536"/>
      <c r="AE126" s="224" t="s">
        <v>17</v>
      </c>
      <c r="AN126" s="482"/>
      <c r="AO126" s="483"/>
      <c r="AP126" s="484"/>
      <c r="AQ126" s="484"/>
      <c r="AR126" s="288"/>
      <c r="AS126" s="288"/>
    </row>
    <row r="127" spans="1:45">
      <c r="A127" s="504" t="s">
        <v>39</v>
      </c>
      <c r="B127" s="97">
        <v>4773095</v>
      </c>
      <c r="C127" s="100">
        <v>9.7485536999999987</v>
      </c>
      <c r="D127" s="529">
        <v>123.89230044221604</v>
      </c>
      <c r="E127" s="529">
        <v>156.88191651705898</v>
      </c>
      <c r="F127" s="100">
        <v>4.2000000000000011</v>
      </c>
      <c r="G127" s="547"/>
      <c r="H127" s="547"/>
      <c r="I127" s="531">
        <v>52577.31285110223</v>
      </c>
      <c r="J127" s="531">
        <v>62</v>
      </c>
      <c r="K127" s="544">
        <v>11.393039999999999</v>
      </c>
      <c r="L127" s="544">
        <v>11.78769</v>
      </c>
      <c r="M127" s="544">
        <v>11.369289999999999</v>
      </c>
      <c r="N127" s="544">
        <v>11.03144</v>
      </c>
      <c r="O127" s="544">
        <v>11.06301</v>
      </c>
      <c r="P127" s="544">
        <v>11.271470000000001</v>
      </c>
      <c r="Q127" s="544">
        <v>11.36553</v>
      </c>
      <c r="R127" s="544">
        <v>10.836080000000001</v>
      </c>
      <c r="S127" s="545">
        <v>10.46161</v>
      </c>
      <c r="T127" s="545">
        <v>9.1504999999999992</v>
      </c>
      <c r="U127" s="535">
        <v>9.0052959999999995</v>
      </c>
      <c r="V127" s="535">
        <v>7.9295920000000004</v>
      </c>
      <c r="W127" s="480">
        <v>7.767525</v>
      </c>
      <c r="X127" s="480">
        <v>7.5774480000000004</v>
      </c>
      <c r="Y127" s="542">
        <v>7.4847219999999997</v>
      </c>
      <c r="Z127" s="542">
        <v>7.9132550000000004</v>
      </c>
      <c r="AA127" s="534">
        <v>8.2635439999999996</v>
      </c>
      <c r="AB127" s="535"/>
      <c r="AC127" s="535"/>
      <c r="AD127" s="536"/>
      <c r="AE127" s="224" t="s">
        <v>17</v>
      </c>
      <c r="AN127" s="482"/>
      <c r="AO127" s="483"/>
      <c r="AP127" s="484"/>
      <c r="AQ127" s="484"/>
      <c r="AR127" s="288"/>
      <c r="AS127" s="288"/>
    </row>
    <row r="128" spans="1:45">
      <c r="A128" s="504" t="s">
        <v>44</v>
      </c>
      <c r="B128" s="97">
        <v>8547100</v>
      </c>
      <c r="C128" s="100">
        <v>8.7022660000000016</v>
      </c>
      <c r="D128" s="529">
        <v>114.08077209647732</v>
      </c>
      <c r="E128" s="529">
        <v>111.95814558834535</v>
      </c>
      <c r="F128" s="100">
        <v>1.5000000000000007</v>
      </c>
      <c r="G128" s="547"/>
      <c r="H128" s="547"/>
      <c r="I128" s="531">
        <v>32942.925981509965</v>
      </c>
      <c r="J128" s="531"/>
      <c r="K128" s="541">
        <v>9.8570799999999998</v>
      </c>
      <c r="L128" s="541">
        <v>9.663589</v>
      </c>
      <c r="M128" s="541">
        <v>10.01239</v>
      </c>
      <c r="N128" s="541">
        <v>10.116020000000001</v>
      </c>
      <c r="O128" s="541">
        <v>9.9072340000000008</v>
      </c>
      <c r="P128" s="541">
        <v>9.3941750000000006</v>
      </c>
      <c r="Q128" s="541">
        <v>9.6378459999999997</v>
      </c>
      <c r="R128" s="541">
        <v>9.759525</v>
      </c>
      <c r="S128" s="535">
        <v>9.5636559999999999</v>
      </c>
      <c r="T128" s="535">
        <v>9.2278330000000004</v>
      </c>
      <c r="U128" s="535">
        <v>9.4756540000000005</v>
      </c>
      <c r="V128" s="535">
        <v>9.2218319999999991</v>
      </c>
      <c r="W128" s="480">
        <v>9.2087179999999993</v>
      </c>
      <c r="X128" s="480">
        <v>8.3459769999999995</v>
      </c>
      <c r="Y128" s="542">
        <v>7.8736829999999998</v>
      </c>
      <c r="Z128" s="542">
        <v>8.1206410000000009</v>
      </c>
      <c r="AA128" s="534">
        <v>7.9611219999999996</v>
      </c>
      <c r="AB128" s="535"/>
      <c r="AC128" s="535"/>
      <c r="AD128" s="536"/>
      <c r="AE128" s="224" t="s">
        <v>17</v>
      </c>
      <c r="AN128" s="482"/>
      <c r="AO128" s="483"/>
      <c r="AP128" s="484"/>
      <c r="AQ128" s="484"/>
      <c r="AR128" s="288"/>
      <c r="AS128" s="288"/>
    </row>
    <row r="129" spans="1:45">
      <c r="A129" s="504" t="s">
        <v>58</v>
      </c>
      <c r="B129" s="97">
        <v>60600590</v>
      </c>
      <c r="C129" s="100">
        <v>7.4513149999999992</v>
      </c>
      <c r="D129" s="529">
        <v>126.8403515681814</v>
      </c>
      <c r="E129" s="529">
        <v>136.65338408420243</v>
      </c>
      <c r="F129" s="100">
        <v>5.8</v>
      </c>
      <c r="G129" s="547"/>
      <c r="H129" s="547"/>
      <c r="I129" s="531">
        <v>35918.754673101219</v>
      </c>
      <c r="J129" s="531">
        <v>160</v>
      </c>
      <c r="K129" s="544">
        <v>7.9041540000000001</v>
      </c>
      <c r="L129" s="544">
        <v>7.8660750000000004</v>
      </c>
      <c r="M129" s="544">
        <v>7.9651420000000002</v>
      </c>
      <c r="N129" s="544">
        <v>8.2423739999999999</v>
      </c>
      <c r="O129" s="544">
        <v>8.3686959999999999</v>
      </c>
      <c r="P129" s="544">
        <v>8.3430800000000005</v>
      </c>
      <c r="Q129" s="544">
        <v>8.214639</v>
      </c>
      <c r="R129" s="544">
        <v>8.0557320000000008</v>
      </c>
      <c r="S129" s="545">
        <v>7.7773789999999998</v>
      </c>
      <c r="T129" s="545">
        <v>6.8959089999999996</v>
      </c>
      <c r="U129" s="535">
        <v>7.0357570000000003</v>
      </c>
      <c r="V129" s="535">
        <v>6.8517929999999998</v>
      </c>
      <c r="W129" s="480">
        <v>6.5823600000000004</v>
      </c>
      <c r="X129" s="480">
        <v>6.0287319999999998</v>
      </c>
      <c r="Y129" s="542">
        <v>5.7385539999999997</v>
      </c>
      <c r="Z129" s="542">
        <v>5.9687970000000004</v>
      </c>
      <c r="AA129" s="534">
        <v>6.0292849999999998</v>
      </c>
      <c r="AB129" s="535"/>
      <c r="AC129" s="535"/>
      <c r="AD129" s="536"/>
      <c r="AE129" s="224" t="s">
        <v>17</v>
      </c>
      <c r="AN129" s="482"/>
      <c r="AO129" s="483"/>
      <c r="AP129" s="484"/>
      <c r="AQ129" s="484"/>
      <c r="AR129" s="288"/>
      <c r="AS129" s="288"/>
    </row>
    <row r="130" spans="1:45">
      <c r="A130" s="504" t="s">
        <v>98</v>
      </c>
      <c r="B130" s="97">
        <v>2881355</v>
      </c>
      <c r="C130" s="100">
        <v>3.4556892000000006</v>
      </c>
      <c r="D130" s="529">
        <v>108.35215348478323</v>
      </c>
      <c r="E130" s="529">
        <v>68.017493638813491</v>
      </c>
      <c r="F130" s="100">
        <v>-0.89098353198071156</v>
      </c>
      <c r="G130" s="547"/>
      <c r="H130" s="547"/>
      <c r="I130" s="531">
        <v>8287.8106241440692</v>
      </c>
      <c r="J130" s="531"/>
      <c r="K130" s="544">
        <v>3.83989</v>
      </c>
      <c r="L130" s="544">
        <v>3.83643</v>
      </c>
      <c r="M130" s="544">
        <v>3.7871760000000001</v>
      </c>
      <c r="N130" s="544">
        <v>3.8834420000000001</v>
      </c>
      <c r="O130" s="544">
        <v>3.8762370000000002</v>
      </c>
      <c r="P130" s="544">
        <v>3.8748529999999999</v>
      </c>
      <c r="Q130" s="544">
        <v>4.455355</v>
      </c>
      <c r="R130" s="544">
        <v>4.3927449999999997</v>
      </c>
      <c r="S130" s="545">
        <v>4.2095649999999996</v>
      </c>
      <c r="T130" s="545">
        <v>2.9556049999999998</v>
      </c>
      <c r="U130" s="535">
        <v>2.8029030000000001</v>
      </c>
      <c r="V130" s="535">
        <v>2.887267</v>
      </c>
      <c r="W130" s="480">
        <v>2.8535430000000002</v>
      </c>
      <c r="X130" s="480">
        <v>3.0357370000000001</v>
      </c>
      <c r="Y130" s="542">
        <v>2.961789</v>
      </c>
      <c r="Z130" s="542">
        <v>3.0614159999999999</v>
      </c>
      <c r="AA130" s="534">
        <v>3.1064500000000002</v>
      </c>
      <c r="AB130" s="535"/>
      <c r="AC130" s="535"/>
      <c r="AD130" s="536"/>
      <c r="AE130" s="224" t="s">
        <v>17</v>
      </c>
      <c r="AN130" s="482"/>
      <c r="AO130" s="483"/>
      <c r="AP130" s="484"/>
      <c r="AQ130" s="484"/>
      <c r="AR130" s="288"/>
      <c r="AS130" s="288"/>
    </row>
    <row r="131" spans="1:45">
      <c r="A131" s="504" t="s">
        <v>42</v>
      </c>
      <c r="B131" s="97">
        <v>126994511</v>
      </c>
      <c r="C131" s="100">
        <v>9.547018099999999</v>
      </c>
      <c r="D131" s="529">
        <v>124.01206017945209</v>
      </c>
      <c r="E131" s="529">
        <v>95.734624616351425</v>
      </c>
      <c r="F131" s="100">
        <v>3.1191974385774466</v>
      </c>
      <c r="G131" s="530">
        <v>0.54646242023331015</v>
      </c>
      <c r="H131" s="530">
        <v>0.38738306467705824</v>
      </c>
      <c r="I131" s="531">
        <v>37794.279642934947</v>
      </c>
      <c r="J131" s="531">
        <v>2458</v>
      </c>
      <c r="K131" s="541">
        <v>9.8459179999999993</v>
      </c>
      <c r="L131" s="541">
        <v>9.7305639999999993</v>
      </c>
      <c r="M131" s="541">
        <v>10.02881</v>
      </c>
      <c r="N131" s="541">
        <v>10.060079999999999</v>
      </c>
      <c r="O131" s="541">
        <v>10.048209999999999</v>
      </c>
      <c r="P131" s="541">
        <v>10.11009</v>
      </c>
      <c r="Q131" s="541">
        <v>10.09735</v>
      </c>
      <c r="R131" s="541">
        <v>10.197430000000001</v>
      </c>
      <c r="S131" s="535">
        <v>9.5321549999999995</v>
      </c>
      <c r="T131" s="535">
        <v>9.0109130000000004</v>
      </c>
      <c r="U131" s="535">
        <v>9.4815959999999997</v>
      </c>
      <c r="V131" s="535">
        <v>9.7633589999999995</v>
      </c>
      <c r="W131" s="480">
        <v>10.158799999999999</v>
      </c>
      <c r="X131" s="480">
        <v>10.348610000000001</v>
      </c>
      <c r="Y131" s="542">
        <v>10.02717</v>
      </c>
      <c r="Z131" s="542">
        <v>9.8031240000000004</v>
      </c>
      <c r="AA131" s="534">
        <v>9.6843129999999995</v>
      </c>
      <c r="AB131" s="535"/>
      <c r="AC131" s="535"/>
      <c r="AD131" s="536"/>
      <c r="AE131" s="224" t="s">
        <v>17</v>
      </c>
      <c r="AN131" s="482"/>
      <c r="AO131" s="483"/>
      <c r="AP131" s="484"/>
      <c r="AQ131" s="484"/>
      <c r="AR131" s="288"/>
      <c r="AS131" s="288"/>
    </row>
    <row r="132" spans="1:45">
      <c r="A132" s="504" t="s">
        <v>88</v>
      </c>
      <c r="B132" s="97">
        <v>9455802</v>
      </c>
      <c r="C132" s="100">
        <v>2.9739329999999997</v>
      </c>
      <c r="D132" s="529">
        <v>100.96334429985983</v>
      </c>
      <c r="E132" s="529">
        <v>75.078456417583382</v>
      </c>
      <c r="F132" s="100">
        <v>0</v>
      </c>
      <c r="G132" s="547"/>
      <c r="H132" s="547"/>
      <c r="I132" s="531">
        <v>8960.7102784842555</v>
      </c>
      <c r="J132" s="531"/>
      <c r="K132" s="541">
        <v>3.0569790000000001</v>
      </c>
      <c r="L132" s="541">
        <v>3.0229689999999998</v>
      </c>
      <c r="M132" s="541">
        <v>3.1637749999999998</v>
      </c>
      <c r="N132" s="541">
        <v>3.0615640000000002</v>
      </c>
      <c r="O132" s="541">
        <v>3.35365</v>
      </c>
      <c r="P132" s="541">
        <v>3.486936</v>
      </c>
      <c r="Q132" s="541">
        <v>3.4103029999999999</v>
      </c>
      <c r="R132" s="541">
        <v>3.4094669999999998</v>
      </c>
      <c r="S132" s="535">
        <v>3.1842000000000001</v>
      </c>
      <c r="T132" s="535">
        <v>3.1046849999999999</v>
      </c>
      <c r="U132" s="535">
        <v>2.8778350000000001</v>
      </c>
      <c r="V132" s="535">
        <v>2.7955909999999999</v>
      </c>
      <c r="W132" s="480">
        <v>2.7408070000000002</v>
      </c>
      <c r="X132" s="480">
        <v>2.5786319999999998</v>
      </c>
      <c r="Y132" s="542">
        <v>2.6328559999999999</v>
      </c>
      <c r="Z132" s="542">
        <v>2.4413079999999998</v>
      </c>
      <c r="AA132" s="534">
        <v>2.4072269999999998</v>
      </c>
      <c r="AB132" s="535"/>
      <c r="AC132" s="535"/>
      <c r="AD132" s="536"/>
      <c r="AE132" s="224" t="s">
        <v>17</v>
      </c>
      <c r="AN132" s="482"/>
      <c r="AO132" s="483"/>
      <c r="AP132" s="484"/>
      <c r="AQ132" s="484"/>
      <c r="AR132" s="288"/>
      <c r="AS132" s="288"/>
    </row>
    <row r="133" spans="1:45">
      <c r="A133" s="504" t="s">
        <v>43</v>
      </c>
      <c r="B133" s="97">
        <v>17797032</v>
      </c>
      <c r="C133" s="100">
        <v>12.1810584</v>
      </c>
      <c r="D133" s="529">
        <v>93.739400410659201</v>
      </c>
      <c r="E133" s="529">
        <v>85.022094009251006</v>
      </c>
      <c r="F133" s="100">
        <v>-0.10000000000000009</v>
      </c>
      <c r="G133" s="547"/>
      <c r="H133" s="547"/>
      <c r="I133" s="531">
        <v>22293.122473839805</v>
      </c>
      <c r="J133" s="531"/>
      <c r="K133" s="541">
        <v>8.7301950000000001</v>
      </c>
      <c r="L133" s="541">
        <v>8.6030390000000008</v>
      </c>
      <c r="M133" s="541">
        <v>9.4283540000000006</v>
      </c>
      <c r="N133" s="541">
        <v>10.369070000000001</v>
      </c>
      <c r="O133" s="541">
        <v>11.19866</v>
      </c>
      <c r="P133" s="541">
        <v>11.93449</v>
      </c>
      <c r="Q133" s="541">
        <v>13.22809</v>
      </c>
      <c r="R133" s="541">
        <v>13.87323</v>
      </c>
      <c r="S133" s="535">
        <v>16.113620000000001</v>
      </c>
      <c r="T133" s="535">
        <v>14.127190000000001</v>
      </c>
      <c r="U133" s="535">
        <v>14.93637</v>
      </c>
      <c r="V133" s="535">
        <v>15.98582</v>
      </c>
      <c r="W133" s="480">
        <v>14.67629</v>
      </c>
      <c r="X133" s="480">
        <v>15.2841</v>
      </c>
      <c r="Y133" s="542">
        <v>13.7735</v>
      </c>
      <c r="Z133" s="542">
        <v>12.890969999999999</v>
      </c>
      <c r="AA133" s="534">
        <v>12.88442</v>
      </c>
      <c r="AB133" s="535"/>
      <c r="AC133" s="535"/>
      <c r="AD133" s="536"/>
      <c r="AE133" s="224" t="s">
        <v>17</v>
      </c>
      <c r="AN133" s="482"/>
      <c r="AO133" s="483"/>
      <c r="AP133" s="484"/>
      <c r="AQ133" s="484"/>
      <c r="AR133" s="288"/>
      <c r="AS133" s="288"/>
    </row>
    <row r="134" spans="1:45">
      <c r="A134" s="504" t="s">
        <v>146</v>
      </c>
      <c r="B134" s="97">
        <v>48461567</v>
      </c>
      <c r="C134" s="100">
        <v>0.24791719999999998</v>
      </c>
      <c r="D134" s="529">
        <v>88.63269561370457</v>
      </c>
      <c r="E134" s="529">
        <v>57.429639155026052</v>
      </c>
      <c r="F134" s="100">
        <v>-0.50000000000000044</v>
      </c>
      <c r="G134" s="547"/>
      <c r="H134" s="547"/>
      <c r="I134" s="531">
        <v>2709.2774186477818</v>
      </c>
      <c r="J134" s="531"/>
      <c r="K134" s="532">
        <v>0.269924</v>
      </c>
      <c r="L134" s="532">
        <v>0.245672</v>
      </c>
      <c r="M134" s="532">
        <v>0.23235500000000001</v>
      </c>
      <c r="N134" s="532">
        <v>0.201268</v>
      </c>
      <c r="O134" s="532">
        <v>0.22456400000000001</v>
      </c>
      <c r="P134" s="532">
        <v>0.244924</v>
      </c>
      <c r="Q134" s="532">
        <v>0.26512400000000003</v>
      </c>
      <c r="R134" s="532">
        <v>0.25859700000000002</v>
      </c>
      <c r="S134" s="533">
        <v>0.26557900000000001</v>
      </c>
      <c r="T134" s="533">
        <v>0.30337700000000001</v>
      </c>
      <c r="U134" s="533">
        <v>0.31895200000000001</v>
      </c>
      <c r="V134" s="533">
        <v>0.31863799999999998</v>
      </c>
      <c r="W134" s="477">
        <v>0.30043999999999998</v>
      </c>
      <c r="X134" s="479">
        <v>0.32852700000000001</v>
      </c>
      <c r="Y134" s="172">
        <v>0.33787899999999998</v>
      </c>
      <c r="Z134" s="172">
        <v>0.33404</v>
      </c>
      <c r="AA134" s="534">
        <v>0.33680199999999999</v>
      </c>
      <c r="AB134" s="535"/>
      <c r="AC134" s="535"/>
      <c r="AD134" s="536"/>
      <c r="AE134" s="224" t="s">
        <v>383</v>
      </c>
      <c r="AN134" s="482"/>
      <c r="AO134" s="483"/>
      <c r="AP134" s="484"/>
      <c r="AQ134" s="484"/>
      <c r="AR134" s="288"/>
      <c r="AS134" s="288"/>
    </row>
    <row r="135" spans="1:45">
      <c r="A135" s="504" t="s">
        <v>269</v>
      </c>
      <c r="B135" s="97">
        <v>114395</v>
      </c>
      <c r="C135" s="100">
        <v>0.28566589999999997</v>
      </c>
      <c r="D135" s="529">
        <v>105.3788056629467</v>
      </c>
      <c r="E135" s="543"/>
      <c r="F135" s="100">
        <v>0</v>
      </c>
      <c r="G135" s="530"/>
      <c r="H135" s="530"/>
      <c r="I135" s="531">
        <v>1873.5931966361004</v>
      </c>
      <c r="J135" s="531"/>
      <c r="K135" s="532">
        <v>0.33848499999999998</v>
      </c>
      <c r="L135" s="532">
        <v>0.34012199999999998</v>
      </c>
      <c r="M135" s="532">
        <v>0.30296699999999999</v>
      </c>
      <c r="N135" s="532">
        <v>0.31136599999999998</v>
      </c>
      <c r="O135" s="532">
        <v>0.31394100000000003</v>
      </c>
      <c r="P135" s="532">
        <v>0.30497800000000003</v>
      </c>
      <c r="Q135" s="532">
        <v>0.28889199999999998</v>
      </c>
      <c r="R135" s="532">
        <v>0.24938199999999999</v>
      </c>
      <c r="S135" s="533">
        <v>0.27428900000000001</v>
      </c>
      <c r="T135" s="533">
        <v>0.309581</v>
      </c>
      <c r="U135" s="533">
        <v>0.34037200000000001</v>
      </c>
      <c r="V135" s="533">
        <v>0.36229699999999998</v>
      </c>
      <c r="W135" s="477">
        <v>0.37238500000000002</v>
      </c>
      <c r="X135" s="479">
        <v>0.39871899999999999</v>
      </c>
      <c r="Y135" s="172">
        <v>0.41891099999999998</v>
      </c>
      <c r="Z135" s="172">
        <v>0.44001200000000001</v>
      </c>
      <c r="AA135" s="534">
        <v>0.463312</v>
      </c>
      <c r="AB135" s="535"/>
      <c r="AC135" s="535"/>
      <c r="AD135" s="536"/>
      <c r="AE135" s="224" t="s">
        <v>385</v>
      </c>
      <c r="AN135" s="482"/>
      <c r="AO135" s="483"/>
      <c r="AP135" s="484"/>
      <c r="AQ135" s="484"/>
      <c r="AR135" s="288"/>
      <c r="AS135" s="288"/>
    </row>
    <row r="136" spans="1:45">
      <c r="A136" s="504" t="s">
        <v>23</v>
      </c>
      <c r="B136" s="97">
        <v>4052584</v>
      </c>
      <c r="C136" s="100">
        <v>21.953059</v>
      </c>
      <c r="D136" s="529">
        <v>94.417748991180545</v>
      </c>
      <c r="E136" s="529">
        <v>97.036668557326564</v>
      </c>
      <c r="F136" s="100">
        <v>0.2</v>
      </c>
      <c r="G136" s="547"/>
      <c r="H136" s="547"/>
      <c r="I136" s="538">
        <v>76908.74598956386</v>
      </c>
      <c r="J136" s="531"/>
      <c r="K136" s="541">
        <v>26.384239999999998</v>
      </c>
      <c r="L136" s="541">
        <v>27.130520000000001</v>
      </c>
      <c r="M136" s="541">
        <v>28.010210000000001</v>
      </c>
      <c r="N136" s="541">
        <v>28.844470000000001</v>
      </c>
      <c r="O136" s="541">
        <v>29.72118</v>
      </c>
      <c r="P136" s="541">
        <v>32.608829999999998</v>
      </c>
      <c r="Q136" s="541">
        <v>32.346620000000001</v>
      </c>
      <c r="R136" s="541">
        <v>30.741430000000001</v>
      </c>
      <c r="S136" s="535">
        <v>30.516649999999998</v>
      </c>
      <c r="T136" s="535">
        <v>30.909970000000001</v>
      </c>
      <c r="U136" s="535">
        <v>28.93159</v>
      </c>
      <c r="V136" s="535">
        <v>28.32189</v>
      </c>
      <c r="W136" s="480">
        <v>27.0337</v>
      </c>
      <c r="X136" s="480">
        <v>25.282489999999999</v>
      </c>
      <c r="Y136" s="542">
        <v>24.7197</v>
      </c>
      <c r="Z136" s="542">
        <v>25.41459</v>
      </c>
      <c r="AA136" s="534">
        <v>25.059809999999999</v>
      </c>
      <c r="AB136" s="535"/>
      <c r="AC136" s="535"/>
      <c r="AD136" s="536"/>
      <c r="AE136" s="224" t="s">
        <v>17</v>
      </c>
      <c r="AN136" s="482"/>
      <c r="AO136" s="483"/>
      <c r="AP136" s="484"/>
      <c r="AQ136" s="484"/>
      <c r="AR136" s="288"/>
      <c r="AS136" s="288"/>
    </row>
    <row r="137" spans="1:45">
      <c r="A137" s="504" t="s">
        <v>147</v>
      </c>
      <c r="B137" s="97">
        <v>6082700</v>
      </c>
      <c r="C137" s="100">
        <v>2.2815395999999999</v>
      </c>
      <c r="D137" s="529">
        <v>95.258269511296589</v>
      </c>
      <c r="E137" s="529">
        <v>61.491439282450905</v>
      </c>
      <c r="F137" s="100">
        <v>-1.9151997239323642</v>
      </c>
      <c r="G137" s="547"/>
      <c r="H137" s="547"/>
      <c r="I137" s="531">
        <v>3077.7713255305521</v>
      </c>
      <c r="J137" s="531"/>
      <c r="K137" s="532">
        <v>0.96352700000000002</v>
      </c>
      <c r="L137" s="532">
        <v>0.80740500000000004</v>
      </c>
      <c r="M137" s="532">
        <v>1.0033350000000001</v>
      </c>
      <c r="N137" s="532">
        <v>1.1226830000000001</v>
      </c>
      <c r="O137" s="532">
        <v>1.104185</v>
      </c>
      <c r="P137" s="532">
        <v>0.81659000000000004</v>
      </c>
      <c r="Q137" s="532">
        <v>0.78002300000000002</v>
      </c>
      <c r="R137" s="532">
        <v>0.95866600000000002</v>
      </c>
      <c r="S137" s="533">
        <v>1.020829</v>
      </c>
      <c r="T137" s="533">
        <v>0.76663700000000001</v>
      </c>
      <c r="U137" s="533">
        <v>0.91347699999999998</v>
      </c>
      <c r="V137" s="533">
        <v>0.93960699999999997</v>
      </c>
      <c r="W137" s="477">
        <v>1.3055749999999999</v>
      </c>
      <c r="X137" s="479">
        <v>1.229786</v>
      </c>
      <c r="Y137" s="172">
        <v>1.150236</v>
      </c>
      <c r="Z137" s="172">
        <v>1.1534230000000001</v>
      </c>
      <c r="AA137" s="534">
        <v>1.1647289999999999</v>
      </c>
      <c r="AB137" s="535"/>
      <c r="AC137" s="535"/>
      <c r="AD137" s="536"/>
      <c r="AE137" s="224" t="s">
        <v>383</v>
      </c>
      <c r="AN137" s="482"/>
      <c r="AO137" s="483"/>
      <c r="AP137" s="484"/>
      <c r="AQ137" s="484"/>
      <c r="AR137" s="288"/>
      <c r="AS137" s="288"/>
    </row>
    <row r="138" spans="1:45">
      <c r="A138" s="504" t="s">
        <v>148</v>
      </c>
      <c r="B138" s="97">
        <v>6758353</v>
      </c>
      <c r="C138" s="100">
        <v>0.29309299999999999</v>
      </c>
      <c r="D138" s="529">
        <v>86.796130693768944</v>
      </c>
      <c r="E138" s="529">
        <v>77.428063723762108</v>
      </c>
      <c r="F138" s="100">
        <v>3.1150337837837769</v>
      </c>
      <c r="G138" s="547"/>
      <c r="H138" s="547"/>
      <c r="I138" s="531">
        <v>4808.8903814212645</v>
      </c>
      <c r="J138" s="531"/>
      <c r="K138" s="532">
        <v>0.24738299999999999</v>
      </c>
      <c r="L138" s="532">
        <v>0.25017899999999998</v>
      </c>
      <c r="M138" s="532">
        <v>0.23729</v>
      </c>
      <c r="N138" s="532">
        <v>0.23944599999999999</v>
      </c>
      <c r="O138" s="532">
        <v>0.25476100000000002</v>
      </c>
      <c r="P138" s="532">
        <v>0.26028200000000001</v>
      </c>
      <c r="Q138" s="532">
        <v>0.28871999999999998</v>
      </c>
      <c r="R138" s="532">
        <v>0.28373799999999999</v>
      </c>
      <c r="S138" s="533">
        <v>0.314579</v>
      </c>
      <c r="T138" s="533">
        <v>0.39671400000000001</v>
      </c>
      <c r="U138" s="533">
        <v>0.45315699999999998</v>
      </c>
      <c r="V138" s="533">
        <v>0.48473100000000002</v>
      </c>
      <c r="W138" s="477">
        <v>0.50819899999999996</v>
      </c>
      <c r="X138" s="479">
        <v>0.53927899999999995</v>
      </c>
      <c r="Y138" s="172">
        <v>0.60872899999999996</v>
      </c>
      <c r="Z138" s="172">
        <v>0.630463</v>
      </c>
      <c r="AA138" s="534">
        <v>0.67030699999999999</v>
      </c>
      <c r="AB138" s="535"/>
      <c r="AC138" s="535"/>
      <c r="AD138" s="536"/>
      <c r="AE138" s="224" t="s">
        <v>383</v>
      </c>
      <c r="AN138" s="482"/>
      <c r="AO138" s="483"/>
      <c r="AP138" s="484"/>
      <c r="AQ138" s="484"/>
      <c r="AR138" s="288"/>
      <c r="AS138" s="288"/>
    </row>
    <row r="139" spans="1:45">
      <c r="A139" s="504" t="s">
        <v>149</v>
      </c>
      <c r="B139" s="97">
        <v>1960424</v>
      </c>
      <c r="C139" s="100">
        <v>4.7481321000000003</v>
      </c>
      <c r="D139" s="529">
        <v>123.78538460575824</v>
      </c>
      <c r="E139" s="529">
        <v>230.44742178766222</v>
      </c>
      <c r="F139" s="100">
        <v>2.9845174874978628</v>
      </c>
      <c r="G139" s="547"/>
      <c r="H139" s="547"/>
      <c r="I139" s="531">
        <v>21750.492166899512</v>
      </c>
      <c r="J139" s="531"/>
      <c r="K139" s="541">
        <v>3.0627179999999998</v>
      </c>
      <c r="L139" s="541">
        <v>3.2387739999999998</v>
      </c>
      <c r="M139" s="541">
        <v>3.2622260000000001</v>
      </c>
      <c r="N139" s="541">
        <v>3.391016</v>
      </c>
      <c r="O139" s="541">
        <v>3.4504410000000001</v>
      </c>
      <c r="P139" s="541">
        <v>3.5470989999999998</v>
      </c>
      <c r="Q139" s="541">
        <v>3.7781060000000002</v>
      </c>
      <c r="R139" s="541">
        <v>3.9999150000000001</v>
      </c>
      <c r="S139" s="535">
        <v>3.822235</v>
      </c>
      <c r="T139" s="535">
        <v>3.5087830000000002</v>
      </c>
      <c r="U139" s="535">
        <v>4.0352829999999997</v>
      </c>
      <c r="V139" s="535">
        <v>3.7266439999999998</v>
      </c>
      <c r="W139" s="480">
        <v>3.7650290000000002</v>
      </c>
      <c r="X139" s="480">
        <v>3.7932630000000001</v>
      </c>
      <c r="Y139" s="542">
        <v>3.8060480000000001</v>
      </c>
      <c r="Z139" s="542">
        <v>3.964054</v>
      </c>
      <c r="AA139" s="534">
        <v>4.1406890000000001</v>
      </c>
      <c r="AB139" s="535"/>
      <c r="AC139" s="535"/>
      <c r="AD139" s="536"/>
      <c r="AE139" s="224" t="s">
        <v>383</v>
      </c>
      <c r="AN139" s="482"/>
      <c r="AO139" s="483"/>
      <c r="AP139" s="484"/>
      <c r="AQ139" s="484"/>
      <c r="AR139" s="288"/>
      <c r="AS139" s="288"/>
    </row>
    <row r="140" spans="1:45">
      <c r="A140" s="504" t="s">
        <v>81</v>
      </c>
      <c r="B140" s="97">
        <v>6006668</v>
      </c>
      <c r="C140" s="100">
        <v>4.1442329999999998</v>
      </c>
      <c r="D140" s="529">
        <v>101.54112502147917</v>
      </c>
      <c r="E140" s="529">
        <v>90.595733457435202</v>
      </c>
      <c r="F140" s="100">
        <v>0.60046214276985876</v>
      </c>
      <c r="G140" s="547"/>
      <c r="H140" s="547"/>
      <c r="I140" s="531">
        <v>14173.925914117441</v>
      </c>
      <c r="J140" s="531"/>
      <c r="K140" s="541">
        <v>4.6980880000000003</v>
      </c>
      <c r="L140" s="541">
        <v>4.8875900000000003</v>
      </c>
      <c r="M140" s="541">
        <v>4.6481570000000003</v>
      </c>
      <c r="N140" s="541">
        <v>4.4264910000000004</v>
      </c>
      <c r="O140" s="541">
        <v>4.2947470000000001</v>
      </c>
      <c r="P140" s="541">
        <v>4.1345179999999999</v>
      </c>
      <c r="Q140" s="541">
        <v>3.831877</v>
      </c>
      <c r="R140" s="541">
        <v>3.455368</v>
      </c>
      <c r="S140" s="535">
        <v>4.314273</v>
      </c>
      <c r="T140" s="535">
        <v>5.1399980000000003</v>
      </c>
      <c r="U140" s="535">
        <v>4.7364850000000001</v>
      </c>
      <c r="V140" s="535">
        <v>4.5514720000000004</v>
      </c>
      <c r="W140" s="480">
        <v>4.2866499999999998</v>
      </c>
      <c r="X140" s="480">
        <v>3.9712320000000001</v>
      </c>
      <c r="Y140" s="542">
        <v>3.9802960000000001</v>
      </c>
      <c r="Z140" s="542">
        <v>3.665651</v>
      </c>
      <c r="AA140" s="534">
        <v>3.6378180000000002</v>
      </c>
      <c r="AB140" s="535"/>
      <c r="AC140" s="535"/>
      <c r="AD140" s="536"/>
      <c r="AE140" s="224" t="s">
        <v>17</v>
      </c>
      <c r="AN140" s="482"/>
      <c r="AO140" s="483"/>
      <c r="AP140" s="484"/>
      <c r="AQ140" s="484"/>
      <c r="AR140" s="288"/>
      <c r="AS140" s="288"/>
    </row>
    <row r="141" spans="1:45">
      <c r="A141" s="504" t="s">
        <v>150</v>
      </c>
      <c r="B141" s="97">
        <v>4613823</v>
      </c>
      <c r="C141" s="100">
        <v>0.15118090000000001</v>
      </c>
      <c r="D141" s="529">
        <v>66.393379288435625</v>
      </c>
      <c r="E141" s="529">
        <v>68.69842809108232</v>
      </c>
      <c r="F141" s="100">
        <v>-7.8000000000000016</v>
      </c>
      <c r="G141" s="530"/>
      <c r="H141" s="530"/>
      <c r="I141" s="531">
        <v>776.05276877442475</v>
      </c>
      <c r="J141" s="531"/>
      <c r="K141" s="532">
        <v>0.14813699999999999</v>
      </c>
      <c r="L141" s="532">
        <v>0.15857099999999999</v>
      </c>
      <c r="M141" s="532">
        <v>0.154534</v>
      </c>
      <c r="N141" s="532">
        <v>0.16236800000000001</v>
      </c>
      <c r="O141" s="532">
        <v>0.162795</v>
      </c>
      <c r="P141" s="532">
        <v>0.173878</v>
      </c>
      <c r="Q141" s="532">
        <v>0.17280799999999999</v>
      </c>
      <c r="R141" s="532">
        <v>0.17888899999999999</v>
      </c>
      <c r="S141" s="533">
        <v>0.17565500000000001</v>
      </c>
      <c r="T141" s="533">
        <v>0.16172700000000001</v>
      </c>
      <c r="U141" s="533">
        <v>0.16953399999999999</v>
      </c>
      <c r="V141" s="533">
        <v>0.172099</v>
      </c>
      <c r="W141" s="477">
        <v>0.174126</v>
      </c>
      <c r="X141" s="479">
        <v>0.175869</v>
      </c>
      <c r="Y141" s="172">
        <v>0.18543399999999999</v>
      </c>
      <c r="Z141" s="172">
        <v>0.181807</v>
      </c>
      <c r="AA141" s="534">
        <v>0.18365699999999999</v>
      </c>
      <c r="AB141" s="535"/>
      <c r="AC141" s="535"/>
      <c r="AD141" s="536"/>
      <c r="AE141" s="224" t="s">
        <v>383</v>
      </c>
      <c r="AN141" s="482"/>
      <c r="AO141" s="483"/>
      <c r="AP141" s="484"/>
      <c r="AQ141" s="484"/>
      <c r="AR141" s="288"/>
      <c r="AS141" s="288"/>
    </row>
    <row r="142" spans="1:45">
      <c r="A142" s="504" t="s">
        <v>57</v>
      </c>
      <c r="B142" s="97">
        <v>6293253</v>
      </c>
      <c r="C142" s="100">
        <v>8.6658922999999994</v>
      </c>
      <c r="D142" s="529">
        <v>85.641124867104693</v>
      </c>
      <c r="E142" s="529">
        <v>84.666166658409011</v>
      </c>
      <c r="F142" s="100">
        <v>0</v>
      </c>
      <c r="G142" s="547"/>
      <c r="H142" s="547"/>
      <c r="I142" s="538">
        <v>15617.355878248656</v>
      </c>
      <c r="J142" s="531"/>
      <c r="K142" s="541">
        <v>8.9524869999999996</v>
      </c>
      <c r="L142" s="541">
        <v>8.8011330000000001</v>
      </c>
      <c r="M142" s="541">
        <v>8.9401899999999994</v>
      </c>
      <c r="N142" s="541">
        <v>9.4471120000000006</v>
      </c>
      <c r="O142" s="541">
        <v>9.3565190000000005</v>
      </c>
      <c r="P142" s="541">
        <v>9.410031</v>
      </c>
      <c r="Q142" s="541">
        <v>9.2258010000000006</v>
      </c>
      <c r="R142" s="541">
        <v>8.6954039999999999</v>
      </c>
      <c r="S142" s="535">
        <v>8.7977159999999994</v>
      </c>
      <c r="T142" s="535">
        <v>9.9025800000000004</v>
      </c>
      <c r="U142" s="535">
        <v>10.493819999999999</v>
      </c>
      <c r="V142" s="535">
        <v>6.6460990000000004</v>
      </c>
      <c r="W142" s="480">
        <v>8.6571920000000002</v>
      </c>
      <c r="X142" s="480">
        <v>8.617305</v>
      </c>
      <c r="Y142" s="542">
        <v>8.1475620000000006</v>
      </c>
      <c r="Z142" s="542">
        <v>8.3321590000000008</v>
      </c>
      <c r="AA142" s="534">
        <v>8.3777539999999995</v>
      </c>
      <c r="AB142" s="535"/>
      <c r="AC142" s="535"/>
      <c r="AD142" s="536"/>
      <c r="AE142" s="224" t="s">
        <v>17</v>
      </c>
      <c r="AN142" s="482"/>
      <c r="AO142" s="483"/>
      <c r="AP142" s="484"/>
      <c r="AQ142" s="484"/>
      <c r="AR142" s="288"/>
      <c r="AS142" s="288"/>
    </row>
    <row r="143" spans="1:45">
      <c r="A143" s="504" t="s">
        <v>109</v>
      </c>
      <c r="B143" s="97">
        <v>2872298</v>
      </c>
      <c r="C143" s="100">
        <v>5.4727101999999999</v>
      </c>
      <c r="D143" s="529">
        <v>120.0395492035005</v>
      </c>
      <c r="E143" s="529">
        <v>202.22538583926439</v>
      </c>
      <c r="F143" s="100">
        <v>3.8918836140888189</v>
      </c>
      <c r="G143" s="530">
        <v>0.7826147933011961</v>
      </c>
      <c r="H143" s="530">
        <v>0.47266841946641314</v>
      </c>
      <c r="I143" s="531">
        <v>25003.203094136657</v>
      </c>
      <c r="J143" s="531"/>
      <c r="K143" s="541">
        <v>3.3216559999999999</v>
      </c>
      <c r="L143" s="541">
        <v>3.5623179999999999</v>
      </c>
      <c r="M143" s="541">
        <v>3.6254200000000001</v>
      </c>
      <c r="N143" s="541">
        <v>3.6557010000000001</v>
      </c>
      <c r="O143" s="541">
        <v>3.8665929999999999</v>
      </c>
      <c r="P143" s="541">
        <v>4.1351420000000001</v>
      </c>
      <c r="Q143" s="541">
        <v>4.2915099999999997</v>
      </c>
      <c r="R143" s="541">
        <v>4.7520619999999996</v>
      </c>
      <c r="S143" s="535">
        <v>4.8000740000000004</v>
      </c>
      <c r="T143" s="535">
        <v>4.0407289999999998</v>
      </c>
      <c r="U143" s="535">
        <v>4.3692390000000003</v>
      </c>
      <c r="V143" s="535">
        <v>4.3989440000000002</v>
      </c>
      <c r="W143" s="480">
        <v>4.5598080000000003</v>
      </c>
      <c r="X143" s="480">
        <v>4.254505</v>
      </c>
      <c r="Y143" s="542">
        <v>4.2684410000000002</v>
      </c>
      <c r="Z143" s="542">
        <v>4.5495400000000004</v>
      </c>
      <c r="AA143" s="534">
        <v>4.7028400000000001</v>
      </c>
      <c r="AB143" s="535"/>
      <c r="AC143" s="535"/>
      <c r="AD143" s="536"/>
      <c r="AE143" s="224" t="s">
        <v>383</v>
      </c>
      <c r="AN143" s="482"/>
      <c r="AO143" s="483"/>
      <c r="AP143" s="484"/>
      <c r="AQ143" s="484"/>
      <c r="AR143" s="288"/>
      <c r="AS143" s="288"/>
    </row>
    <row r="144" spans="1:45">
      <c r="A144" s="504" t="s">
        <v>25</v>
      </c>
      <c r="B144" s="97">
        <v>582972</v>
      </c>
      <c r="C144" s="100">
        <v>25.020034999999996</v>
      </c>
      <c r="D144" s="529">
        <v>127.50714598840997</v>
      </c>
      <c r="E144" s="529">
        <v>217.73633132202599</v>
      </c>
      <c r="F144" s="100">
        <v>0.3999999999999948</v>
      </c>
      <c r="G144" s="547"/>
      <c r="H144" s="547"/>
      <c r="I144" s="531">
        <v>94360.880759476146</v>
      </c>
      <c r="J144" s="531">
        <v>43</v>
      </c>
      <c r="K144" s="544">
        <v>19.961349999999999</v>
      </c>
      <c r="L144" s="544">
        <v>21.089289999999998</v>
      </c>
      <c r="M144" s="544">
        <v>22.453690000000002</v>
      </c>
      <c r="N144" s="544">
        <v>23.252579999999998</v>
      </c>
      <c r="O144" s="544">
        <v>26.16058</v>
      </c>
      <c r="P144" s="544">
        <v>26.300889999999999</v>
      </c>
      <c r="Q144" s="544">
        <v>25.47974</v>
      </c>
      <c r="R144" s="544">
        <v>23.740200000000002</v>
      </c>
      <c r="S144" s="545">
        <v>23.0166</v>
      </c>
      <c r="T144" s="545">
        <v>21.245370000000001</v>
      </c>
      <c r="U144" s="535">
        <v>21.943359999999998</v>
      </c>
      <c r="V144" s="535">
        <v>21.185739999999999</v>
      </c>
      <c r="W144" s="480">
        <v>19.993310000000001</v>
      </c>
      <c r="X144" s="481">
        <v>18.412240000000001</v>
      </c>
      <c r="Y144" s="542">
        <v>17.21556</v>
      </c>
      <c r="Z144" s="542">
        <v>17.29551</v>
      </c>
      <c r="AA144" s="534">
        <v>17.612210000000001</v>
      </c>
      <c r="AB144" s="535"/>
      <c r="AC144" s="535"/>
      <c r="AD144" s="536"/>
      <c r="AE144" s="224" t="s">
        <v>17</v>
      </c>
      <c r="AN144" s="482"/>
      <c r="AO144" s="483"/>
      <c r="AP144" s="484"/>
      <c r="AQ144" s="484"/>
      <c r="AR144" s="288"/>
      <c r="AS144" s="288"/>
    </row>
    <row r="145" spans="1:45">
      <c r="A145" s="504" t="s">
        <v>93</v>
      </c>
      <c r="B145" s="97">
        <v>2081206</v>
      </c>
      <c r="C145" s="100">
        <v>4.7606791999999993</v>
      </c>
      <c r="D145" s="529">
        <v>102.9338990555121</v>
      </c>
      <c r="E145" s="529">
        <v>89.970627821139928</v>
      </c>
      <c r="F145" s="100">
        <v>3.400000000000003</v>
      </c>
      <c r="G145" s="547"/>
      <c r="H145" s="547"/>
      <c r="I145" s="531">
        <v>12396.277807627752</v>
      </c>
      <c r="J145" s="531"/>
      <c r="K145" s="544">
        <v>4.436083</v>
      </c>
      <c r="L145" s="544">
        <v>4.5048130000000004</v>
      </c>
      <c r="M145" s="544">
        <v>4.2251000000000003</v>
      </c>
      <c r="N145" s="544">
        <v>4.5930650000000002</v>
      </c>
      <c r="O145" s="544">
        <v>4.4532449999999999</v>
      </c>
      <c r="P145" s="544">
        <v>4.6820320000000004</v>
      </c>
      <c r="Q145" s="544">
        <v>4.6839139999999997</v>
      </c>
      <c r="R145" s="544">
        <v>4.9903570000000004</v>
      </c>
      <c r="S145" s="545">
        <v>4.8881180000000004</v>
      </c>
      <c r="T145" s="545">
        <v>4.3934059999999997</v>
      </c>
      <c r="U145" s="535">
        <v>4.4112159999999996</v>
      </c>
      <c r="V145" s="535">
        <v>4.8958599999999999</v>
      </c>
      <c r="W145" s="480">
        <v>4.7439280000000004</v>
      </c>
      <c r="X145" s="480">
        <v>4.2721229999999997</v>
      </c>
      <c r="Y145" s="542">
        <v>4.0489139999999999</v>
      </c>
      <c r="Z145" s="542">
        <v>4.2090009999999998</v>
      </c>
      <c r="AA145" s="534">
        <v>4.2772750000000004</v>
      </c>
      <c r="AB145" s="535"/>
      <c r="AC145" s="535"/>
      <c r="AD145" s="536"/>
      <c r="AE145" s="224" t="s">
        <v>17</v>
      </c>
      <c r="AN145" s="482"/>
      <c r="AO145" s="483"/>
      <c r="AP145" s="484"/>
      <c r="AQ145" s="484"/>
      <c r="AR145" s="288"/>
      <c r="AS145" s="288"/>
    </row>
    <row r="146" spans="1:45">
      <c r="A146" s="504" t="s">
        <v>151</v>
      </c>
      <c r="B146" s="97">
        <v>24894551</v>
      </c>
      <c r="C146" s="100">
        <v>9.8580100000000004E-2</v>
      </c>
      <c r="D146" s="529">
        <v>69.715153561817019</v>
      </c>
      <c r="E146" s="529">
        <v>70.821935042272003</v>
      </c>
      <c r="F146" s="100">
        <v>-2.7370934909146056</v>
      </c>
      <c r="G146" s="547"/>
      <c r="H146" s="547"/>
      <c r="I146" s="531">
        <v>1414.2518214368793</v>
      </c>
      <c r="J146" s="531"/>
      <c r="K146" s="532">
        <v>0.108268</v>
      </c>
      <c r="L146" s="532">
        <v>0.114232</v>
      </c>
      <c r="M146" s="532">
        <v>0.10938199999999999</v>
      </c>
      <c r="N146" s="532">
        <v>0.11228399999999999</v>
      </c>
      <c r="O146" s="532">
        <v>0.112562</v>
      </c>
      <c r="P146" s="532">
        <v>0.112012</v>
      </c>
      <c r="Q146" s="532">
        <v>0.113145</v>
      </c>
      <c r="R146" s="532">
        <v>0.122253</v>
      </c>
      <c r="S146" s="533">
        <v>0.122477</v>
      </c>
      <c r="T146" s="533">
        <v>0.11676499999999999</v>
      </c>
      <c r="U146" s="533">
        <v>0.12307</v>
      </c>
      <c r="V146" s="533">
        <v>0.125837</v>
      </c>
      <c r="W146" s="477">
        <v>0.12597</v>
      </c>
      <c r="X146" s="479">
        <v>0.122334</v>
      </c>
      <c r="Y146" s="172">
        <v>0.12382600000000001</v>
      </c>
      <c r="Z146" s="172">
        <v>0.12157800000000001</v>
      </c>
      <c r="AA146" s="534">
        <v>0.121528</v>
      </c>
      <c r="AB146" s="535"/>
      <c r="AC146" s="535"/>
      <c r="AD146" s="536"/>
      <c r="AE146" s="224" t="s">
        <v>383</v>
      </c>
      <c r="AN146" s="482"/>
      <c r="AO146" s="483"/>
      <c r="AP146" s="484"/>
      <c r="AQ146" s="484"/>
      <c r="AR146" s="288"/>
      <c r="AS146" s="288"/>
    </row>
    <row r="147" spans="1:45">
      <c r="A147" s="504" t="s">
        <v>152</v>
      </c>
      <c r="B147" s="97">
        <v>18091575</v>
      </c>
      <c r="C147" s="100">
        <v>9.0296899999999986E-2</v>
      </c>
      <c r="D147" s="529">
        <v>83.854664261167997</v>
      </c>
      <c r="E147" s="529">
        <v>45.103284452022329</v>
      </c>
      <c r="F147" s="100">
        <v>-15.344043077546331</v>
      </c>
      <c r="G147" s="547"/>
      <c r="H147" s="547"/>
      <c r="I147" s="531">
        <v>1061.7147319764244</v>
      </c>
      <c r="J147" s="531"/>
      <c r="K147" s="532">
        <v>9.1505000000000003E-2</v>
      </c>
      <c r="L147" s="532">
        <v>9.4418000000000002E-2</v>
      </c>
      <c r="M147" s="532">
        <v>9.4116000000000005E-2</v>
      </c>
      <c r="N147" s="532">
        <v>9.3440999999999996E-2</v>
      </c>
      <c r="O147" s="532">
        <v>9.4089999999999993E-2</v>
      </c>
      <c r="P147" s="532">
        <v>9.4883999999999996E-2</v>
      </c>
      <c r="Q147" s="532">
        <v>9.5214999999999994E-2</v>
      </c>
      <c r="R147" s="532">
        <v>9.7750000000000004E-2</v>
      </c>
      <c r="S147" s="533">
        <v>0.100249</v>
      </c>
      <c r="T147" s="533">
        <v>9.6634999999999999E-2</v>
      </c>
      <c r="U147" s="533">
        <v>0.10075000000000001</v>
      </c>
      <c r="V147" s="533">
        <v>0.100427</v>
      </c>
      <c r="W147" s="477">
        <v>9.9231E-2</v>
      </c>
      <c r="X147" s="479">
        <v>9.9616999999999997E-2</v>
      </c>
      <c r="Y147" s="172">
        <v>0.102673</v>
      </c>
      <c r="Z147" s="172">
        <v>9.9904999999999994E-2</v>
      </c>
      <c r="AA147" s="534">
        <v>0.100309</v>
      </c>
      <c r="AB147" s="535"/>
      <c r="AC147" s="535"/>
      <c r="AD147" s="536"/>
      <c r="AE147" s="224" t="s">
        <v>383</v>
      </c>
      <c r="AN147" s="482"/>
      <c r="AO147" s="483"/>
      <c r="AP147" s="484"/>
      <c r="AQ147" s="484"/>
      <c r="AR147" s="288"/>
      <c r="AS147" s="288"/>
    </row>
    <row r="148" spans="1:45">
      <c r="A148" s="504" t="s">
        <v>51</v>
      </c>
      <c r="B148" s="97">
        <v>31187265</v>
      </c>
      <c r="C148" s="100">
        <v>4.1546702</v>
      </c>
      <c r="D148" s="529">
        <v>114.93568738998729</v>
      </c>
      <c r="E148" s="529">
        <v>106.74445791432372</v>
      </c>
      <c r="F148" s="100">
        <v>3.2017162502614731</v>
      </c>
      <c r="G148" s="547"/>
      <c r="H148" s="547"/>
      <c r="I148" s="531">
        <v>23551.319142949051</v>
      </c>
      <c r="J148" s="531"/>
      <c r="K148" s="541">
        <v>5.3718089999999998</v>
      </c>
      <c r="L148" s="541">
        <v>5.4669530000000002</v>
      </c>
      <c r="M148" s="541">
        <v>5.8004290000000003</v>
      </c>
      <c r="N148" s="541">
        <v>6.0513810000000001</v>
      </c>
      <c r="O148" s="541">
        <v>6.5312020000000004</v>
      </c>
      <c r="P148" s="541">
        <v>6.856884</v>
      </c>
      <c r="Q148" s="541">
        <v>7.0312409999999996</v>
      </c>
      <c r="R148" s="541">
        <v>7.5599369999999997</v>
      </c>
      <c r="S148" s="535">
        <v>7.8928289999999999</v>
      </c>
      <c r="T148" s="535">
        <v>6.9707590000000001</v>
      </c>
      <c r="U148" s="535">
        <v>7.3220599999999996</v>
      </c>
      <c r="V148" s="535">
        <v>7.4157859999999998</v>
      </c>
      <c r="W148" s="480">
        <v>7.3763459999999998</v>
      </c>
      <c r="X148" s="480">
        <v>7.8061889999999998</v>
      </c>
      <c r="Y148" s="542">
        <v>8.0760919999999992</v>
      </c>
      <c r="Z148" s="542">
        <v>8.1406240000000007</v>
      </c>
      <c r="AA148" s="534">
        <v>8.5337029999999992</v>
      </c>
      <c r="AB148" s="535"/>
      <c r="AC148" s="535"/>
      <c r="AD148" s="536"/>
      <c r="AE148" s="224" t="s">
        <v>17</v>
      </c>
      <c r="AN148" s="482"/>
      <c r="AO148" s="483"/>
      <c r="AP148" s="484"/>
      <c r="AQ148" s="484"/>
      <c r="AR148" s="288"/>
      <c r="AS148" s="288"/>
    </row>
    <row r="149" spans="1:45">
      <c r="A149" s="504" t="s">
        <v>270</v>
      </c>
      <c r="B149" s="97">
        <v>417492</v>
      </c>
      <c r="C149" s="100">
        <v>0.45579919999999996</v>
      </c>
      <c r="D149" s="529">
        <v>102.29914842042604</v>
      </c>
      <c r="E149" s="543"/>
      <c r="F149" s="100">
        <v>0</v>
      </c>
      <c r="G149" s="547"/>
      <c r="H149" s="547"/>
      <c r="I149" s="531">
        <v>11467.982517191944</v>
      </c>
      <c r="J149" s="531"/>
      <c r="K149" s="532">
        <v>1.0009490000000001</v>
      </c>
      <c r="L149" s="532">
        <v>1.102832</v>
      </c>
      <c r="M149" s="532">
        <v>1.3653249999999999</v>
      </c>
      <c r="N149" s="532">
        <v>1.5314380000000001</v>
      </c>
      <c r="O149" s="532">
        <v>1.6578059999999999</v>
      </c>
      <c r="P149" s="532">
        <v>1.688499</v>
      </c>
      <c r="Q149" s="532">
        <v>1.877934</v>
      </c>
      <c r="R149" s="532">
        <v>1.876196</v>
      </c>
      <c r="S149" s="533">
        <v>1.970542</v>
      </c>
      <c r="T149" s="533">
        <v>1.9186799999999999</v>
      </c>
      <c r="U149" s="533">
        <v>2.2395320000000001</v>
      </c>
      <c r="V149" s="533">
        <v>2.3731140000000002</v>
      </c>
      <c r="W149" s="477">
        <v>2.4081549999999998</v>
      </c>
      <c r="X149" s="479">
        <v>2.5544280000000001</v>
      </c>
      <c r="Y149" s="172">
        <v>2.6358220000000001</v>
      </c>
      <c r="Z149" s="172">
        <v>2.7519149999999999</v>
      </c>
      <c r="AA149" s="534">
        <v>2.8808750000000001</v>
      </c>
      <c r="AB149" s="535"/>
      <c r="AC149" s="535"/>
      <c r="AD149" s="536"/>
      <c r="AE149" s="224" t="s">
        <v>385</v>
      </c>
      <c r="AN149" s="482"/>
      <c r="AO149" s="483"/>
      <c r="AP149" s="484"/>
      <c r="AQ149" s="484"/>
      <c r="AR149" s="288"/>
      <c r="AS149" s="288"/>
    </row>
    <row r="150" spans="1:45">
      <c r="A150" s="504" t="s">
        <v>153</v>
      </c>
      <c r="B150" s="97">
        <v>17994837</v>
      </c>
      <c r="C150" s="100">
        <v>8.2194900000000001E-2</v>
      </c>
      <c r="D150" s="529">
        <v>59.779267596595723</v>
      </c>
      <c r="E150" s="529">
        <v>99.046002457798835</v>
      </c>
      <c r="F150" s="100">
        <v>-1.6</v>
      </c>
      <c r="G150" s="547"/>
      <c r="H150" s="547"/>
      <c r="I150" s="531">
        <v>1887.3706175968412</v>
      </c>
      <c r="J150" s="531"/>
      <c r="K150" s="532">
        <v>8.3471000000000004E-2</v>
      </c>
      <c r="L150" s="532">
        <v>8.6587999999999998E-2</v>
      </c>
      <c r="M150" s="532">
        <v>8.4129999999999996E-2</v>
      </c>
      <c r="N150" s="532">
        <v>8.8344000000000006E-2</v>
      </c>
      <c r="O150" s="532">
        <v>8.5655999999999996E-2</v>
      </c>
      <c r="P150" s="532">
        <v>8.4009E-2</v>
      </c>
      <c r="Q150" s="532">
        <v>8.3920999999999996E-2</v>
      </c>
      <c r="R150" s="532">
        <v>8.9249999999999996E-2</v>
      </c>
      <c r="S150" s="533">
        <v>9.1132000000000005E-2</v>
      </c>
      <c r="T150" s="533">
        <v>8.7595000000000006E-2</v>
      </c>
      <c r="U150" s="533">
        <v>9.2018000000000003E-2</v>
      </c>
      <c r="V150" s="533">
        <v>9.3161999999999995E-2</v>
      </c>
      <c r="W150" s="477">
        <v>9.3318999999999999E-2</v>
      </c>
      <c r="X150" s="479">
        <v>9.0634999999999993E-2</v>
      </c>
      <c r="Y150" s="172">
        <v>9.1420000000000001E-2</v>
      </c>
      <c r="Z150" s="172">
        <v>8.9499999999999996E-2</v>
      </c>
      <c r="AA150" s="534">
        <v>8.9246000000000006E-2</v>
      </c>
      <c r="AB150" s="535"/>
      <c r="AC150" s="535"/>
      <c r="AD150" s="536"/>
      <c r="AE150" s="224" t="s">
        <v>383</v>
      </c>
      <c r="AN150" s="482"/>
      <c r="AO150" s="483"/>
      <c r="AP150" s="484"/>
      <c r="AQ150" s="484"/>
      <c r="AR150" s="288"/>
      <c r="AS150" s="288"/>
    </row>
    <row r="151" spans="1:45">
      <c r="A151" s="504" t="s">
        <v>271</v>
      </c>
      <c r="B151" s="97">
        <v>436947</v>
      </c>
      <c r="C151" s="100">
        <v>6.3421338000000009</v>
      </c>
      <c r="D151" s="529">
        <v>124.509902984628</v>
      </c>
      <c r="E151" s="543"/>
      <c r="F151" s="100">
        <v>0</v>
      </c>
      <c r="G151" s="547"/>
      <c r="H151" s="547"/>
      <c r="I151" s="538">
        <v>31305.546908666161</v>
      </c>
      <c r="J151" s="531"/>
      <c r="K151" s="544">
        <v>5.37425</v>
      </c>
      <c r="L151" s="544">
        <v>6.2495560000000001</v>
      </c>
      <c r="M151" s="544">
        <v>5.7926909999999996</v>
      </c>
      <c r="N151" s="544">
        <v>6.4820570000000002</v>
      </c>
      <c r="O151" s="544">
        <v>6.4331180000000003</v>
      </c>
      <c r="P151" s="544">
        <v>6.7147620000000003</v>
      </c>
      <c r="Q151" s="544">
        <v>6.3651859999999996</v>
      </c>
      <c r="R151" s="544">
        <v>6.7213799999999999</v>
      </c>
      <c r="S151" s="545">
        <v>6.3066899999999997</v>
      </c>
      <c r="T151" s="545">
        <v>6.0041250000000002</v>
      </c>
      <c r="U151" s="535">
        <v>5.9511139999999996</v>
      </c>
      <c r="V151" s="535">
        <v>5.9789909999999997</v>
      </c>
      <c r="W151" s="480">
        <v>5.7914529999999997</v>
      </c>
      <c r="X151" s="481">
        <v>5.0608320000000004</v>
      </c>
      <c r="Y151" s="542">
        <v>4.9596710000000002</v>
      </c>
      <c r="Z151" s="542">
        <v>5.0979640000000002</v>
      </c>
      <c r="AA151" s="534">
        <v>5.2630990000000004</v>
      </c>
      <c r="AB151" s="535"/>
      <c r="AC151" s="535"/>
      <c r="AD151" s="536"/>
      <c r="AE151" s="224" t="s">
        <v>385</v>
      </c>
      <c r="AN151" s="482"/>
      <c r="AO151" s="483"/>
      <c r="AP151" s="484"/>
      <c r="AQ151" s="484"/>
      <c r="AR151" s="288"/>
      <c r="AS151" s="288"/>
    </row>
    <row r="152" spans="1:45">
      <c r="A152" s="504" t="s">
        <v>272</v>
      </c>
      <c r="B152" s="286"/>
      <c r="C152" s="100">
        <v>4.5353532999999997</v>
      </c>
      <c r="D152" s="543"/>
      <c r="E152" s="529">
        <v>24.635712521610266</v>
      </c>
      <c r="F152" s="100">
        <v>0</v>
      </c>
      <c r="G152" s="530"/>
      <c r="H152" s="530"/>
      <c r="I152" s="548"/>
      <c r="J152" s="531"/>
      <c r="K152" s="544">
        <v>4.3072290000000004</v>
      </c>
      <c r="L152" s="544">
        <v>4.5669459999999997</v>
      </c>
      <c r="M152" s="544">
        <v>4.4837369999999996</v>
      </c>
      <c r="N152" s="544">
        <v>4.5809480000000002</v>
      </c>
      <c r="O152" s="544">
        <v>4.8627099999999999</v>
      </c>
      <c r="P152" s="544">
        <v>4.7609000000000004</v>
      </c>
      <c r="Q152" s="544">
        <v>4.793018</v>
      </c>
      <c r="R152" s="544">
        <v>5.0443449999999999</v>
      </c>
      <c r="S152" s="545">
        <v>5.0304080000000004</v>
      </c>
      <c r="T152" s="545">
        <v>5.1374519999999997</v>
      </c>
      <c r="U152" s="535">
        <v>5.4789459999999996</v>
      </c>
      <c r="V152" s="535">
        <v>5.8700359999999998</v>
      </c>
      <c r="W152" s="480">
        <v>5.9145300000000001</v>
      </c>
      <c r="X152" s="481">
        <v>6.5238379999999996</v>
      </c>
      <c r="Y152" s="542">
        <v>6.6441059999999998</v>
      </c>
      <c r="Z152" s="542">
        <v>6.9157529999999996</v>
      </c>
      <c r="AA152" s="534">
        <v>7.0531870000000003</v>
      </c>
      <c r="AB152" s="535"/>
      <c r="AC152" s="535"/>
      <c r="AD152" s="536"/>
      <c r="AE152" s="224" t="s">
        <v>385</v>
      </c>
      <c r="AN152" s="482"/>
      <c r="AO152" s="483"/>
      <c r="AP152" s="484"/>
      <c r="AQ152" s="484"/>
      <c r="AR152" s="288"/>
      <c r="AS152" s="288"/>
    </row>
    <row r="153" spans="1:45">
      <c r="A153" s="504" t="s">
        <v>154</v>
      </c>
      <c r="B153" s="97">
        <v>4301018</v>
      </c>
      <c r="C153" s="100">
        <v>0.43279420000000002</v>
      </c>
      <c r="D153" s="529">
        <v>61.362991606670299</v>
      </c>
      <c r="E153" s="529">
        <v>133.41895949430844</v>
      </c>
      <c r="F153" s="100">
        <v>-0.19984706232978358</v>
      </c>
      <c r="G153" s="547"/>
      <c r="H153" s="547"/>
      <c r="I153" s="531">
        <v>3554.9277034703514</v>
      </c>
      <c r="J153" s="531"/>
      <c r="K153" s="532">
        <v>0.48039999999999999</v>
      </c>
      <c r="L153" s="532">
        <v>0.50548899999999997</v>
      </c>
      <c r="M153" s="532">
        <v>0.49492000000000003</v>
      </c>
      <c r="N153" s="532">
        <v>0.501166</v>
      </c>
      <c r="O153" s="532">
        <v>0.52334099999999995</v>
      </c>
      <c r="P153" s="532">
        <v>0.52264999999999995</v>
      </c>
      <c r="Q153" s="532">
        <v>0.57850000000000001</v>
      </c>
      <c r="R153" s="532">
        <v>0.59729900000000002</v>
      </c>
      <c r="S153" s="533">
        <v>0.58406800000000003</v>
      </c>
      <c r="T153" s="533">
        <v>0.56064899999999995</v>
      </c>
      <c r="U153" s="533">
        <v>0.60345199999999999</v>
      </c>
      <c r="V153" s="533">
        <v>0.60940000000000005</v>
      </c>
      <c r="W153" s="477">
        <v>0.61882599999999999</v>
      </c>
      <c r="X153" s="479">
        <v>0.60607599999999995</v>
      </c>
      <c r="Y153" s="172">
        <v>0.60464799999999996</v>
      </c>
      <c r="Z153" s="172">
        <v>0.59375699999999998</v>
      </c>
      <c r="AA153" s="534">
        <v>0.59635899999999997</v>
      </c>
      <c r="AB153" s="535"/>
      <c r="AC153" s="535"/>
      <c r="AD153" s="536"/>
      <c r="AE153" s="224" t="s">
        <v>383</v>
      </c>
      <c r="AN153" s="482"/>
      <c r="AO153" s="483"/>
      <c r="AP153" s="484"/>
      <c r="AQ153" s="484"/>
      <c r="AR153" s="288"/>
      <c r="AS153" s="288"/>
    </row>
    <row r="154" spans="1:45">
      <c r="A154" s="504" t="s">
        <v>79</v>
      </c>
      <c r="B154" s="97">
        <v>1263473</v>
      </c>
      <c r="C154" s="100">
        <v>0.85043789999999997</v>
      </c>
      <c r="D154" s="529">
        <v>114.36980919742845</v>
      </c>
      <c r="E154" s="529">
        <v>140.44533528157578</v>
      </c>
      <c r="F154" s="100">
        <v>-1.1995111753111141</v>
      </c>
      <c r="G154" s="547"/>
      <c r="H154" s="547"/>
      <c r="I154" s="531">
        <v>17665.636472353104</v>
      </c>
      <c r="J154" s="531"/>
      <c r="K154" s="532">
        <v>1.2343580000000001</v>
      </c>
      <c r="L154" s="532">
        <v>1.4876670000000001</v>
      </c>
      <c r="M154" s="532">
        <v>1.3499859999999999</v>
      </c>
      <c r="N154" s="532">
        <v>1.416863</v>
      </c>
      <c r="O154" s="532">
        <v>1.7580979999999999</v>
      </c>
      <c r="P154" s="532">
        <v>1.8579330000000001</v>
      </c>
      <c r="Q154" s="532">
        <v>1.98987</v>
      </c>
      <c r="R154" s="532">
        <v>2.0759129999999999</v>
      </c>
      <c r="S154" s="533">
        <v>2.2054309999999999</v>
      </c>
      <c r="T154" s="533">
        <v>2.1793979999999999</v>
      </c>
      <c r="U154" s="533">
        <v>2.2960959999999999</v>
      </c>
      <c r="V154" s="533">
        <v>2.3893439999999999</v>
      </c>
      <c r="W154" s="477">
        <v>2.4126629999999998</v>
      </c>
      <c r="X154" s="477">
        <v>2.4510049999999999</v>
      </c>
      <c r="Y154" s="172">
        <v>2.5342699999999998</v>
      </c>
      <c r="Z154" s="172">
        <v>2.5336129999999999</v>
      </c>
      <c r="AA154" s="534">
        <v>2.5335770000000002</v>
      </c>
      <c r="AB154" s="535"/>
      <c r="AC154" s="535"/>
      <c r="AD154" s="536"/>
      <c r="AE154" s="224" t="s">
        <v>17</v>
      </c>
      <c r="AN154" s="482"/>
      <c r="AO154" s="483"/>
      <c r="AP154" s="484"/>
      <c r="AQ154" s="484"/>
      <c r="AR154" s="288"/>
      <c r="AS154" s="288"/>
    </row>
    <row r="155" spans="1:45">
      <c r="A155" s="504" t="s">
        <v>80</v>
      </c>
      <c r="B155" s="97">
        <v>127540423</v>
      </c>
      <c r="C155" s="100">
        <v>3.5273730999999997</v>
      </c>
      <c r="D155" s="529">
        <v>105.6825695548271</v>
      </c>
      <c r="E155" s="529">
        <v>95.459058904279317</v>
      </c>
      <c r="F155" s="100">
        <v>-5.1514158447343279</v>
      </c>
      <c r="G155" s="530">
        <v>1.9023933450434499E-2</v>
      </c>
      <c r="H155" s="530">
        <v>2.0665572018956552E-2</v>
      </c>
      <c r="I155" s="531">
        <v>16180.243086024668</v>
      </c>
      <c r="J155" s="531">
        <v>21</v>
      </c>
      <c r="K155" s="541">
        <v>3.7003620000000002</v>
      </c>
      <c r="L155" s="541">
        <v>3.6459589999999999</v>
      </c>
      <c r="M155" s="541">
        <v>3.6630720000000001</v>
      </c>
      <c r="N155" s="541">
        <v>3.6667649999999998</v>
      </c>
      <c r="O155" s="541">
        <v>3.690528</v>
      </c>
      <c r="P155" s="541">
        <v>3.826451</v>
      </c>
      <c r="Q155" s="541">
        <v>3.8544779999999998</v>
      </c>
      <c r="R155" s="541">
        <v>3.9201039999999998</v>
      </c>
      <c r="S155" s="535">
        <v>3.8109649999999999</v>
      </c>
      <c r="T155" s="535">
        <v>3.7159239999999998</v>
      </c>
      <c r="U155" s="535">
        <v>3.8301599999999998</v>
      </c>
      <c r="V155" s="535">
        <v>3.8394659999999998</v>
      </c>
      <c r="W155" s="480">
        <v>3.9551980000000002</v>
      </c>
      <c r="X155" s="480">
        <v>3.8189799999999998</v>
      </c>
      <c r="Y155" s="542">
        <v>3.6581670000000002</v>
      </c>
      <c r="Z155" s="542">
        <v>3.5793590000000002</v>
      </c>
      <c r="AA155" s="534">
        <v>3.448537</v>
      </c>
      <c r="AB155" s="535"/>
      <c r="AC155" s="535"/>
      <c r="AD155" s="536"/>
      <c r="AE155" s="224" t="s">
        <v>17</v>
      </c>
      <c r="AN155" s="482"/>
      <c r="AO155" s="483"/>
      <c r="AP155" s="484"/>
      <c r="AQ155" s="484"/>
      <c r="AR155" s="288"/>
      <c r="AS155" s="288"/>
    </row>
    <row r="156" spans="1:45">
      <c r="A156" s="504" t="s">
        <v>155</v>
      </c>
      <c r="B156" s="97">
        <v>3552000</v>
      </c>
      <c r="C156" s="100">
        <v>3.6109249999999995</v>
      </c>
      <c r="D156" s="529">
        <v>99.406951218860243</v>
      </c>
      <c r="E156" s="529">
        <v>60.619355460529569</v>
      </c>
      <c r="F156" s="100">
        <v>2.7000000000000024</v>
      </c>
      <c r="G156" s="547"/>
      <c r="H156" s="547"/>
      <c r="I156" s="531">
        <v>4455.9127536919632</v>
      </c>
      <c r="J156" s="531"/>
      <c r="K156" s="532">
        <v>1.5943160000000001</v>
      </c>
      <c r="L156" s="532">
        <v>1.6698249999999999</v>
      </c>
      <c r="M156" s="532">
        <v>1.7084410000000001</v>
      </c>
      <c r="N156" s="532">
        <v>1.844921</v>
      </c>
      <c r="O156" s="532">
        <v>1.8580650000000001</v>
      </c>
      <c r="P156" s="532">
        <v>2.0111479999999999</v>
      </c>
      <c r="Q156" s="532">
        <v>1.9505889999999999</v>
      </c>
      <c r="R156" s="532">
        <v>1.963411</v>
      </c>
      <c r="S156" s="533">
        <v>1.9313929999999999</v>
      </c>
      <c r="T156" s="533">
        <v>1.8799269999999999</v>
      </c>
      <c r="U156" s="533">
        <v>2.0348790000000001</v>
      </c>
      <c r="V156" s="533">
        <v>2.0573939999999999</v>
      </c>
      <c r="W156" s="477">
        <v>2.0501930000000002</v>
      </c>
      <c r="X156" s="479">
        <v>1.8115220000000001</v>
      </c>
      <c r="Y156" s="172">
        <v>1.953411</v>
      </c>
      <c r="Z156" s="172">
        <v>1.970205</v>
      </c>
      <c r="AA156" s="534">
        <v>2.0341809999999998</v>
      </c>
      <c r="AB156" s="535"/>
      <c r="AC156" s="535"/>
      <c r="AD156" s="536"/>
      <c r="AE156" s="224" t="s">
        <v>383</v>
      </c>
      <c r="AN156" s="482"/>
      <c r="AO156" s="483"/>
      <c r="AP156" s="484"/>
      <c r="AQ156" s="484"/>
      <c r="AR156" s="288"/>
      <c r="AS156" s="288"/>
    </row>
    <row r="157" spans="1:45">
      <c r="A157" s="504" t="s">
        <v>70</v>
      </c>
      <c r="B157" s="97">
        <v>3027398</v>
      </c>
      <c r="C157" s="100">
        <v>4.7553475000000001</v>
      </c>
      <c r="D157" s="529">
        <v>87.640616912334039</v>
      </c>
      <c r="E157" s="529">
        <v>241.73549144489442</v>
      </c>
      <c r="F157" s="100">
        <v>1.150821558723869E-2</v>
      </c>
      <c r="G157" s="547"/>
      <c r="H157" s="547"/>
      <c r="I157" s="531">
        <v>10147.283667711181</v>
      </c>
      <c r="J157" s="531"/>
      <c r="K157" s="541">
        <v>3.7680129999999998</v>
      </c>
      <c r="L157" s="541">
        <v>3.7238920000000002</v>
      </c>
      <c r="M157" s="541">
        <v>3.9616199999999999</v>
      </c>
      <c r="N157" s="541">
        <v>3.7946219999999999</v>
      </c>
      <c r="O157" s="541">
        <v>3.8303880000000001</v>
      </c>
      <c r="P157" s="541">
        <v>3.846536</v>
      </c>
      <c r="Q157" s="541">
        <v>4.2513249999999996</v>
      </c>
      <c r="R157" s="541">
        <v>4.4349540000000003</v>
      </c>
      <c r="S157" s="535">
        <v>4.4206469999999998</v>
      </c>
      <c r="T157" s="535">
        <v>4.5371769999999998</v>
      </c>
      <c r="U157" s="535">
        <v>4.8226940000000003</v>
      </c>
      <c r="V157" s="535">
        <v>4.9081929999999998</v>
      </c>
      <c r="W157" s="480">
        <v>5.0055149999999999</v>
      </c>
      <c r="X157" s="481">
        <v>5.299194</v>
      </c>
      <c r="Y157" s="542">
        <v>5.0891690000000001</v>
      </c>
      <c r="Z157" s="542">
        <v>5.2782780000000002</v>
      </c>
      <c r="AA157" s="534">
        <v>6.1301189999999997</v>
      </c>
      <c r="AB157" s="535"/>
      <c r="AC157" s="535"/>
      <c r="AD157" s="536"/>
      <c r="AE157" s="224" t="s">
        <v>17</v>
      </c>
      <c r="AN157" s="482"/>
      <c r="AO157" s="483"/>
      <c r="AP157" s="484"/>
      <c r="AQ157" s="484"/>
      <c r="AR157" s="288"/>
      <c r="AS157" s="288"/>
    </row>
    <row r="158" spans="1:45">
      <c r="A158" s="504" t="s">
        <v>90</v>
      </c>
      <c r="B158" s="97">
        <v>622781</v>
      </c>
      <c r="C158" s="550"/>
      <c r="D158" s="529">
        <v>109.72124502733875</v>
      </c>
      <c r="E158" s="529">
        <v>115.3989888197644</v>
      </c>
      <c r="F158" s="100">
        <v>14.999999999999986</v>
      </c>
      <c r="G158" s="530"/>
      <c r="H158" s="547"/>
      <c r="I158" s="538">
        <v>14477.352979398935</v>
      </c>
      <c r="J158" s="531"/>
      <c r="K158" s="555"/>
      <c r="L158" s="555"/>
      <c r="M158" s="555"/>
      <c r="N158" s="555"/>
      <c r="O158" s="555"/>
      <c r="P158" s="555"/>
      <c r="Q158" s="549"/>
      <c r="R158" s="549"/>
      <c r="S158" s="550"/>
      <c r="T158" s="550"/>
      <c r="U158" s="550"/>
      <c r="V158" s="550"/>
      <c r="W158" s="486"/>
      <c r="X158" s="487"/>
      <c r="Y158" s="553"/>
      <c r="Z158" s="553"/>
      <c r="AA158" s="554"/>
      <c r="AB158" s="535"/>
      <c r="AC158" s="535"/>
      <c r="AD158" s="536"/>
      <c r="AE158" s="224" t="s">
        <v>385</v>
      </c>
      <c r="AN158" s="482"/>
      <c r="AO158" s="483"/>
      <c r="AP158" s="484"/>
      <c r="AQ158" s="484"/>
      <c r="AR158" s="288"/>
      <c r="AS158" s="288"/>
    </row>
    <row r="159" spans="1:45">
      <c r="A159" s="504" t="s">
        <v>113</v>
      </c>
      <c r="B159" s="97">
        <v>35276786</v>
      </c>
      <c r="C159" s="100">
        <v>1.0915374</v>
      </c>
      <c r="D159" s="529">
        <v>102.46069138146548</v>
      </c>
      <c r="E159" s="529">
        <v>62.55516095442016</v>
      </c>
      <c r="F159" s="100">
        <v>1.5000000000000013</v>
      </c>
      <c r="G159" s="547"/>
      <c r="H159" s="547"/>
      <c r="I159" s="531">
        <v>6934.2168641501594</v>
      </c>
      <c r="J159" s="531"/>
      <c r="K159" s="532">
        <v>1.2289859999999999</v>
      </c>
      <c r="L159" s="532">
        <v>1.3223050000000001</v>
      </c>
      <c r="M159" s="532">
        <v>1.3606400000000001</v>
      </c>
      <c r="N159" s="532">
        <v>1.3198939999999999</v>
      </c>
      <c r="O159" s="532">
        <v>1.4202269999999999</v>
      </c>
      <c r="P159" s="532">
        <v>1.5151699999999999</v>
      </c>
      <c r="Q159" s="532">
        <v>1.496021</v>
      </c>
      <c r="R159" s="532">
        <v>1.5366880000000001</v>
      </c>
      <c r="S159" s="533">
        <v>1.538419</v>
      </c>
      <c r="T159" s="533">
        <v>1.513347</v>
      </c>
      <c r="U159" s="533">
        <v>1.578865</v>
      </c>
      <c r="V159" s="533">
        <v>1.6630579999999999</v>
      </c>
      <c r="W159" s="477">
        <v>1.668766</v>
      </c>
      <c r="X159" s="479">
        <v>1.61955</v>
      </c>
      <c r="Y159" s="172">
        <v>1.666871</v>
      </c>
      <c r="Z159" s="172">
        <v>1.649008</v>
      </c>
      <c r="AA159" s="534">
        <v>1.634404</v>
      </c>
      <c r="AB159" s="535"/>
      <c r="AC159" s="535"/>
      <c r="AD159" s="536"/>
      <c r="AE159" s="224" t="s">
        <v>383</v>
      </c>
      <c r="AN159" s="482"/>
      <c r="AO159" s="483"/>
      <c r="AP159" s="484"/>
      <c r="AQ159" s="484"/>
      <c r="AR159" s="288"/>
      <c r="AS159" s="288"/>
    </row>
    <row r="160" spans="1:45">
      <c r="A160" s="504" t="s">
        <v>156</v>
      </c>
      <c r="B160" s="97">
        <v>28829476</v>
      </c>
      <c r="C160" s="100">
        <v>7.7894800000000014E-2</v>
      </c>
      <c r="D160" s="529">
        <v>76.344794919880158</v>
      </c>
      <c r="E160" s="529">
        <v>47.388210883531265</v>
      </c>
      <c r="F160" s="100">
        <v>-7.0000000000000062</v>
      </c>
      <c r="G160" s="547"/>
      <c r="H160" s="547"/>
      <c r="I160" s="531">
        <v>1031.2805437643985</v>
      </c>
      <c r="J160" s="531"/>
      <c r="K160" s="532">
        <v>8.5412000000000002E-2</v>
      </c>
      <c r="L160" s="532">
        <v>0.100693</v>
      </c>
      <c r="M160" s="532">
        <v>0.10274</v>
      </c>
      <c r="N160" s="532">
        <v>0.12699299999999999</v>
      </c>
      <c r="O160" s="532">
        <v>0.13613600000000001</v>
      </c>
      <c r="P160" s="532">
        <v>0.12662799999999999</v>
      </c>
      <c r="Q160" s="532">
        <v>0.130547</v>
      </c>
      <c r="R160" s="532">
        <v>0.15076000000000001</v>
      </c>
      <c r="S160" s="533">
        <v>0.14021500000000001</v>
      </c>
      <c r="T160" s="533">
        <v>0.14605399999999999</v>
      </c>
      <c r="U160" s="533">
        <v>0.15540499999999999</v>
      </c>
      <c r="V160" s="533">
        <v>0.16920199999999999</v>
      </c>
      <c r="W160" s="477">
        <v>0.16314200000000001</v>
      </c>
      <c r="X160" s="479">
        <v>0.171177</v>
      </c>
      <c r="Y160" s="172">
        <v>0.20380999999999999</v>
      </c>
      <c r="Z160" s="172">
        <v>0.204707</v>
      </c>
      <c r="AA160" s="534">
        <v>0.20344300000000001</v>
      </c>
      <c r="AB160" s="535"/>
      <c r="AC160" s="535"/>
      <c r="AD160" s="536"/>
      <c r="AE160" s="224" t="s">
        <v>383</v>
      </c>
      <c r="AN160" s="482"/>
      <c r="AO160" s="483"/>
      <c r="AP160" s="484"/>
      <c r="AQ160" s="484"/>
      <c r="AR160" s="288"/>
      <c r="AS160" s="288"/>
    </row>
    <row r="161" spans="1:45">
      <c r="A161" s="504" t="s">
        <v>380</v>
      </c>
      <c r="B161" s="97">
        <v>52885223</v>
      </c>
      <c r="C161" s="100">
        <v>0.149034</v>
      </c>
      <c r="D161" s="529">
        <v>80.771569432525965</v>
      </c>
      <c r="E161" s="529">
        <v>94.647339467808507</v>
      </c>
      <c r="F161" s="100">
        <v>-15.399999999999991</v>
      </c>
      <c r="G161" s="530"/>
      <c r="H161" s="530"/>
      <c r="I161" s="531">
        <v>4405.2293199550777</v>
      </c>
      <c r="J161" s="531"/>
      <c r="K161" s="532">
        <v>0.215088</v>
      </c>
      <c r="L161" s="532">
        <v>0.185252</v>
      </c>
      <c r="M161" s="532">
        <v>0.18252599999999999</v>
      </c>
      <c r="N161" s="532">
        <v>0.22730300000000001</v>
      </c>
      <c r="O161" s="532">
        <v>0.21496299999999999</v>
      </c>
      <c r="P161" s="532">
        <v>0.22559000000000001</v>
      </c>
      <c r="Q161" s="532">
        <v>0.20766000000000001</v>
      </c>
      <c r="R161" s="532">
        <v>0.21551699999999999</v>
      </c>
      <c r="S161" s="533">
        <v>0.16293299999999999</v>
      </c>
      <c r="T161" s="533">
        <v>0.15202199999999999</v>
      </c>
      <c r="U161" s="533">
        <v>0.16719400000000001</v>
      </c>
      <c r="V161" s="533">
        <v>0.16722799999999999</v>
      </c>
      <c r="W161" s="477">
        <v>0.17576600000000001</v>
      </c>
      <c r="X161" s="479">
        <v>0.20443500000000001</v>
      </c>
      <c r="Y161" s="172">
        <v>0.29126099999999999</v>
      </c>
      <c r="Z161" s="172">
        <v>0.30179600000000001</v>
      </c>
      <c r="AA161" s="534">
        <v>0.315724</v>
      </c>
      <c r="AB161" s="535"/>
      <c r="AC161" s="535"/>
      <c r="AD161" s="536"/>
      <c r="AE161" s="224" t="s">
        <v>383</v>
      </c>
      <c r="AN161" s="482"/>
      <c r="AO161" s="483"/>
      <c r="AP161" s="484"/>
      <c r="AQ161" s="484"/>
      <c r="AR161" s="288"/>
      <c r="AS161" s="288"/>
    </row>
    <row r="162" spans="1:45">
      <c r="A162" s="504" t="s">
        <v>157</v>
      </c>
      <c r="B162" s="97">
        <v>2479713</v>
      </c>
      <c r="C162" s="100">
        <v>0.95365690000000003</v>
      </c>
      <c r="D162" s="529">
        <v>96.541350831061621</v>
      </c>
      <c r="E162" s="529">
        <v>111.13428359736089</v>
      </c>
      <c r="F162" s="100">
        <v>-2.2000000000000006</v>
      </c>
      <c r="G162" s="547"/>
      <c r="H162" s="547"/>
      <c r="I162" s="531">
        <v>9290.8982827397322</v>
      </c>
      <c r="J162" s="531"/>
      <c r="K162" s="532">
        <v>0.96157700000000002</v>
      </c>
      <c r="L162" s="532">
        <v>1.1754880000000001</v>
      </c>
      <c r="M162" s="532">
        <v>1.0038009999999999</v>
      </c>
      <c r="N162" s="532">
        <v>1.051169</v>
      </c>
      <c r="O162" s="532">
        <v>1.1075330000000001</v>
      </c>
      <c r="P162" s="532">
        <v>1.153912</v>
      </c>
      <c r="Q162" s="532">
        <v>1.1505339999999999</v>
      </c>
      <c r="R162" s="532">
        <v>1.1768719999999999</v>
      </c>
      <c r="S162" s="533">
        <v>1.332039</v>
      </c>
      <c r="T162" s="533">
        <v>1.344206</v>
      </c>
      <c r="U162" s="533">
        <v>1.3876310000000001</v>
      </c>
      <c r="V162" s="533">
        <v>1.4247240000000001</v>
      </c>
      <c r="W162" s="477">
        <v>1.4655609999999999</v>
      </c>
      <c r="X162" s="477">
        <v>1.5353939999999999</v>
      </c>
      <c r="Y162" s="172">
        <v>1.5709709999999999</v>
      </c>
      <c r="Z162" s="172">
        <v>1.5376860000000001</v>
      </c>
      <c r="AA162" s="534">
        <v>1.5733189999999999</v>
      </c>
      <c r="AB162" s="535"/>
      <c r="AC162" s="535"/>
      <c r="AD162" s="536"/>
      <c r="AE162" s="224" t="s">
        <v>383</v>
      </c>
      <c r="AN162" s="482"/>
      <c r="AO162" s="483"/>
      <c r="AP162" s="484"/>
      <c r="AQ162" s="484"/>
      <c r="AR162" s="288"/>
      <c r="AS162" s="288"/>
    </row>
    <row r="163" spans="1:45">
      <c r="A163" s="504" t="s">
        <v>158</v>
      </c>
      <c r="B163" s="97">
        <v>28982771</v>
      </c>
      <c r="C163" s="100">
        <v>8.8232599999999994E-2</v>
      </c>
      <c r="D163" s="529">
        <v>91.68692682641111</v>
      </c>
      <c r="E163" s="529">
        <v>48.818101039002315</v>
      </c>
      <c r="F163" s="100">
        <v>-8.4494758154924963</v>
      </c>
      <c r="G163" s="547"/>
      <c r="H163" s="547"/>
      <c r="I163" s="531">
        <v>2166.9381707305929</v>
      </c>
      <c r="J163" s="531"/>
      <c r="K163" s="532">
        <v>0.14024</v>
      </c>
      <c r="L163" s="532">
        <v>0.14729500000000001</v>
      </c>
      <c r="M163" s="532">
        <v>0.11766699999999999</v>
      </c>
      <c r="N163" s="532">
        <v>0.124662</v>
      </c>
      <c r="O163" s="532">
        <v>0.116137</v>
      </c>
      <c r="P163" s="532">
        <v>0.12944800000000001</v>
      </c>
      <c r="Q163" s="532">
        <v>0.10620499999999999</v>
      </c>
      <c r="R163" s="532">
        <v>0.105612</v>
      </c>
      <c r="S163" s="533">
        <v>0.11652800000000001</v>
      </c>
      <c r="T163" s="533">
        <v>0.152504</v>
      </c>
      <c r="U163" s="533">
        <v>0.17755399999999999</v>
      </c>
      <c r="V163" s="533">
        <v>0.19855</v>
      </c>
      <c r="W163" s="477">
        <v>0.22420200000000001</v>
      </c>
      <c r="X163" s="479">
        <v>0.22175700000000001</v>
      </c>
      <c r="Y163" s="172">
        <v>0.255463</v>
      </c>
      <c r="Z163" s="172">
        <v>0.24792400000000001</v>
      </c>
      <c r="AA163" s="534">
        <v>0.27013100000000001</v>
      </c>
      <c r="AB163" s="535"/>
      <c r="AC163" s="535"/>
      <c r="AD163" s="536"/>
      <c r="AE163" s="224" t="s">
        <v>383</v>
      </c>
      <c r="AN163" s="482"/>
      <c r="AO163" s="483"/>
      <c r="AP163" s="484"/>
      <c r="AQ163" s="484"/>
      <c r="AR163" s="288"/>
      <c r="AS163" s="288"/>
    </row>
    <row r="164" spans="1:45">
      <c r="A164" s="504" t="s">
        <v>38</v>
      </c>
      <c r="B164" s="97">
        <v>17018408</v>
      </c>
      <c r="C164" s="100">
        <v>10.786672999999999</v>
      </c>
      <c r="D164" s="529">
        <v>123.20938224596327</v>
      </c>
      <c r="E164" s="529">
        <v>163.10534544035457</v>
      </c>
      <c r="F164" s="100">
        <v>0.9000000000000008</v>
      </c>
      <c r="G164" s="530">
        <v>5.7504582440726593E-2</v>
      </c>
      <c r="H164" s="530">
        <v>5.6557787827309539E-2</v>
      </c>
      <c r="I164" s="531">
        <v>47116.127614636491</v>
      </c>
      <c r="J164" s="531">
        <v>345</v>
      </c>
      <c r="K164" s="541">
        <v>10.52679</v>
      </c>
      <c r="L164" s="541">
        <v>10.76901</v>
      </c>
      <c r="M164" s="541">
        <v>10.77331</v>
      </c>
      <c r="N164" s="541">
        <v>10.853820000000001</v>
      </c>
      <c r="O164" s="541">
        <v>10.93239</v>
      </c>
      <c r="P164" s="541">
        <v>10.626989999999999</v>
      </c>
      <c r="Q164" s="541">
        <v>10.30166</v>
      </c>
      <c r="R164" s="541">
        <v>10.32826</v>
      </c>
      <c r="S164" s="535">
        <v>10.42834</v>
      </c>
      <c r="T164" s="535">
        <v>10.025320000000001</v>
      </c>
      <c r="U164" s="535">
        <v>10.603809999999999</v>
      </c>
      <c r="V164" s="535">
        <v>9.8606409999999993</v>
      </c>
      <c r="W164" s="480">
        <v>9.7382810000000006</v>
      </c>
      <c r="X164" s="480">
        <v>9.6648700000000005</v>
      </c>
      <c r="Y164" s="542">
        <v>9.1616250000000008</v>
      </c>
      <c r="Z164" s="542">
        <v>9.5142980000000001</v>
      </c>
      <c r="AA164" s="534">
        <v>9.6128990000000005</v>
      </c>
      <c r="AB164" s="535"/>
      <c r="AC164" s="535"/>
      <c r="AD164" s="536"/>
      <c r="AE164" s="224" t="s">
        <v>17</v>
      </c>
      <c r="AN164" s="482"/>
      <c r="AO164" s="483"/>
      <c r="AP164" s="484"/>
      <c r="AQ164" s="484"/>
      <c r="AR164" s="288"/>
      <c r="AS164" s="288"/>
    </row>
    <row r="165" spans="1:45">
      <c r="A165" s="504" t="s">
        <v>273</v>
      </c>
      <c r="B165" s="286"/>
      <c r="C165" s="550"/>
      <c r="D165" s="543"/>
      <c r="E165" s="543"/>
      <c r="F165" s="100">
        <v>0</v>
      </c>
      <c r="G165" s="530"/>
      <c r="H165" s="530"/>
      <c r="I165" s="548"/>
      <c r="J165" s="531"/>
      <c r="K165" s="555"/>
      <c r="L165" s="555"/>
      <c r="M165" s="555"/>
      <c r="N165" s="555"/>
      <c r="O165" s="555"/>
      <c r="P165" s="555"/>
      <c r="Q165" s="555"/>
      <c r="R165" s="555"/>
      <c r="S165" s="550"/>
      <c r="T165" s="550"/>
      <c r="U165" s="550"/>
      <c r="V165" s="550"/>
      <c r="W165" s="486"/>
      <c r="X165" s="487"/>
      <c r="Y165" s="553"/>
      <c r="Z165" s="553"/>
      <c r="AA165" s="554"/>
      <c r="AB165" s="535"/>
      <c r="AC165" s="535"/>
      <c r="AD165" s="536"/>
      <c r="AE165" s="224" t="s">
        <v>385</v>
      </c>
      <c r="AN165" s="482"/>
      <c r="AO165" s="483"/>
      <c r="AP165" s="484"/>
      <c r="AQ165" s="484"/>
      <c r="AR165" s="288"/>
      <c r="AS165" s="288"/>
    </row>
    <row r="166" spans="1:45">
      <c r="A166" s="504" t="s">
        <v>274</v>
      </c>
      <c r="B166" s="97">
        <v>278000</v>
      </c>
      <c r="C166" s="100">
        <v>5.4456746000000003</v>
      </c>
      <c r="D166" s="543"/>
      <c r="E166" s="529">
        <v>130.08039620153318</v>
      </c>
      <c r="F166" s="100">
        <v>0</v>
      </c>
      <c r="G166" s="530"/>
      <c r="H166" s="530"/>
      <c r="I166" s="548"/>
      <c r="J166" s="531"/>
      <c r="K166" s="541">
        <v>6.7328270000000003</v>
      </c>
      <c r="L166" s="541">
        <v>7.2972599999999996</v>
      </c>
      <c r="M166" s="541">
        <v>8.0452650000000006</v>
      </c>
      <c r="N166" s="541">
        <v>7.8829229999999999</v>
      </c>
      <c r="O166" s="541">
        <v>7.9963009999999999</v>
      </c>
      <c r="P166" s="541">
        <v>8.1428740000000008</v>
      </c>
      <c r="Q166" s="541">
        <v>7.1700200000000001</v>
      </c>
      <c r="R166" s="541">
        <v>6.6005310000000001</v>
      </c>
      <c r="S166" s="535">
        <v>6.1195069999999996</v>
      </c>
      <c r="T166" s="535">
        <v>6.1314609999999998</v>
      </c>
      <c r="U166" s="535">
        <v>6.5600100000000001</v>
      </c>
      <c r="V166" s="535">
        <v>6.9132879999999997</v>
      </c>
      <c r="W166" s="480">
        <v>6.9274810000000002</v>
      </c>
      <c r="X166" s="481">
        <v>7.4133259999999996</v>
      </c>
      <c r="Y166" s="542">
        <v>7.7194209999999996</v>
      </c>
      <c r="Z166" s="542">
        <v>8.1087089999999993</v>
      </c>
      <c r="AA166" s="534">
        <v>8.5667299999999997</v>
      </c>
      <c r="AB166" s="535"/>
      <c r="AC166" s="535"/>
      <c r="AD166" s="536"/>
      <c r="AE166" s="224" t="s">
        <v>385</v>
      </c>
      <c r="AN166" s="482"/>
      <c r="AO166" s="483"/>
      <c r="AP166" s="484"/>
      <c r="AQ166" s="484"/>
      <c r="AR166" s="288"/>
      <c r="AS166" s="288"/>
    </row>
    <row r="167" spans="1:45">
      <c r="A167" s="504" t="s">
        <v>46</v>
      </c>
      <c r="B167" s="97">
        <v>4692700</v>
      </c>
      <c r="C167" s="100">
        <v>7.5531543000000001</v>
      </c>
      <c r="D167" s="529">
        <v>130.07431212236432</v>
      </c>
      <c r="E167" s="529">
        <v>220.21685090319087</v>
      </c>
      <c r="F167" s="100">
        <v>1.9591569396636144</v>
      </c>
      <c r="G167" s="547"/>
      <c r="H167" s="547"/>
      <c r="I167" s="531">
        <v>34549.202132899343</v>
      </c>
      <c r="J167" s="531">
        <v>14</v>
      </c>
      <c r="K167" s="541">
        <v>8.5832619999999995</v>
      </c>
      <c r="L167" s="541">
        <v>9.0235289999999999</v>
      </c>
      <c r="M167" s="541">
        <v>8.9108680000000007</v>
      </c>
      <c r="N167" s="541">
        <v>9.2524049999999995</v>
      </c>
      <c r="O167" s="541">
        <v>8.778931</v>
      </c>
      <c r="P167" s="541">
        <v>8.823931</v>
      </c>
      <c r="Q167" s="541">
        <v>8.7258139999999997</v>
      </c>
      <c r="R167" s="541">
        <v>8.4427120000000002</v>
      </c>
      <c r="S167" s="535">
        <v>8.5631369999999993</v>
      </c>
      <c r="T167" s="535">
        <v>7.8075739999999998</v>
      </c>
      <c r="U167" s="535">
        <v>7.7040689999999996</v>
      </c>
      <c r="V167" s="535">
        <v>7.4691770000000002</v>
      </c>
      <c r="W167" s="480">
        <v>7.4831630000000002</v>
      </c>
      <c r="X167" s="480">
        <v>7.3504940000000003</v>
      </c>
      <c r="Y167" s="542">
        <v>7.3059269999999996</v>
      </c>
      <c r="Z167" s="542">
        <v>7.228351</v>
      </c>
      <c r="AA167" s="534">
        <v>7.1408160000000001</v>
      </c>
      <c r="AB167" s="535"/>
      <c r="AC167" s="535"/>
      <c r="AD167" s="536"/>
      <c r="AE167" s="224" t="s">
        <v>17</v>
      </c>
      <c r="AN167" s="482"/>
      <c r="AO167" s="483"/>
      <c r="AP167" s="484"/>
      <c r="AQ167" s="484"/>
      <c r="AR167" s="288"/>
      <c r="AS167" s="288"/>
    </row>
    <row r="168" spans="1:45">
      <c r="A168" s="504" t="s">
        <v>159</v>
      </c>
      <c r="B168" s="97">
        <v>6149928</v>
      </c>
      <c r="C168" s="100">
        <v>0.57974429999999999</v>
      </c>
      <c r="D168" s="529">
        <v>101.63950108952687</v>
      </c>
      <c r="E168" s="529">
        <v>77.59712541297651</v>
      </c>
      <c r="F168" s="100">
        <v>-11.6</v>
      </c>
      <c r="G168" s="547"/>
      <c r="H168" s="547"/>
      <c r="I168" s="531">
        <v>4662.9831414826158</v>
      </c>
      <c r="J168" s="531"/>
      <c r="K168" s="532">
        <v>0.74446100000000004</v>
      </c>
      <c r="L168" s="532">
        <v>0.77949299999999999</v>
      </c>
      <c r="M168" s="532">
        <v>0.79468300000000003</v>
      </c>
      <c r="N168" s="532">
        <v>0.812639</v>
      </c>
      <c r="O168" s="532">
        <v>0.82875799999999999</v>
      </c>
      <c r="P168" s="532">
        <v>0.79779599999999995</v>
      </c>
      <c r="Q168" s="532">
        <v>0.83255900000000005</v>
      </c>
      <c r="R168" s="532">
        <v>0.84377199999999997</v>
      </c>
      <c r="S168" s="533">
        <v>0.79842199999999997</v>
      </c>
      <c r="T168" s="533">
        <v>0.78744899999999995</v>
      </c>
      <c r="U168" s="533">
        <v>0.83140800000000004</v>
      </c>
      <c r="V168" s="533">
        <v>0.82932499999999998</v>
      </c>
      <c r="W168" s="477">
        <v>0.83852599999999999</v>
      </c>
      <c r="X168" s="479">
        <v>0.799064</v>
      </c>
      <c r="Y168" s="172">
        <v>0.83979899999999996</v>
      </c>
      <c r="Z168" s="172">
        <v>0.85992999999999997</v>
      </c>
      <c r="AA168" s="534">
        <v>0.86592599999999997</v>
      </c>
      <c r="AB168" s="535"/>
      <c r="AC168" s="535"/>
      <c r="AD168" s="536"/>
      <c r="AE168" s="224" t="s">
        <v>383</v>
      </c>
      <c r="AN168" s="482"/>
      <c r="AO168" s="483"/>
      <c r="AP168" s="484"/>
      <c r="AQ168" s="484"/>
      <c r="AR168" s="288"/>
      <c r="AS168" s="288"/>
    </row>
    <row r="169" spans="1:45">
      <c r="A169" s="504" t="s">
        <v>160</v>
      </c>
      <c r="B169" s="97">
        <v>20672987</v>
      </c>
      <c r="C169" s="100">
        <v>0.10021670000000001</v>
      </c>
      <c r="D169" s="529">
        <v>61.809693498273624</v>
      </c>
      <c r="E169" s="529">
        <v>111.68599217562777</v>
      </c>
      <c r="F169" s="100">
        <v>-0.6</v>
      </c>
      <c r="G169" s="547"/>
      <c r="H169" s="547"/>
      <c r="I169" s="531">
        <v>879.31083219419531</v>
      </c>
      <c r="J169" s="531"/>
      <c r="K169" s="532">
        <v>9.9587999999999996E-2</v>
      </c>
      <c r="L169" s="532">
        <v>9.4643000000000005E-2</v>
      </c>
      <c r="M169" s="532">
        <v>0.101117</v>
      </c>
      <c r="N169" s="532">
        <v>0.10575900000000001</v>
      </c>
      <c r="O169" s="532">
        <v>0.10290000000000001</v>
      </c>
      <c r="P169" s="532">
        <v>0.101511</v>
      </c>
      <c r="Q169" s="532">
        <v>0.102002</v>
      </c>
      <c r="R169" s="532">
        <v>0.106361</v>
      </c>
      <c r="S169" s="533">
        <v>0.108194</v>
      </c>
      <c r="T169" s="533">
        <v>0.10313899999999999</v>
      </c>
      <c r="U169" s="533">
        <v>0.107499</v>
      </c>
      <c r="V169" s="533">
        <v>0.108251</v>
      </c>
      <c r="W169" s="477">
        <v>0.113316</v>
      </c>
      <c r="X169" s="479">
        <v>0.10778699999999999</v>
      </c>
      <c r="Y169" s="172">
        <v>0.112607</v>
      </c>
      <c r="Z169" s="172">
        <v>0.104793</v>
      </c>
      <c r="AA169" s="534">
        <v>0.100892</v>
      </c>
      <c r="AB169" s="535"/>
      <c r="AC169" s="535"/>
      <c r="AD169" s="536"/>
      <c r="AE169" s="224" t="s">
        <v>383</v>
      </c>
      <c r="AN169" s="482"/>
      <c r="AO169" s="483"/>
      <c r="AP169" s="484"/>
      <c r="AQ169" s="484"/>
      <c r="AR169" s="288"/>
      <c r="AS169" s="288"/>
    </row>
    <row r="170" spans="1:45">
      <c r="A170" s="504" t="s">
        <v>161</v>
      </c>
      <c r="B170" s="97">
        <v>185989640</v>
      </c>
      <c r="C170" s="100">
        <v>0.75273920000000005</v>
      </c>
      <c r="D170" s="529">
        <v>79.051515761174514</v>
      </c>
      <c r="E170" s="529">
        <v>74.288499288468685</v>
      </c>
      <c r="F170" s="100">
        <v>-12.86273087673248</v>
      </c>
      <c r="G170" s="547"/>
      <c r="H170" s="547"/>
      <c r="I170" s="531">
        <v>5383.9770014543583</v>
      </c>
      <c r="J170" s="531">
        <v>2</v>
      </c>
      <c r="K170" s="532">
        <v>0.74078900000000003</v>
      </c>
      <c r="L170" s="532">
        <v>0.76841400000000004</v>
      </c>
      <c r="M170" s="532">
        <v>0.67934099999999997</v>
      </c>
      <c r="N170" s="532">
        <v>0.70221</v>
      </c>
      <c r="O170" s="532">
        <v>0.65731099999999998</v>
      </c>
      <c r="P170" s="532">
        <v>0.65820199999999995</v>
      </c>
      <c r="Q170" s="532">
        <v>0.56596100000000005</v>
      </c>
      <c r="R170" s="532">
        <v>0.51332</v>
      </c>
      <c r="S170" s="533">
        <v>0.51585099999999995</v>
      </c>
      <c r="T170" s="533">
        <v>0.46432000000000001</v>
      </c>
      <c r="U170" s="533">
        <v>0.50079200000000001</v>
      </c>
      <c r="V170" s="533">
        <v>0.53366000000000002</v>
      </c>
      <c r="W170" s="477">
        <v>0.49375000000000002</v>
      </c>
      <c r="X170" s="479">
        <v>0.47716999999999998</v>
      </c>
      <c r="Y170" s="172">
        <v>0.44517200000000001</v>
      </c>
      <c r="Z170" s="172">
        <v>0.453349</v>
      </c>
      <c r="AA170" s="534">
        <v>0.44427</v>
      </c>
      <c r="AB170" s="535"/>
      <c r="AC170" s="535"/>
      <c r="AD170" s="536"/>
      <c r="AE170" s="224" t="s">
        <v>383</v>
      </c>
      <c r="AN170" s="482"/>
      <c r="AO170" s="483"/>
      <c r="AP170" s="484"/>
      <c r="AQ170" s="484"/>
      <c r="AR170" s="288"/>
      <c r="AS170" s="288"/>
    </row>
    <row r="171" spans="1:45">
      <c r="A171" s="504" t="s">
        <v>275</v>
      </c>
      <c r="B171" s="97">
        <v>25368620</v>
      </c>
      <c r="C171" s="100">
        <v>4.3860552999999998</v>
      </c>
      <c r="D171" s="529">
        <v>71.575342465753423</v>
      </c>
      <c r="E171" s="529">
        <v>38.165170714086187</v>
      </c>
      <c r="F171" s="100">
        <v>-29.850747482121818</v>
      </c>
      <c r="G171" s="530"/>
      <c r="H171" s="530"/>
      <c r="I171" s="548"/>
      <c r="J171" s="531"/>
      <c r="K171" s="532">
        <v>3.206779</v>
      </c>
      <c r="L171" s="532">
        <v>3.3004340000000001</v>
      </c>
      <c r="M171" s="532">
        <v>3.134598</v>
      </c>
      <c r="N171" s="532">
        <v>3.1731739999999999</v>
      </c>
      <c r="O171" s="532">
        <v>3.2117849999999999</v>
      </c>
      <c r="P171" s="532">
        <v>3.3208090000000001</v>
      </c>
      <c r="Q171" s="532">
        <v>3.353011</v>
      </c>
      <c r="R171" s="532">
        <v>2.7921610000000001</v>
      </c>
      <c r="S171" s="533">
        <v>3.0684309999999999</v>
      </c>
      <c r="T171" s="533">
        <v>2.9711240000000001</v>
      </c>
      <c r="U171" s="533">
        <v>2.7982330000000002</v>
      </c>
      <c r="V171" s="533">
        <v>2.3015020000000002</v>
      </c>
      <c r="W171" s="477">
        <v>2.2961689999999999</v>
      </c>
      <c r="X171" s="479">
        <v>1.674345</v>
      </c>
      <c r="Y171" s="172">
        <v>1.8678729999999999</v>
      </c>
      <c r="Z171" s="172">
        <v>1.9496869999999999</v>
      </c>
      <c r="AA171" s="534">
        <v>2.3113670000000002</v>
      </c>
      <c r="AB171" s="535"/>
      <c r="AC171" s="535"/>
      <c r="AD171" s="536"/>
      <c r="AE171" s="224" t="s">
        <v>385</v>
      </c>
      <c r="AN171" s="482"/>
      <c r="AO171" s="483"/>
      <c r="AP171" s="484"/>
      <c r="AQ171" s="484"/>
      <c r="AR171" s="288"/>
      <c r="AS171" s="288"/>
    </row>
    <row r="172" spans="1:45">
      <c r="A172" s="504" t="s">
        <v>33</v>
      </c>
      <c r="B172" s="97">
        <v>5232929</v>
      </c>
      <c r="C172" s="100">
        <v>9.1471239999999998</v>
      </c>
      <c r="D172" s="529">
        <v>132.55201630525312</v>
      </c>
      <c r="E172" s="529">
        <v>251.51152669547977</v>
      </c>
      <c r="F172" s="100">
        <v>-0.10000000000000564</v>
      </c>
      <c r="G172" s="547"/>
      <c r="H172" s="547"/>
      <c r="I172" s="531">
        <v>61250.749171234231</v>
      </c>
      <c r="J172" s="531">
        <v>2278</v>
      </c>
      <c r="K172" s="541">
        <v>9.1912299999999991</v>
      </c>
      <c r="L172" s="541">
        <v>9.2658330000000007</v>
      </c>
      <c r="M172" s="541">
        <v>9.0577269999999999</v>
      </c>
      <c r="N172" s="541">
        <v>9.602862</v>
      </c>
      <c r="O172" s="541">
        <v>9.6061270000000007</v>
      </c>
      <c r="P172" s="541">
        <v>9.2166669999999993</v>
      </c>
      <c r="Q172" s="541">
        <v>9.2803590000000007</v>
      </c>
      <c r="R172" s="541">
        <v>9.3450939999999996</v>
      </c>
      <c r="S172" s="535">
        <v>9.2127560000000006</v>
      </c>
      <c r="T172" s="535">
        <v>8.9059869999999997</v>
      </c>
      <c r="U172" s="535">
        <v>9.2688220000000001</v>
      </c>
      <c r="V172" s="535">
        <v>8.9155460000000009</v>
      </c>
      <c r="W172" s="480">
        <v>8.5081009999999999</v>
      </c>
      <c r="X172" s="480">
        <v>8.3779920000000008</v>
      </c>
      <c r="Y172" s="542">
        <v>8.2962930000000004</v>
      </c>
      <c r="Z172" s="542">
        <v>8.2867840000000008</v>
      </c>
      <c r="AA172" s="534">
        <v>8.277336</v>
      </c>
      <c r="AB172" s="535"/>
      <c r="AC172" s="535"/>
      <c r="AD172" s="536"/>
      <c r="AE172" s="224" t="s">
        <v>17</v>
      </c>
      <c r="AN172" s="482"/>
      <c r="AO172" s="483"/>
      <c r="AP172" s="484"/>
      <c r="AQ172" s="484"/>
      <c r="AR172" s="288"/>
      <c r="AS172" s="288"/>
    </row>
    <row r="173" spans="1:45">
      <c r="A173" s="504" t="s">
        <v>276</v>
      </c>
      <c r="B173" s="97">
        <v>4551566</v>
      </c>
      <c r="C173" s="550"/>
      <c r="D173" s="543"/>
      <c r="E173" s="529">
        <v>20.428571428571427</v>
      </c>
      <c r="F173" s="549"/>
      <c r="G173" s="530"/>
      <c r="H173" s="530"/>
      <c r="I173" s="538">
        <v>2623.8354784741036</v>
      </c>
      <c r="J173" s="531"/>
      <c r="K173" s="555"/>
      <c r="L173" s="555"/>
      <c r="M173" s="555"/>
      <c r="N173" s="555"/>
      <c r="O173" s="555"/>
      <c r="P173" s="555"/>
      <c r="Q173" s="555"/>
      <c r="R173" s="555"/>
      <c r="S173" s="550"/>
      <c r="T173" s="550"/>
      <c r="U173" s="550"/>
      <c r="V173" s="550"/>
      <c r="W173" s="486"/>
      <c r="X173" s="487"/>
      <c r="Y173" s="553"/>
      <c r="Z173" s="553"/>
      <c r="AA173" s="554"/>
      <c r="AB173" s="535"/>
      <c r="AC173" s="535"/>
      <c r="AD173" s="536"/>
      <c r="AE173" s="224" t="s">
        <v>385</v>
      </c>
      <c r="AN173" s="482"/>
      <c r="AO173" s="483"/>
      <c r="AP173" s="484"/>
      <c r="AQ173" s="484"/>
      <c r="AR173" s="288"/>
      <c r="AS173" s="288"/>
    </row>
    <row r="174" spans="1:45">
      <c r="A174" s="504" t="s">
        <v>28</v>
      </c>
      <c r="B174" s="97">
        <v>4424762</v>
      </c>
      <c r="C174" s="100">
        <v>8.6376706999999975</v>
      </c>
      <c r="D174" s="529">
        <v>91.777198438530704</v>
      </c>
      <c r="E174" s="529">
        <v>113.60310121446467</v>
      </c>
      <c r="F174" s="100">
        <v>0</v>
      </c>
      <c r="G174" s="547"/>
      <c r="H174" s="547"/>
      <c r="I174" s="538">
        <v>42723.835254372527</v>
      </c>
      <c r="J174" s="531"/>
      <c r="K174" s="541">
        <v>10.81596</v>
      </c>
      <c r="L174" s="541">
        <v>12.183770000000001</v>
      </c>
      <c r="M174" s="541">
        <v>12.82869</v>
      </c>
      <c r="N174" s="541">
        <v>13.279439999999999</v>
      </c>
      <c r="O174" s="541">
        <v>12.804130000000001</v>
      </c>
      <c r="P174" s="541">
        <v>13.61209</v>
      </c>
      <c r="Q174" s="541">
        <v>16.569109999999998</v>
      </c>
      <c r="R174" s="541">
        <v>17.589410000000001</v>
      </c>
      <c r="S174" s="535">
        <v>19.279350000000001</v>
      </c>
      <c r="T174" s="535">
        <v>21.13729</v>
      </c>
      <c r="U174" s="535">
        <v>21.452030000000001</v>
      </c>
      <c r="V174" s="535">
        <v>22.528870000000001</v>
      </c>
      <c r="W174" s="480">
        <v>21.472460000000002</v>
      </c>
      <c r="X174" s="480">
        <v>20.860790000000001</v>
      </c>
      <c r="Y174" s="542">
        <v>20.669080000000001</v>
      </c>
      <c r="Z174" s="542">
        <v>20.484909999999999</v>
      </c>
      <c r="AA174" s="534">
        <v>19.872350000000001</v>
      </c>
      <c r="AB174" s="535"/>
      <c r="AC174" s="535"/>
      <c r="AD174" s="536"/>
      <c r="AE174" s="224" t="s">
        <v>17</v>
      </c>
      <c r="AN174" s="482"/>
      <c r="AO174" s="483"/>
      <c r="AP174" s="484"/>
      <c r="AQ174" s="484"/>
      <c r="AR174" s="288"/>
      <c r="AS174" s="288"/>
    </row>
    <row r="175" spans="1:45">
      <c r="A175" s="504" t="s">
        <v>162</v>
      </c>
      <c r="B175" s="97">
        <v>193203476</v>
      </c>
      <c r="C175" s="100">
        <v>0.68671540000000009</v>
      </c>
      <c r="D175" s="529">
        <v>75.331912881986781</v>
      </c>
      <c r="E175" s="529">
        <v>31.045616791847259</v>
      </c>
      <c r="F175" s="100">
        <v>-1.3999999999999995</v>
      </c>
      <c r="G175" s="530">
        <v>7.503126547950881E-4</v>
      </c>
      <c r="H175" s="530">
        <v>4.3924119650401551E-3</v>
      </c>
      <c r="I175" s="531">
        <v>4570.7099906849835</v>
      </c>
      <c r="J175" s="531">
        <v>6</v>
      </c>
      <c r="K175" s="532">
        <v>0.77910199999999996</v>
      </c>
      <c r="L175" s="532">
        <v>0.780802</v>
      </c>
      <c r="M175" s="532">
        <v>0.76926099999999997</v>
      </c>
      <c r="N175" s="532">
        <v>0.78088199999999997</v>
      </c>
      <c r="O175" s="532">
        <v>0.85582100000000005</v>
      </c>
      <c r="P175" s="532">
        <v>0.853217</v>
      </c>
      <c r="Q175" s="532">
        <v>0.90866999999999998</v>
      </c>
      <c r="R175" s="532">
        <v>0.98773699999999998</v>
      </c>
      <c r="S175" s="533">
        <v>0.93928800000000001</v>
      </c>
      <c r="T175" s="533">
        <v>0.93835599999999997</v>
      </c>
      <c r="U175" s="533">
        <v>0.88947299999999996</v>
      </c>
      <c r="V175" s="533">
        <v>0.87498200000000004</v>
      </c>
      <c r="W175" s="477">
        <v>0.85263900000000004</v>
      </c>
      <c r="X175" s="479">
        <v>0.84698799999999996</v>
      </c>
      <c r="Y175" s="172">
        <v>0.83626299999999998</v>
      </c>
      <c r="Z175" s="172">
        <v>0.86307</v>
      </c>
      <c r="AA175" s="534">
        <v>0.92235100000000003</v>
      </c>
      <c r="AB175" s="535"/>
      <c r="AC175" s="535"/>
      <c r="AD175" s="536"/>
      <c r="AE175" s="224" t="s">
        <v>383</v>
      </c>
      <c r="AN175" s="482"/>
      <c r="AO175" s="483"/>
      <c r="AP175" s="484"/>
      <c r="AQ175" s="484"/>
      <c r="AR175" s="288"/>
      <c r="AS175" s="288"/>
    </row>
    <row r="176" spans="1:45">
      <c r="A176" s="504" t="s">
        <v>87</v>
      </c>
      <c r="B176" s="97">
        <v>4034119</v>
      </c>
      <c r="C176" s="100">
        <v>1.5199668000000002</v>
      </c>
      <c r="D176" s="529">
        <v>114.18655137185469</v>
      </c>
      <c r="E176" s="529">
        <v>106.8511186187983</v>
      </c>
      <c r="F176" s="100">
        <v>-5.699999999999994</v>
      </c>
      <c r="G176" s="547"/>
      <c r="H176" s="547"/>
      <c r="I176" s="531">
        <v>18750.169503132402</v>
      </c>
      <c r="J176" s="531">
        <v>1</v>
      </c>
      <c r="K176" s="532">
        <v>1.7124539999999999</v>
      </c>
      <c r="L176" s="532">
        <v>2.0074589999999999</v>
      </c>
      <c r="M176" s="532">
        <v>1.717384</v>
      </c>
      <c r="N176" s="532">
        <v>1.7209449999999999</v>
      </c>
      <c r="O176" s="532">
        <v>1.7178290000000001</v>
      </c>
      <c r="P176" s="532">
        <v>2.1473930000000001</v>
      </c>
      <c r="Q176" s="532">
        <v>2.2278449999999999</v>
      </c>
      <c r="R176" s="532">
        <v>2.1114869999999999</v>
      </c>
      <c r="S176" s="533">
        <v>2.09327</v>
      </c>
      <c r="T176" s="533">
        <v>2.3728750000000001</v>
      </c>
      <c r="U176" s="533">
        <v>2.490189</v>
      </c>
      <c r="V176" s="533">
        <v>2.5806429999999998</v>
      </c>
      <c r="W176" s="477">
        <v>2.7298930000000001</v>
      </c>
      <c r="X176" s="477">
        <v>2.7132800000000001</v>
      </c>
      <c r="Y176" s="172">
        <v>2.8134350000000001</v>
      </c>
      <c r="Z176" s="172">
        <v>2.8542800000000002</v>
      </c>
      <c r="AA176" s="534">
        <v>2.8783530000000002</v>
      </c>
      <c r="AB176" s="535"/>
      <c r="AC176" s="535"/>
      <c r="AD176" s="536"/>
      <c r="AE176" s="224" t="s">
        <v>17</v>
      </c>
      <c r="AN176" s="482"/>
      <c r="AO176" s="483"/>
      <c r="AP176" s="484"/>
      <c r="AQ176" s="484"/>
      <c r="AR176" s="288"/>
      <c r="AS176" s="288"/>
    </row>
    <row r="177" spans="1:45">
      <c r="A177" s="504" t="s">
        <v>117</v>
      </c>
      <c r="B177" s="97">
        <v>8084991</v>
      </c>
      <c r="C177" s="100">
        <v>0.51964259999999995</v>
      </c>
      <c r="D177" s="529">
        <v>80.683244509554086</v>
      </c>
      <c r="E177" s="529">
        <v>108.25142649382542</v>
      </c>
      <c r="F177" s="100">
        <v>-31.46467893872612</v>
      </c>
      <c r="G177" s="547"/>
      <c r="H177" s="547"/>
      <c r="I177" s="531">
        <v>2457.3355243354813</v>
      </c>
      <c r="J177" s="531"/>
      <c r="K177" s="532">
        <v>0.52315500000000004</v>
      </c>
      <c r="L177" s="532">
        <v>0.51580700000000002</v>
      </c>
      <c r="M177" s="532">
        <v>0.61349299999999996</v>
      </c>
      <c r="N177" s="532">
        <v>0.65512899999999996</v>
      </c>
      <c r="O177" s="532">
        <v>0.72634200000000004</v>
      </c>
      <c r="P177" s="532">
        <v>0.78978099999999996</v>
      </c>
      <c r="Q177" s="532">
        <v>0.827399</v>
      </c>
      <c r="R177" s="532">
        <v>0.78498800000000002</v>
      </c>
      <c r="S177" s="533">
        <v>0.84561600000000003</v>
      </c>
      <c r="T177" s="533">
        <v>0.79305400000000004</v>
      </c>
      <c r="U177" s="533">
        <v>0.86524999999999996</v>
      </c>
      <c r="V177" s="533">
        <v>0.91372299999999995</v>
      </c>
      <c r="W177" s="477">
        <v>0.92930999999999997</v>
      </c>
      <c r="X177" s="479">
        <v>0.98972000000000004</v>
      </c>
      <c r="Y177" s="172">
        <v>1.028878</v>
      </c>
      <c r="Z177" s="172">
        <v>1.0713900000000001</v>
      </c>
      <c r="AA177" s="534">
        <v>1.124627</v>
      </c>
      <c r="AB177" s="535"/>
      <c r="AC177" s="535"/>
      <c r="AD177" s="536"/>
      <c r="AE177" s="224" t="s">
        <v>17</v>
      </c>
      <c r="AN177" s="482"/>
      <c r="AO177" s="483"/>
      <c r="AP177" s="484"/>
      <c r="AQ177" s="484"/>
      <c r="AR177" s="288"/>
      <c r="AS177" s="288"/>
    </row>
    <row r="178" spans="1:45">
      <c r="A178" s="504" t="s">
        <v>163</v>
      </c>
      <c r="B178" s="97">
        <v>6725308</v>
      </c>
      <c r="C178" s="100">
        <v>0.70676509999999992</v>
      </c>
      <c r="D178" s="529">
        <v>99.632770604826206</v>
      </c>
      <c r="E178" s="529">
        <v>194.23842961636933</v>
      </c>
      <c r="F178" s="100">
        <v>-14.616410982613488</v>
      </c>
      <c r="G178" s="547"/>
      <c r="H178" s="547"/>
      <c r="I178" s="531">
        <v>8062.9754542867486</v>
      </c>
      <c r="J178" s="531"/>
      <c r="K178" s="532">
        <v>0.68360500000000002</v>
      </c>
      <c r="L178" s="532">
        <v>0.69489400000000001</v>
      </c>
      <c r="M178" s="532">
        <v>0.71562099999999995</v>
      </c>
      <c r="N178" s="532">
        <v>0.72762300000000002</v>
      </c>
      <c r="O178" s="532">
        <v>0.72238500000000005</v>
      </c>
      <c r="P178" s="532">
        <v>0.65269699999999997</v>
      </c>
      <c r="Q178" s="532">
        <v>0.67156000000000005</v>
      </c>
      <c r="R178" s="532">
        <v>0.68278300000000003</v>
      </c>
      <c r="S178" s="533">
        <v>0.68287200000000003</v>
      </c>
      <c r="T178" s="533">
        <v>0.72583600000000004</v>
      </c>
      <c r="U178" s="533">
        <v>0.80843399999999999</v>
      </c>
      <c r="V178" s="533">
        <v>0.82692399999999999</v>
      </c>
      <c r="W178" s="477">
        <v>0.85244600000000004</v>
      </c>
      <c r="X178" s="479">
        <v>0.832677</v>
      </c>
      <c r="Y178" s="172">
        <v>0.86499800000000004</v>
      </c>
      <c r="Z178" s="172">
        <v>0.88592400000000004</v>
      </c>
      <c r="AA178" s="534">
        <v>0.89130299999999996</v>
      </c>
      <c r="AB178" s="535"/>
      <c r="AC178" s="535"/>
      <c r="AD178" s="536"/>
      <c r="AE178" s="224" t="s">
        <v>383</v>
      </c>
      <c r="AN178" s="482"/>
      <c r="AO178" s="483"/>
      <c r="AP178" s="484"/>
      <c r="AQ178" s="484"/>
      <c r="AR178" s="288"/>
      <c r="AS178" s="288"/>
    </row>
    <row r="179" spans="1:45">
      <c r="A179" s="504" t="s">
        <v>106</v>
      </c>
      <c r="B179" s="97">
        <v>31773839</v>
      </c>
      <c r="C179" s="100">
        <v>1.0237442999999999</v>
      </c>
      <c r="D179" s="529">
        <v>103.66155421285531</v>
      </c>
      <c r="E179" s="529">
        <v>93.010587021544168</v>
      </c>
      <c r="F179" s="100">
        <v>-6.0893807733486067</v>
      </c>
      <c r="G179" s="547"/>
      <c r="H179" s="547"/>
      <c r="I179" s="531">
        <v>11099.811151649459</v>
      </c>
      <c r="J179" s="531"/>
      <c r="K179" s="532">
        <v>1.1085149999999999</v>
      </c>
      <c r="L179" s="532">
        <v>1.0139260000000001</v>
      </c>
      <c r="M179" s="532">
        <v>1.0454509999999999</v>
      </c>
      <c r="N179" s="532">
        <v>1.0146550000000001</v>
      </c>
      <c r="O179" s="532">
        <v>1.1555040000000001</v>
      </c>
      <c r="P179" s="532">
        <v>1.142889</v>
      </c>
      <c r="Q179" s="532">
        <v>1.1161540000000001</v>
      </c>
      <c r="R179" s="532">
        <v>1.2034339999999999</v>
      </c>
      <c r="S179" s="533">
        <v>1.349942</v>
      </c>
      <c r="T179" s="533">
        <v>1.431087</v>
      </c>
      <c r="U179" s="533">
        <v>1.524168</v>
      </c>
      <c r="V179" s="533">
        <v>1.605812</v>
      </c>
      <c r="W179" s="477">
        <v>1.5857619999999999</v>
      </c>
      <c r="X179" s="479">
        <v>1.5985590000000001</v>
      </c>
      <c r="Y179" s="172">
        <v>1.67815</v>
      </c>
      <c r="Z179" s="172">
        <v>1.6986619999999999</v>
      </c>
      <c r="AA179" s="534">
        <v>1.814241</v>
      </c>
      <c r="AB179" s="535"/>
      <c r="AC179" s="535"/>
      <c r="AD179" s="536"/>
      <c r="AE179" s="224" t="s">
        <v>383</v>
      </c>
      <c r="AN179" s="482"/>
      <c r="AO179" s="483"/>
      <c r="AP179" s="484"/>
      <c r="AQ179" s="484"/>
      <c r="AR179" s="288"/>
      <c r="AS179" s="288"/>
    </row>
    <row r="180" spans="1:45">
      <c r="A180" s="504" t="s">
        <v>164</v>
      </c>
      <c r="B180" s="97">
        <v>103320222</v>
      </c>
      <c r="C180" s="100">
        <v>0.84328500000000006</v>
      </c>
      <c r="D180" s="529">
        <v>104.80268044902274</v>
      </c>
      <c r="E180" s="529">
        <v>58.445021604380408</v>
      </c>
      <c r="F180" s="100">
        <v>5.0000000000000018</v>
      </c>
      <c r="G180" s="547"/>
      <c r="H180" s="547"/>
      <c r="I180" s="531">
        <v>6362.8414383136269</v>
      </c>
      <c r="J180" s="531"/>
      <c r="K180" s="532">
        <v>0.95557300000000001</v>
      </c>
      <c r="L180" s="532">
        <v>0.91559100000000004</v>
      </c>
      <c r="M180" s="532">
        <v>0.91691199999999995</v>
      </c>
      <c r="N180" s="532">
        <v>0.92341799999999996</v>
      </c>
      <c r="O180" s="532">
        <v>0.928566</v>
      </c>
      <c r="P180" s="532">
        <v>0.93894100000000003</v>
      </c>
      <c r="Q180" s="532">
        <v>0.83349200000000001</v>
      </c>
      <c r="R180" s="532">
        <v>0.86261600000000005</v>
      </c>
      <c r="S180" s="533">
        <v>0.86882800000000004</v>
      </c>
      <c r="T180" s="533">
        <v>0.86399400000000004</v>
      </c>
      <c r="U180" s="533">
        <v>0.91450399999999998</v>
      </c>
      <c r="V180" s="533">
        <v>0.90878300000000001</v>
      </c>
      <c r="W180" s="477">
        <v>0.89660700000000004</v>
      </c>
      <c r="X180" s="479">
        <v>0.98057099999999997</v>
      </c>
      <c r="Y180" s="172">
        <v>1.0333650000000001</v>
      </c>
      <c r="Z180" s="172">
        <v>1.1073649999999999</v>
      </c>
      <c r="AA180" s="534">
        <v>1.232259</v>
      </c>
      <c r="AB180" s="535"/>
      <c r="AC180" s="535"/>
      <c r="AD180" s="536"/>
      <c r="AE180" s="224" t="s">
        <v>383</v>
      </c>
      <c r="AN180" s="482"/>
      <c r="AO180" s="483"/>
      <c r="AP180" s="484"/>
      <c r="AQ180" s="484"/>
      <c r="AR180" s="288"/>
      <c r="AS180" s="288"/>
    </row>
    <row r="181" spans="1:45">
      <c r="A181" s="504" t="s">
        <v>69</v>
      </c>
      <c r="B181" s="97">
        <v>37948016</v>
      </c>
      <c r="C181" s="100">
        <v>9.0182620999999994</v>
      </c>
      <c r="D181" s="529">
        <v>117.52245819946802</v>
      </c>
      <c r="E181" s="529">
        <v>125.58858718766598</v>
      </c>
      <c r="F181" s="100">
        <v>1.6927450949038183</v>
      </c>
      <c r="G181" s="547"/>
      <c r="H181" s="547"/>
      <c r="I181" s="531">
        <v>23559.021258368859</v>
      </c>
      <c r="J181" s="531"/>
      <c r="K181" s="541">
        <v>8.0191020000000002</v>
      </c>
      <c r="L181" s="541">
        <v>7.9411800000000001</v>
      </c>
      <c r="M181" s="541">
        <v>7.6489029999999998</v>
      </c>
      <c r="N181" s="541">
        <v>7.9308829999999997</v>
      </c>
      <c r="O181" s="541">
        <v>8.0416120000000006</v>
      </c>
      <c r="P181" s="541">
        <v>7.9881770000000003</v>
      </c>
      <c r="Q181" s="541">
        <v>8.3598949999999999</v>
      </c>
      <c r="R181" s="541">
        <v>8.3991950000000006</v>
      </c>
      <c r="S181" s="535">
        <v>8.2716729999999998</v>
      </c>
      <c r="T181" s="535">
        <v>7.8974929999999999</v>
      </c>
      <c r="U181" s="535">
        <v>8.4132320000000007</v>
      </c>
      <c r="V181" s="535">
        <v>8.2622920000000004</v>
      </c>
      <c r="W181" s="480">
        <v>7.9755229999999999</v>
      </c>
      <c r="X181" s="480">
        <v>7.8520919999999998</v>
      </c>
      <c r="Y181" s="542">
        <v>7.5392770000000002</v>
      </c>
      <c r="Z181" s="542">
        <v>7.5440670000000001</v>
      </c>
      <c r="AA181" s="534">
        <v>7.7659599999999998</v>
      </c>
      <c r="AB181" s="535"/>
      <c r="AC181" s="535"/>
      <c r="AD181" s="536"/>
      <c r="AE181" s="224" t="s">
        <v>17</v>
      </c>
      <c r="AN181" s="482"/>
      <c r="AO181" s="483"/>
      <c r="AP181" s="484"/>
      <c r="AQ181" s="484"/>
      <c r="AR181" s="288"/>
      <c r="AS181" s="288"/>
    </row>
    <row r="182" spans="1:45">
      <c r="A182" s="504" t="s">
        <v>62</v>
      </c>
      <c r="B182" s="97">
        <v>10324611</v>
      </c>
      <c r="C182" s="100">
        <v>4.9985163999999997</v>
      </c>
      <c r="D182" s="529">
        <v>125.34736445982945</v>
      </c>
      <c r="E182" s="529">
        <v>143.38728139292374</v>
      </c>
      <c r="F182" s="100">
        <v>-2.200000000000002</v>
      </c>
      <c r="G182" s="547"/>
      <c r="H182" s="547"/>
      <c r="I182" s="531">
        <v>27728.4229880864</v>
      </c>
      <c r="J182" s="531">
        <v>8</v>
      </c>
      <c r="K182" s="541">
        <v>6.1189010000000001</v>
      </c>
      <c r="L182" s="541">
        <v>6.051539</v>
      </c>
      <c r="M182" s="541">
        <v>6.4412269999999996</v>
      </c>
      <c r="N182" s="541">
        <v>5.9034040000000001</v>
      </c>
      <c r="O182" s="541">
        <v>6.0425219999999999</v>
      </c>
      <c r="P182" s="541">
        <v>6.2969689999999998</v>
      </c>
      <c r="Q182" s="541">
        <v>5.7224729999999999</v>
      </c>
      <c r="R182" s="541">
        <v>5.6754249999999997</v>
      </c>
      <c r="S182" s="535">
        <v>5.3718680000000001</v>
      </c>
      <c r="T182" s="535">
        <v>5.3540320000000001</v>
      </c>
      <c r="U182" s="535">
        <v>4.8760789999999998</v>
      </c>
      <c r="V182" s="535">
        <v>4.8342150000000004</v>
      </c>
      <c r="W182" s="480">
        <v>4.6002090000000004</v>
      </c>
      <c r="X182" s="480">
        <v>4.4975839999999998</v>
      </c>
      <c r="Y182" s="542">
        <v>4.4395819999999997</v>
      </c>
      <c r="Z182" s="542">
        <v>4.9379150000000003</v>
      </c>
      <c r="AA182" s="534">
        <v>4.8214269999999999</v>
      </c>
      <c r="AB182" s="535"/>
      <c r="AC182" s="535"/>
      <c r="AD182" s="536"/>
      <c r="AE182" s="224" t="s">
        <v>17</v>
      </c>
      <c r="AN182" s="482"/>
      <c r="AO182" s="483"/>
      <c r="AP182" s="484"/>
      <c r="AQ182" s="484"/>
      <c r="AR182" s="288"/>
      <c r="AS182" s="288"/>
    </row>
    <row r="183" spans="1:45">
      <c r="A183" s="504" t="s">
        <v>22</v>
      </c>
      <c r="B183" s="97">
        <v>2569804</v>
      </c>
      <c r="C183" s="100">
        <v>43.278836999999996</v>
      </c>
      <c r="D183" s="529">
        <v>96.854151105436145</v>
      </c>
      <c r="E183" s="529">
        <v>135.78369178233163</v>
      </c>
      <c r="F183" s="100">
        <v>0</v>
      </c>
      <c r="G183" s="547"/>
      <c r="H183" s="547"/>
      <c r="I183" s="538">
        <v>123195.60653011693</v>
      </c>
      <c r="J183" s="531"/>
      <c r="K183" s="541">
        <v>52.691940000000002</v>
      </c>
      <c r="L183" s="541">
        <v>51.712449999999997</v>
      </c>
      <c r="M183" s="541">
        <v>55.454160000000002</v>
      </c>
      <c r="N183" s="541">
        <v>54.879860000000001</v>
      </c>
      <c r="O183" s="541">
        <v>53.755470000000003</v>
      </c>
      <c r="P183" s="541">
        <v>50.078319999999998</v>
      </c>
      <c r="Q183" s="541">
        <v>48.110340000000001</v>
      </c>
      <c r="R183" s="541">
        <v>46.531039999999997</v>
      </c>
      <c r="S183" s="535">
        <v>43.554679999999998</v>
      </c>
      <c r="T183" s="535">
        <v>40.725050000000003</v>
      </c>
      <c r="U183" s="535">
        <v>40.815759999999997</v>
      </c>
      <c r="V183" s="535">
        <v>39.073</v>
      </c>
      <c r="W183" s="480">
        <v>39.352730000000001</v>
      </c>
      <c r="X183" s="480">
        <v>38.43038</v>
      </c>
      <c r="Y183" s="542">
        <v>38.468000000000004</v>
      </c>
      <c r="Z183" s="542">
        <v>39.215229999999998</v>
      </c>
      <c r="AA183" s="534">
        <v>38.517539999999997</v>
      </c>
      <c r="AB183" s="535"/>
      <c r="AC183" s="535"/>
      <c r="AD183" s="536"/>
      <c r="AE183" s="224" t="s">
        <v>17</v>
      </c>
      <c r="AN183" s="482"/>
      <c r="AO183" s="483"/>
      <c r="AP183" s="484"/>
      <c r="AQ183" s="484"/>
      <c r="AR183" s="288"/>
      <c r="AS183" s="288"/>
    </row>
    <row r="184" spans="1:45">
      <c r="A184" s="504" t="s">
        <v>277</v>
      </c>
      <c r="B184" s="286"/>
      <c r="C184" s="100">
        <v>0.88024880000000005</v>
      </c>
      <c r="D184" s="543"/>
      <c r="E184" s="529">
        <v>28.72952227158072</v>
      </c>
      <c r="F184" s="100">
        <v>0.40000000000000036</v>
      </c>
      <c r="G184" s="530"/>
      <c r="H184" s="530"/>
      <c r="I184" s="548"/>
      <c r="J184" s="531"/>
      <c r="K184" s="541">
        <v>1.076759</v>
      </c>
      <c r="L184" s="541">
        <v>1.1237779999999999</v>
      </c>
      <c r="M184" s="541">
        <v>1.0450390000000001</v>
      </c>
      <c r="N184" s="541">
        <v>1.0767329999999999</v>
      </c>
      <c r="O184" s="541">
        <v>1.0959099999999999</v>
      </c>
      <c r="P184" s="541">
        <v>1.0939829999999999</v>
      </c>
      <c r="Q184" s="541">
        <v>1.1451519999999999</v>
      </c>
      <c r="R184" s="541">
        <v>1.1758409999999999</v>
      </c>
      <c r="S184" s="535">
        <v>1.211287</v>
      </c>
      <c r="T184" s="535">
        <v>1.165856</v>
      </c>
      <c r="U184" s="535">
        <v>1.198933</v>
      </c>
      <c r="V184" s="535">
        <v>1.214804</v>
      </c>
      <c r="W184" s="480">
        <v>1.24905</v>
      </c>
      <c r="X184" s="481">
        <v>1.263244</v>
      </c>
      <c r="Y184" s="542">
        <v>1.2911189999999999</v>
      </c>
      <c r="Z184" s="542">
        <v>1.2670760000000001</v>
      </c>
      <c r="AA184" s="534">
        <v>1.3015300000000001</v>
      </c>
      <c r="AB184" s="535"/>
      <c r="AC184" s="535"/>
      <c r="AD184" s="536"/>
      <c r="AE184" s="224" t="s">
        <v>385</v>
      </c>
      <c r="AN184" s="482"/>
      <c r="AO184" s="483"/>
      <c r="AP184" s="484"/>
      <c r="AQ184" s="484"/>
      <c r="AR184" s="288"/>
      <c r="AS184" s="288"/>
    </row>
    <row r="185" spans="1:45">
      <c r="A185" s="504" t="s">
        <v>99</v>
      </c>
      <c r="B185" s="97">
        <v>19705301</v>
      </c>
      <c r="C185" s="100">
        <v>5.7003421999999997</v>
      </c>
      <c r="D185" s="529">
        <v>103.58389640451595</v>
      </c>
      <c r="E185" s="529">
        <v>97.052890658259685</v>
      </c>
      <c r="F185" s="100">
        <v>2.1838957846562961</v>
      </c>
      <c r="G185" s="530">
        <v>2.1975886697823955E-2</v>
      </c>
      <c r="H185" s="530">
        <v>9.4554152010005513E-2</v>
      </c>
      <c r="I185" s="531">
        <v>19144.521526199511</v>
      </c>
      <c r="J185" s="531"/>
      <c r="K185" s="541">
        <v>4.3622399999999999</v>
      </c>
      <c r="L185" s="541">
        <v>4.6521460000000001</v>
      </c>
      <c r="M185" s="541">
        <v>4.6632210000000001</v>
      </c>
      <c r="N185" s="541">
        <v>4.966215</v>
      </c>
      <c r="O185" s="541">
        <v>4.887073</v>
      </c>
      <c r="P185" s="541">
        <v>4.8760789999999998</v>
      </c>
      <c r="Q185" s="541">
        <v>5.1076860000000002</v>
      </c>
      <c r="R185" s="541">
        <v>5.0409629999999996</v>
      </c>
      <c r="S185" s="535">
        <v>5.0090050000000002</v>
      </c>
      <c r="T185" s="535">
        <v>4.1253339999999996</v>
      </c>
      <c r="U185" s="535">
        <v>4.0396700000000001</v>
      </c>
      <c r="V185" s="535">
        <v>4.3726799999999999</v>
      </c>
      <c r="W185" s="480">
        <v>4.4231639999999999</v>
      </c>
      <c r="X185" s="480">
        <v>3.9336929999999999</v>
      </c>
      <c r="Y185" s="542">
        <v>3.9351889999999998</v>
      </c>
      <c r="Z185" s="542">
        <v>3.8925200000000002</v>
      </c>
      <c r="AA185" s="534">
        <v>3.9783240000000002</v>
      </c>
      <c r="AB185" s="535"/>
      <c r="AC185" s="535"/>
      <c r="AD185" s="536"/>
      <c r="AE185" s="224" t="s">
        <v>17</v>
      </c>
      <c r="AN185" s="482"/>
      <c r="AO185" s="483"/>
      <c r="AP185" s="484"/>
      <c r="AQ185" s="484"/>
      <c r="AR185" s="288"/>
      <c r="AS185" s="288"/>
    </row>
    <row r="186" spans="1:45">
      <c r="A186" s="504" t="s">
        <v>52</v>
      </c>
      <c r="B186" s="97">
        <v>144342396</v>
      </c>
      <c r="C186" s="100">
        <v>12.739119000000001</v>
      </c>
      <c r="D186" s="529">
        <v>109.0693789093452</v>
      </c>
      <c r="E186" s="529">
        <v>115.77415734186707</v>
      </c>
      <c r="F186" s="100">
        <v>2.2125840071745397</v>
      </c>
      <c r="G186" s="530">
        <v>0.17543392340018468</v>
      </c>
      <c r="H186" s="530">
        <v>0.25887783771196676</v>
      </c>
      <c r="I186" s="531">
        <v>22643.942705210822</v>
      </c>
      <c r="J186" s="531">
        <v>4</v>
      </c>
      <c r="K186" s="541">
        <v>11.38607</v>
      </c>
      <c r="L186" s="541">
        <v>11.43319</v>
      </c>
      <c r="M186" s="541">
        <v>11.426170000000001</v>
      </c>
      <c r="N186" s="541">
        <v>11.85777</v>
      </c>
      <c r="O186" s="541">
        <v>11.935600000000001</v>
      </c>
      <c r="P186" s="541">
        <v>11.920199999999999</v>
      </c>
      <c r="Q186" s="541">
        <v>12.263730000000001</v>
      </c>
      <c r="R186" s="541">
        <v>12.273619999999999</v>
      </c>
      <c r="S186" s="535">
        <v>12.187860000000001</v>
      </c>
      <c r="T186" s="535">
        <v>11.45974</v>
      </c>
      <c r="U186" s="535">
        <v>12.03603</v>
      </c>
      <c r="V186" s="535">
        <v>12.579940000000001</v>
      </c>
      <c r="W186" s="480">
        <v>12.62602</v>
      </c>
      <c r="X186" s="480">
        <v>12.410729999999999</v>
      </c>
      <c r="Y186" s="542">
        <v>11.904299999999999</v>
      </c>
      <c r="Z186" s="542">
        <v>11.79172</v>
      </c>
      <c r="AA186" s="534">
        <v>11.54097</v>
      </c>
      <c r="AB186" s="535"/>
      <c r="AC186" s="535"/>
      <c r="AD186" s="536"/>
      <c r="AE186" s="224" t="s">
        <v>17</v>
      </c>
      <c r="AN186" s="482"/>
      <c r="AO186" s="483"/>
      <c r="AP186" s="484"/>
      <c r="AQ186" s="484"/>
      <c r="AR186" s="288"/>
      <c r="AS186" s="288"/>
    </row>
    <row r="187" spans="1:45">
      <c r="A187" s="504" t="s">
        <v>165</v>
      </c>
      <c r="B187" s="97">
        <v>11917508</v>
      </c>
      <c r="C187" s="100">
        <v>0.1037971</v>
      </c>
      <c r="D187" s="529">
        <v>77.919932574378322</v>
      </c>
      <c r="E187" s="529">
        <v>53.522816305856892</v>
      </c>
      <c r="F187" s="100">
        <v>6.6000000000000005</v>
      </c>
      <c r="G187" s="547"/>
      <c r="H187" s="547"/>
      <c r="I187" s="531">
        <v>1552.846982473706</v>
      </c>
      <c r="J187" s="531"/>
      <c r="K187" s="532">
        <v>0.102353</v>
      </c>
      <c r="L187" s="532">
        <v>0.10534300000000001</v>
      </c>
      <c r="M187" s="532">
        <v>0.10480100000000001</v>
      </c>
      <c r="N187" s="532">
        <v>0.10872999999999999</v>
      </c>
      <c r="O187" s="532">
        <v>0.107017</v>
      </c>
      <c r="P187" s="532">
        <v>0.10466300000000001</v>
      </c>
      <c r="Q187" s="532">
        <v>0.10428</v>
      </c>
      <c r="R187" s="532">
        <v>0.110265</v>
      </c>
      <c r="S187" s="533">
        <v>0.112402</v>
      </c>
      <c r="T187" s="533">
        <v>0.107276</v>
      </c>
      <c r="U187" s="533">
        <v>0.113956</v>
      </c>
      <c r="V187" s="533">
        <v>0.115011</v>
      </c>
      <c r="W187" s="477">
        <v>0.118114</v>
      </c>
      <c r="X187" s="479">
        <v>0.11522300000000001</v>
      </c>
      <c r="Y187" s="172">
        <v>0.118197</v>
      </c>
      <c r="Z187" s="172">
        <v>0.117574</v>
      </c>
      <c r="AA187" s="534">
        <v>0.117907</v>
      </c>
      <c r="AB187" s="535"/>
      <c r="AC187" s="535"/>
      <c r="AD187" s="536"/>
      <c r="AE187" s="224" t="s">
        <v>383</v>
      </c>
      <c r="AN187" s="482"/>
      <c r="AO187" s="483"/>
      <c r="AP187" s="484"/>
      <c r="AQ187" s="484"/>
      <c r="AR187" s="288"/>
      <c r="AS187" s="288"/>
    </row>
    <row r="188" spans="1:45">
      <c r="A188" s="504" t="s">
        <v>278</v>
      </c>
      <c r="B188" s="97">
        <v>54821</v>
      </c>
      <c r="C188" s="100">
        <v>2.6014223999999997</v>
      </c>
      <c r="D188" s="543"/>
      <c r="E188" s="529">
        <v>116.98254535032493</v>
      </c>
      <c r="F188" s="100">
        <v>0</v>
      </c>
      <c r="G188" s="530"/>
      <c r="H188" s="530"/>
      <c r="I188" s="531">
        <v>23305.455587330554</v>
      </c>
      <c r="J188" s="531"/>
      <c r="K188" s="541">
        <v>3.2155830000000001</v>
      </c>
      <c r="L188" s="541">
        <v>3.1609590000000001</v>
      </c>
      <c r="M188" s="541">
        <v>3.0356359999999998</v>
      </c>
      <c r="N188" s="541">
        <v>3.0698150000000002</v>
      </c>
      <c r="O188" s="541">
        <v>3.1003560000000001</v>
      </c>
      <c r="P188" s="541">
        <v>2.8951570000000002</v>
      </c>
      <c r="Q188" s="541">
        <v>2.8644980000000002</v>
      </c>
      <c r="R188" s="541">
        <v>2.8758699999999999</v>
      </c>
      <c r="S188" s="535">
        <v>2.8949820000000002</v>
      </c>
      <c r="T188" s="535">
        <v>2.9257900000000001</v>
      </c>
      <c r="U188" s="535">
        <v>3.189282</v>
      </c>
      <c r="V188" s="535">
        <v>3.2972229999999998</v>
      </c>
      <c r="W188" s="480">
        <v>3.2743660000000001</v>
      </c>
      <c r="X188" s="481">
        <v>3.56108</v>
      </c>
      <c r="Y188" s="542">
        <v>3.5811980000000001</v>
      </c>
      <c r="Z188" s="542">
        <v>3.6835279999999999</v>
      </c>
      <c r="AA188" s="534">
        <v>3.7050290000000001</v>
      </c>
      <c r="AB188" s="535"/>
      <c r="AC188" s="535"/>
      <c r="AD188" s="536"/>
      <c r="AE188" s="224" t="s">
        <v>384</v>
      </c>
      <c r="AN188" s="482"/>
      <c r="AO188" s="483"/>
      <c r="AP188" s="484"/>
      <c r="AQ188" s="484"/>
      <c r="AR188" s="288"/>
      <c r="AS188" s="288"/>
    </row>
    <row r="189" spans="1:45">
      <c r="A189" s="504" t="s">
        <v>279</v>
      </c>
      <c r="B189" s="97">
        <v>178015</v>
      </c>
      <c r="C189" s="100">
        <v>1.6363194000000001</v>
      </c>
      <c r="D189" s="529">
        <v>99.543276836158185</v>
      </c>
      <c r="E189" s="529">
        <v>61.356124251274714</v>
      </c>
      <c r="F189" s="100">
        <v>-6.1105751391465679</v>
      </c>
      <c r="G189" s="530"/>
      <c r="H189" s="530"/>
      <c r="I189" s="531">
        <v>10858.513514064567</v>
      </c>
      <c r="J189" s="531"/>
      <c r="K189" s="541">
        <v>2.3109690000000001</v>
      </c>
      <c r="L189" s="541">
        <v>2.4041130000000002</v>
      </c>
      <c r="M189" s="541">
        <v>2.290629</v>
      </c>
      <c r="N189" s="541">
        <v>2.359248</v>
      </c>
      <c r="O189" s="541">
        <v>2.5463749999999998</v>
      </c>
      <c r="P189" s="541">
        <v>2.4909319999999999</v>
      </c>
      <c r="Q189" s="541">
        <v>2.505468</v>
      </c>
      <c r="R189" s="541">
        <v>2.6320000000000001</v>
      </c>
      <c r="S189" s="535">
        <v>2.6481330000000001</v>
      </c>
      <c r="T189" s="535">
        <v>2.687961</v>
      </c>
      <c r="U189" s="535">
        <v>2.7879719999999999</v>
      </c>
      <c r="V189" s="535">
        <v>2.9502229999999998</v>
      </c>
      <c r="W189" s="480">
        <v>2.9477850000000001</v>
      </c>
      <c r="X189" s="481">
        <v>3.2239740000000001</v>
      </c>
      <c r="Y189" s="542">
        <v>3.2727349999999999</v>
      </c>
      <c r="Z189" s="542">
        <v>3.3848729999999998</v>
      </c>
      <c r="AA189" s="534">
        <v>3.4167519999999998</v>
      </c>
      <c r="AB189" s="535"/>
      <c r="AC189" s="535"/>
      <c r="AD189" s="536"/>
      <c r="AE189" s="556" t="s">
        <v>17</v>
      </c>
      <c r="AN189" s="482"/>
      <c r="AO189" s="483"/>
      <c r="AP189" s="484"/>
      <c r="AQ189" s="484"/>
      <c r="AR189" s="288"/>
      <c r="AS189" s="288"/>
    </row>
    <row r="190" spans="1:45">
      <c r="A190" s="504" t="s">
        <v>280</v>
      </c>
      <c r="B190" s="97">
        <v>109643</v>
      </c>
      <c r="C190" s="100">
        <v>1.5787129</v>
      </c>
      <c r="D190" s="529">
        <v>109.84327683615821</v>
      </c>
      <c r="E190" s="543"/>
      <c r="F190" s="100">
        <v>5.1000000000000156</v>
      </c>
      <c r="G190" s="530"/>
      <c r="H190" s="530"/>
      <c r="I190" s="531">
        <v>10393.736431279243</v>
      </c>
      <c r="J190" s="531"/>
      <c r="K190" s="541">
        <v>2.2305000000000001</v>
      </c>
      <c r="L190" s="541">
        <v>2.30701</v>
      </c>
      <c r="M190" s="541">
        <v>2.234988</v>
      </c>
      <c r="N190" s="541">
        <v>2.293059</v>
      </c>
      <c r="O190" s="541">
        <v>2.4006599999999998</v>
      </c>
      <c r="P190" s="541">
        <v>2.3542480000000001</v>
      </c>
      <c r="Q190" s="541">
        <v>2.348868</v>
      </c>
      <c r="R190" s="541">
        <v>2.4914160000000001</v>
      </c>
      <c r="S190" s="535">
        <v>2.486993</v>
      </c>
      <c r="T190" s="535">
        <v>2.5542229999999999</v>
      </c>
      <c r="U190" s="535">
        <v>2.707678</v>
      </c>
      <c r="V190" s="535">
        <v>2.8065090000000001</v>
      </c>
      <c r="W190" s="480">
        <v>2.8204020000000001</v>
      </c>
      <c r="X190" s="481">
        <v>3.102284</v>
      </c>
      <c r="Y190" s="542">
        <v>3.149149</v>
      </c>
      <c r="Z190" s="542">
        <v>3.2754249999999998</v>
      </c>
      <c r="AA190" s="534">
        <v>3.29467</v>
      </c>
      <c r="AB190" s="535"/>
      <c r="AC190" s="535"/>
      <c r="AD190" s="536"/>
      <c r="AE190" s="224" t="s">
        <v>385</v>
      </c>
      <c r="AN190" s="482"/>
      <c r="AO190" s="483"/>
      <c r="AP190" s="484"/>
      <c r="AQ190" s="484"/>
      <c r="AR190" s="288"/>
      <c r="AS190" s="288"/>
    </row>
    <row r="191" spans="1:45">
      <c r="A191" s="504" t="s">
        <v>281</v>
      </c>
      <c r="B191" s="97">
        <v>195125</v>
      </c>
      <c r="C191" s="100">
        <v>0.61238339999999991</v>
      </c>
      <c r="D191" s="529">
        <v>103.14214274795303</v>
      </c>
      <c r="E191" s="529">
        <v>129.35516119700156</v>
      </c>
      <c r="F191" s="100">
        <v>14.500000000000002</v>
      </c>
      <c r="G191" s="530"/>
      <c r="H191" s="530"/>
      <c r="I191" s="531">
        <v>5678.8773922457922</v>
      </c>
      <c r="J191" s="531"/>
      <c r="K191" s="532">
        <v>0.73912</v>
      </c>
      <c r="L191" s="532">
        <v>0.75547500000000001</v>
      </c>
      <c r="M191" s="532">
        <v>0.65617199999999998</v>
      </c>
      <c r="N191" s="532">
        <v>0.662242</v>
      </c>
      <c r="O191" s="532">
        <v>0.63522400000000001</v>
      </c>
      <c r="P191" s="532">
        <v>0.63483199999999995</v>
      </c>
      <c r="Q191" s="532">
        <v>0.58080100000000001</v>
      </c>
      <c r="R191" s="532">
        <v>0.508297</v>
      </c>
      <c r="S191" s="533">
        <v>0.52604700000000004</v>
      </c>
      <c r="T191" s="533">
        <v>0.57871700000000004</v>
      </c>
      <c r="U191" s="533">
        <v>0.61854699999999996</v>
      </c>
      <c r="V191" s="533">
        <v>0.65901600000000005</v>
      </c>
      <c r="W191" s="477">
        <v>0.67813199999999996</v>
      </c>
      <c r="X191" s="479">
        <v>0.73197800000000002</v>
      </c>
      <c r="Y191" s="172">
        <v>0.77210900000000005</v>
      </c>
      <c r="Z191" s="172">
        <v>0.81728199999999995</v>
      </c>
      <c r="AA191" s="534">
        <v>0.87148300000000001</v>
      </c>
      <c r="AB191" s="535"/>
      <c r="AC191" s="535"/>
      <c r="AD191" s="536"/>
      <c r="AE191" s="224" t="s">
        <v>383</v>
      </c>
      <c r="AN191" s="482"/>
      <c r="AO191" s="483"/>
      <c r="AP191" s="484"/>
      <c r="AQ191" s="484"/>
      <c r="AR191" s="288"/>
      <c r="AS191" s="288"/>
    </row>
    <row r="192" spans="1:45">
      <c r="A192" s="504" t="s">
        <v>282</v>
      </c>
      <c r="B192" s="97">
        <v>199910</v>
      </c>
      <c r="C192" s="100">
        <v>0.21059429999999998</v>
      </c>
      <c r="D192" s="529">
        <v>93.437655101825513</v>
      </c>
      <c r="E192" s="529">
        <v>82.009116004025373</v>
      </c>
      <c r="F192" s="100">
        <v>-2.5000000000000022</v>
      </c>
      <c r="G192" s="547"/>
      <c r="H192" s="547"/>
      <c r="I192" s="531">
        <v>2815.6493602076148</v>
      </c>
      <c r="J192" s="531"/>
      <c r="K192" s="532">
        <v>0.243704</v>
      </c>
      <c r="L192" s="532">
        <v>0.25170700000000001</v>
      </c>
      <c r="M192" s="532">
        <v>0.251141</v>
      </c>
      <c r="N192" s="532">
        <v>0.25285800000000003</v>
      </c>
      <c r="O192" s="532">
        <v>0.246924</v>
      </c>
      <c r="P192" s="532">
        <v>0.25007200000000002</v>
      </c>
      <c r="Q192" s="532">
        <v>0.25787700000000002</v>
      </c>
      <c r="R192" s="532">
        <v>0.27002900000000002</v>
      </c>
      <c r="S192" s="533">
        <v>0.27645599999999998</v>
      </c>
      <c r="T192" s="533">
        <v>0.269839</v>
      </c>
      <c r="U192" s="533">
        <v>0.28217300000000001</v>
      </c>
      <c r="V192" s="533">
        <v>0.28846100000000002</v>
      </c>
      <c r="W192" s="477">
        <v>0.28497</v>
      </c>
      <c r="X192" s="479">
        <v>0.279389</v>
      </c>
      <c r="Y192" s="172">
        <v>0.28439300000000001</v>
      </c>
      <c r="Z192" s="172">
        <v>0.279387</v>
      </c>
      <c r="AA192" s="534">
        <v>0.28092499999999998</v>
      </c>
      <c r="AB192" s="535"/>
      <c r="AC192" s="535"/>
      <c r="AD192" s="536"/>
      <c r="AE192" s="224" t="s">
        <v>383</v>
      </c>
      <c r="AN192" s="482"/>
      <c r="AO192" s="483"/>
      <c r="AP192" s="484"/>
      <c r="AQ192" s="484"/>
      <c r="AR192" s="288"/>
      <c r="AS192" s="288"/>
    </row>
    <row r="193" spans="1:45">
      <c r="A193" s="504" t="s">
        <v>29</v>
      </c>
      <c r="B193" s="97">
        <v>32275687</v>
      </c>
      <c r="C193" s="100">
        <v>11.372052999999999</v>
      </c>
      <c r="D193" s="529">
        <v>104.26675674002395</v>
      </c>
      <c r="E193" s="529">
        <v>96.60218957945105</v>
      </c>
      <c r="F193" s="100">
        <v>0</v>
      </c>
      <c r="G193" s="547"/>
      <c r="H193" s="547"/>
      <c r="I193" s="538">
        <v>49781.642692859845</v>
      </c>
      <c r="J193" s="531"/>
      <c r="K193" s="541">
        <v>12.550739999999999</v>
      </c>
      <c r="L193" s="541">
        <v>12.785819999999999</v>
      </c>
      <c r="M193" s="541">
        <v>12.99558</v>
      </c>
      <c r="N193" s="541">
        <v>13.20772</v>
      </c>
      <c r="O193" s="541">
        <v>12.630520000000001</v>
      </c>
      <c r="P193" s="541">
        <v>12.83497</v>
      </c>
      <c r="Q193" s="541">
        <v>13.087400000000001</v>
      </c>
      <c r="R193" s="541">
        <v>13.40577</v>
      </c>
      <c r="S193" s="535">
        <v>14.06851</v>
      </c>
      <c r="T193" s="535">
        <v>14.676880000000001</v>
      </c>
      <c r="U193" s="535">
        <v>15.381640000000001</v>
      </c>
      <c r="V193" s="535">
        <v>15.536820000000001</v>
      </c>
      <c r="W193" s="480">
        <v>15.591659999999999</v>
      </c>
      <c r="X193" s="480">
        <v>15.52399</v>
      </c>
      <c r="Y193" s="542">
        <v>16.074179999999998</v>
      </c>
      <c r="Z193" s="542">
        <v>16.213650000000001</v>
      </c>
      <c r="AA193" s="534">
        <v>16.008649999999999</v>
      </c>
      <c r="AB193" s="535"/>
      <c r="AC193" s="535"/>
      <c r="AD193" s="536"/>
      <c r="AE193" s="224" t="s">
        <v>17</v>
      </c>
      <c r="AN193" s="482"/>
      <c r="AO193" s="483"/>
      <c r="AP193" s="484"/>
      <c r="AQ193" s="484"/>
      <c r="AR193" s="288"/>
      <c r="AS193" s="288"/>
    </row>
    <row r="194" spans="1:45">
      <c r="A194" s="504" t="s">
        <v>166</v>
      </c>
      <c r="B194" s="97">
        <v>15411614</v>
      </c>
      <c r="C194" s="100">
        <v>0.33447110000000002</v>
      </c>
      <c r="D194" s="529">
        <v>85.201726059131161</v>
      </c>
      <c r="E194" s="529">
        <v>73.130557297219909</v>
      </c>
      <c r="F194" s="100">
        <v>-6.8759122009739624</v>
      </c>
      <c r="G194" s="547"/>
      <c r="H194" s="547"/>
      <c r="I194" s="531">
        <v>2264.0429225392959</v>
      </c>
      <c r="J194" s="531"/>
      <c r="K194" s="532">
        <v>0.40758800000000001</v>
      </c>
      <c r="L194" s="532">
        <v>0.45942300000000003</v>
      </c>
      <c r="M194" s="532">
        <v>0.45969100000000002</v>
      </c>
      <c r="N194" s="532">
        <v>0.42275000000000001</v>
      </c>
      <c r="O194" s="532">
        <v>0.46954899999999999</v>
      </c>
      <c r="P194" s="532">
        <v>0.50685500000000006</v>
      </c>
      <c r="Q194" s="532">
        <v>0.48217900000000002</v>
      </c>
      <c r="R194" s="532">
        <v>0.52024999999999999</v>
      </c>
      <c r="S194" s="533">
        <v>0.50304300000000002</v>
      </c>
      <c r="T194" s="533">
        <v>0.51277700000000004</v>
      </c>
      <c r="U194" s="533">
        <v>0.53338600000000003</v>
      </c>
      <c r="V194" s="533">
        <v>0.56617499999999998</v>
      </c>
      <c r="W194" s="477">
        <v>0.53520199999999996</v>
      </c>
      <c r="X194" s="479">
        <v>0.55663700000000005</v>
      </c>
      <c r="Y194" s="172">
        <v>0.54897399999999996</v>
      </c>
      <c r="Z194" s="172">
        <v>0.53024800000000005</v>
      </c>
      <c r="AA194" s="534">
        <v>0.53553899999999999</v>
      </c>
      <c r="AB194" s="535"/>
      <c r="AC194" s="535"/>
      <c r="AD194" s="536"/>
      <c r="AE194" s="224" t="s">
        <v>383</v>
      </c>
      <c r="AN194" s="482"/>
      <c r="AO194" s="483"/>
      <c r="AP194" s="484"/>
      <c r="AQ194" s="484"/>
      <c r="AR194" s="288"/>
      <c r="AS194" s="288"/>
    </row>
    <row r="195" spans="1:45">
      <c r="A195" s="504" t="s">
        <v>76</v>
      </c>
      <c r="B195" s="97">
        <v>7057412</v>
      </c>
      <c r="C195" s="100">
        <v>5.0396188999999989</v>
      </c>
      <c r="D195" s="101">
        <v>113.86745111502769</v>
      </c>
      <c r="E195" s="529">
        <v>82.311536504128782</v>
      </c>
      <c r="F195" s="100">
        <v>4.6999999999999984</v>
      </c>
      <c r="G195" s="547"/>
      <c r="H195" s="547"/>
      <c r="I195" s="538">
        <v>12991.411565776694</v>
      </c>
      <c r="J195" s="531"/>
      <c r="K195" s="541">
        <v>5.0064019999999996</v>
      </c>
      <c r="L195" s="541">
        <v>5.4353220000000002</v>
      </c>
      <c r="M195" s="541">
        <v>5.8091410000000003</v>
      </c>
      <c r="N195" s="541">
        <v>6.2144539999999999</v>
      </c>
      <c r="O195" s="541">
        <v>6.6766860000000001</v>
      </c>
      <c r="P195" s="541">
        <v>6.1790979999999998</v>
      </c>
      <c r="Q195" s="557">
        <v>6.4592859999999996</v>
      </c>
      <c r="R195" s="557">
        <v>6.312748</v>
      </c>
      <c r="S195" s="558">
        <v>6.3031920000000001</v>
      </c>
      <c r="T195" s="558">
        <v>5.8911809999999996</v>
      </c>
      <c r="U195" s="535">
        <v>6.0420559999999996</v>
      </c>
      <c r="V195" s="535">
        <v>6.541595</v>
      </c>
      <c r="W195" s="480">
        <v>6.4744400000000004</v>
      </c>
      <c r="X195" s="480">
        <v>6.6073199999999996</v>
      </c>
      <c r="Y195" s="542">
        <v>5.6347199999999997</v>
      </c>
      <c r="Z195" s="542">
        <v>5.921951</v>
      </c>
      <c r="AA195" s="534">
        <v>6.0758830000000001</v>
      </c>
      <c r="AB195" s="535"/>
      <c r="AC195" s="535"/>
      <c r="AD195" s="536"/>
      <c r="AE195" s="224" t="s">
        <v>17</v>
      </c>
      <c r="AN195" s="488"/>
      <c r="AO195" s="483"/>
      <c r="AP195" s="484"/>
      <c r="AQ195" s="484"/>
      <c r="AR195" s="288"/>
      <c r="AS195" s="288"/>
    </row>
    <row r="196" spans="1:45">
      <c r="A196" s="504" t="s">
        <v>283</v>
      </c>
      <c r="B196" s="97">
        <v>94677</v>
      </c>
      <c r="C196" s="100">
        <v>2.0147945999999997</v>
      </c>
      <c r="D196" s="529">
        <v>107.49025011814471</v>
      </c>
      <c r="E196" s="543"/>
      <c r="F196" s="100">
        <v>0</v>
      </c>
      <c r="G196" s="530"/>
      <c r="H196" s="530"/>
      <c r="I196" s="531">
        <v>24276.631761399305</v>
      </c>
      <c r="J196" s="531"/>
      <c r="K196" s="541">
        <v>2.2178490000000002</v>
      </c>
      <c r="L196" s="541">
        <v>2.4551970000000001</v>
      </c>
      <c r="M196" s="541">
        <v>3.4390529999999999</v>
      </c>
      <c r="N196" s="541">
        <v>3.3504170000000002</v>
      </c>
      <c r="O196" s="541">
        <v>3.3213650000000001</v>
      </c>
      <c r="P196" s="541">
        <v>3.5646089999999999</v>
      </c>
      <c r="Q196" s="541">
        <v>4.2476539999999998</v>
      </c>
      <c r="R196" s="541">
        <v>4.5439579999999999</v>
      </c>
      <c r="S196" s="535">
        <v>4.6606779999999999</v>
      </c>
      <c r="T196" s="535">
        <v>4.7781399999999996</v>
      </c>
      <c r="U196" s="535">
        <v>5.0305419999999996</v>
      </c>
      <c r="V196" s="535">
        <v>5.2464729999999999</v>
      </c>
      <c r="W196" s="480">
        <v>5.2222479999999996</v>
      </c>
      <c r="X196" s="481">
        <v>5.2045469999999998</v>
      </c>
      <c r="Y196" s="542">
        <v>5.3832659999999999</v>
      </c>
      <c r="Z196" s="542">
        <v>5.404674</v>
      </c>
      <c r="AA196" s="534">
        <v>5.5169069999999998</v>
      </c>
      <c r="AB196" s="535"/>
      <c r="AC196" s="535"/>
      <c r="AD196" s="536"/>
      <c r="AE196" s="224" t="s">
        <v>384</v>
      </c>
      <c r="AN196" s="488"/>
      <c r="AO196" s="489"/>
      <c r="AP196" s="484"/>
      <c r="AQ196" s="484"/>
      <c r="AR196" s="288"/>
      <c r="AS196" s="288"/>
    </row>
    <row r="197" spans="1:45">
      <c r="A197" s="504" t="s">
        <v>167</v>
      </c>
      <c r="B197" s="97">
        <v>7396190</v>
      </c>
      <c r="C197" s="100">
        <v>0.15101330000000002</v>
      </c>
      <c r="D197" s="529">
        <v>61.882030452104537</v>
      </c>
      <c r="E197" s="529">
        <v>66.353118416442911</v>
      </c>
      <c r="F197" s="100">
        <v>-2.9375522720936673</v>
      </c>
      <c r="G197" s="547"/>
      <c r="H197" s="547"/>
      <c r="I197" s="531">
        <v>1422.07544428855</v>
      </c>
      <c r="J197" s="531"/>
      <c r="K197" s="532">
        <v>0.15585299999999999</v>
      </c>
      <c r="L197" s="532">
        <v>0.159029</v>
      </c>
      <c r="M197" s="532">
        <v>0.15643799999999999</v>
      </c>
      <c r="N197" s="532">
        <v>0.162552</v>
      </c>
      <c r="O197" s="532">
        <v>0.15876399999999999</v>
      </c>
      <c r="P197" s="532">
        <v>0.153976</v>
      </c>
      <c r="Q197" s="532">
        <v>0.157997</v>
      </c>
      <c r="R197" s="532">
        <v>0.164242</v>
      </c>
      <c r="S197" s="533">
        <v>0.168878</v>
      </c>
      <c r="T197" s="533">
        <v>0.160438</v>
      </c>
      <c r="U197" s="533">
        <v>0.171821</v>
      </c>
      <c r="V197" s="533">
        <v>0.174679</v>
      </c>
      <c r="W197" s="477">
        <v>0.17472599999999999</v>
      </c>
      <c r="X197" s="479">
        <v>0.17008300000000001</v>
      </c>
      <c r="Y197" s="172">
        <v>0.172822</v>
      </c>
      <c r="Z197" s="172">
        <v>0.169904</v>
      </c>
      <c r="AA197" s="534">
        <v>0.17193700000000001</v>
      </c>
      <c r="AB197" s="535"/>
      <c r="AC197" s="535"/>
      <c r="AD197" s="536"/>
      <c r="AE197" s="224" t="s">
        <v>383</v>
      </c>
      <c r="AN197" s="490"/>
      <c r="AO197" s="483"/>
      <c r="AP197" s="484"/>
      <c r="AQ197" s="484"/>
      <c r="AR197" s="288"/>
      <c r="AS197" s="288"/>
    </row>
    <row r="198" spans="1:45">
      <c r="A198" s="504" t="s">
        <v>168</v>
      </c>
      <c r="B198" s="97">
        <v>5607283</v>
      </c>
      <c r="C198" s="100">
        <v>11.738643999999999</v>
      </c>
      <c r="D198" s="529">
        <v>123.06096661386357</v>
      </c>
      <c r="E198" s="529">
        <v>107.2812605220665</v>
      </c>
      <c r="F198" s="100">
        <v>-0.99999999999999534</v>
      </c>
      <c r="G198" s="547"/>
      <c r="H198" s="547"/>
      <c r="I198" s="531">
        <v>77481.035794816518</v>
      </c>
      <c r="J198" s="531"/>
      <c r="K198" s="541">
        <v>12.48569</v>
      </c>
      <c r="L198" s="541">
        <v>12.16892</v>
      </c>
      <c r="M198" s="541">
        <v>11.38355</v>
      </c>
      <c r="N198" s="541">
        <v>11.50944</v>
      </c>
      <c r="O198" s="541">
        <v>9.2550709999999992</v>
      </c>
      <c r="P198" s="541">
        <v>9.0133379999999992</v>
      </c>
      <c r="Q198" s="541">
        <v>9.0926080000000002</v>
      </c>
      <c r="R198" s="541">
        <v>9.2053189999999994</v>
      </c>
      <c r="S198" s="535">
        <v>9.1115560000000002</v>
      </c>
      <c r="T198" s="535">
        <v>8.5208709999999996</v>
      </c>
      <c r="U198" s="535">
        <v>8.9997229999999995</v>
      </c>
      <c r="V198" s="535">
        <v>8.6687119999999993</v>
      </c>
      <c r="W198" s="480">
        <v>8.5090079999999997</v>
      </c>
      <c r="X198" s="480">
        <v>8.4561949999999992</v>
      </c>
      <c r="Y198" s="542">
        <v>8.0916239999999995</v>
      </c>
      <c r="Z198" s="542">
        <v>8.5153780000000001</v>
      </c>
      <c r="AA198" s="534">
        <v>8.6088539999999991</v>
      </c>
      <c r="AB198" s="535"/>
      <c r="AC198" s="535"/>
      <c r="AD198" s="536"/>
      <c r="AE198" s="224" t="s">
        <v>17</v>
      </c>
      <c r="AN198" s="490"/>
      <c r="AO198" s="483"/>
      <c r="AP198" s="484"/>
      <c r="AQ198" s="484"/>
      <c r="AR198" s="288"/>
      <c r="AS198" s="288"/>
    </row>
    <row r="199" spans="1:45">
      <c r="A199" s="504" t="s">
        <v>72</v>
      </c>
      <c r="B199" s="97">
        <v>5428704</v>
      </c>
      <c r="C199" s="100">
        <v>9.0113070999999998</v>
      </c>
      <c r="D199" s="529">
        <v>126.08658458667314</v>
      </c>
      <c r="E199" s="529">
        <v>108.64800256398705</v>
      </c>
      <c r="F199" s="100">
        <v>0.29999999999999472</v>
      </c>
      <c r="G199" s="530">
        <v>0.52894034786968502</v>
      </c>
      <c r="H199" s="530">
        <v>0.69686048121231525</v>
      </c>
      <c r="I199" s="531">
        <v>26749.113473175505</v>
      </c>
      <c r="J199" s="531"/>
      <c r="K199" s="541">
        <v>7.9454789999999997</v>
      </c>
      <c r="L199" s="541">
        <v>7.9036140000000001</v>
      </c>
      <c r="M199" s="541">
        <v>7.8315229999999998</v>
      </c>
      <c r="N199" s="541">
        <v>7.8765960000000002</v>
      </c>
      <c r="O199" s="541">
        <v>7.8344519999999997</v>
      </c>
      <c r="P199" s="541">
        <v>7.9448740000000004</v>
      </c>
      <c r="Q199" s="541">
        <v>7.9361990000000002</v>
      </c>
      <c r="R199" s="541">
        <v>7.7239500000000003</v>
      </c>
      <c r="S199" s="535">
        <v>7.7301549999999999</v>
      </c>
      <c r="T199" s="535">
        <v>7.0002230000000001</v>
      </c>
      <c r="U199" s="535">
        <v>7.5947319999999996</v>
      </c>
      <c r="V199" s="535">
        <v>7.1415249999999997</v>
      </c>
      <c r="W199" s="480">
        <v>6.9836169999999997</v>
      </c>
      <c r="X199" s="480">
        <v>7.0567840000000004</v>
      </c>
      <c r="Y199" s="542">
        <v>6.6199389999999996</v>
      </c>
      <c r="Z199" s="542">
        <v>6.6522019999999999</v>
      </c>
      <c r="AA199" s="534">
        <v>6.7678750000000001</v>
      </c>
      <c r="AB199" s="535"/>
      <c r="AC199" s="535"/>
      <c r="AD199" s="536"/>
      <c r="AE199" s="224" t="s">
        <v>17</v>
      </c>
      <c r="AN199" s="490"/>
      <c r="AO199" s="483"/>
      <c r="AP199" s="484"/>
      <c r="AQ199" s="484"/>
      <c r="AR199" s="288"/>
      <c r="AS199" s="288"/>
    </row>
    <row r="200" spans="1:45">
      <c r="A200" s="504" t="s">
        <v>49</v>
      </c>
      <c r="B200" s="97">
        <v>2064845</v>
      </c>
      <c r="C200" s="100">
        <v>7.7228184999999998</v>
      </c>
      <c r="D200" s="529">
        <v>123.16759100185027</v>
      </c>
      <c r="E200" s="529">
        <v>114.59842910233316</v>
      </c>
      <c r="F200" s="100">
        <v>3.0000000000000027</v>
      </c>
      <c r="G200" s="530">
        <v>0.55234678143501437</v>
      </c>
      <c r="H200" s="530">
        <v>0.66677220870216813</v>
      </c>
      <c r="I200" s="531">
        <v>29650.787249876608</v>
      </c>
      <c r="J200" s="531">
        <v>6</v>
      </c>
      <c r="K200" s="541">
        <v>7.9236190000000004</v>
      </c>
      <c r="L200" s="541">
        <v>8.7891340000000007</v>
      </c>
      <c r="M200" s="541">
        <v>8.8606529999999992</v>
      </c>
      <c r="N200" s="541">
        <v>8.7258569999999995</v>
      </c>
      <c r="O200" s="541">
        <v>8.8266369999999998</v>
      </c>
      <c r="P200" s="541">
        <v>8.8522250000000007</v>
      </c>
      <c r="Q200" s="541">
        <v>9.0257489999999994</v>
      </c>
      <c r="R200" s="541">
        <v>8.9501270000000002</v>
      </c>
      <c r="S200" s="535">
        <v>9.3716880000000007</v>
      </c>
      <c r="T200" s="535">
        <v>8.3747209999999992</v>
      </c>
      <c r="U200" s="535">
        <v>8.3817710000000005</v>
      </c>
      <c r="V200" s="535">
        <v>7.8644869999999996</v>
      </c>
      <c r="W200" s="480">
        <v>7.769158</v>
      </c>
      <c r="X200" s="480">
        <v>7.4388629999999996</v>
      </c>
      <c r="Y200" s="542">
        <v>6.7430640000000004</v>
      </c>
      <c r="Z200" s="542">
        <v>6.9491360000000002</v>
      </c>
      <c r="AA200" s="534">
        <v>7.0781729999999996</v>
      </c>
      <c r="AB200" s="535"/>
      <c r="AC200" s="535"/>
      <c r="AD200" s="536"/>
      <c r="AE200" s="224" t="s">
        <v>17</v>
      </c>
      <c r="AN200" s="490"/>
      <c r="AO200" s="483"/>
      <c r="AP200" s="484"/>
      <c r="AQ200" s="484"/>
      <c r="AR200" s="288"/>
      <c r="AS200" s="288"/>
    </row>
    <row r="201" spans="1:45">
      <c r="A201" s="504" t="s">
        <v>169</v>
      </c>
      <c r="B201" s="97">
        <v>599419</v>
      </c>
      <c r="C201" s="100">
        <v>0.31624910000000001</v>
      </c>
      <c r="D201" s="529">
        <v>75.193239132325061</v>
      </c>
      <c r="E201" s="529">
        <v>89.100065292847404</v>
      </c>
      <c r="F201" s="100">
        <v>-4.8999999999999932</v>
      </c>
      <c r="G201" s="547"/>
      <c r="H201" s="547"/>
      <c r="I201" s="531">
        <v>2003.5728019131282</v>
      </c>
      <c r="J201" s="531"/>
      <c r="K201" s="532">
        <v>0.34098200000000001</v>
      </c>
      <c r="L201" s="532">
        <v>0.340221</v>
      </c>
      <c r="M201" s="532">
        <v>0.307811</v>
      </c>
      <c r="N201" s="532">
        <v>0.31175900000000001</v>
      </c>
      <c r="O201" s="532">
        <v>0.33221899999999999</v>
      </c>
      <c r="P201" s="532">
        <v>0.32662600000000003</v>
      </c>
      <c r="Q201" s="532">
        <v>0.321274</v>
      </c>
      <c r="R201" s="532">
        <v>0.30858400000000002</v>
      </c>
      <c r="S201" s="533">
        <v>0.34346100000000002</v>
      </c>
      <c r="T201" s="533">
        <v>0.38019199999999997</v>
      </c>
      <c r="U201" s="533">
        <v>0.42992200000000003</v>
      </c>
      <c r="V201" s="533">
        <v>0.45670500000000003</v>
      </c>
      <c r="W201" s="477">
        <v>0.46697899999999998</v>
      </c>
      <c r="X201" s="479">
        <v>0.49853599999999998</v>
      </c>
      <c r="Y201" s="172">
        <v>0.51759599999999995</v>
      </c>
      <c r="Z201" s="172">
        <v>0.54319799999999996</v>
      </c>
      <c r="AA201" s="534">
        <v>0.57053100000000001</v>
      </c>
      <c r="AB201" s="535"/>
      <c r="AC201" s="535"/>
      <c r="AD201" s="536"/>
      <c r="AE201" s="224" t="s">
        <v>383</v>
      </c>
      <c r="AN201" s="490"/>
      <c r="AO201" s="483"/>
      <c r="AP201" s="484"/>
      <c r="AQ201" s="484"/>
      <c r="AR201" s="288"/>
      <c r="AS201" s="288"/>
    </row>
    <row r="202" spans="1:45">
      <c r="A202" s="504" t="s">
        <v>284</v>
      </c>
      <c r="B202" s="97">
        <v>14317996</v>
      </c>
      <c r="C202" s="100">
        <v>9.0382699999999996E-2</v>
      </c>
      <c r="D202" s="529">
        <v>33.462376482210331</v>
      </c>
      <c r="E202" s="529">
        <v>77.38084226290411</v>
      </c>
      <c r="F202" s="100">
        <v>-3.0999999999999988</v>
      </c>
      <c r="G202" s="530"/>
      <c r="H202" s="530"/>
      <c r="I202" s="548"/>
      <c r="J202" s="531"/>
      <c r="K202" s="532">
        <v>9.0852000000000002E-2</v>
      </c>
      <c r="L202" s="532">
        <v>9.1553999999999996E-2</v>
      </c>
      <c r="M202" s="532">
        <v>8.7707999999999994E-2</v>
      </c>
      <c r="N202" s="532">
        <v>9.3321000000000001E-2</v>
      </c>
      <c r="O202" s="532">
        <v>9.2045000000000002E-2</v>
      </c>
      <c r="P202" s="532">
        <v>8.8867000000000002E-2</v>
      </c>
      <c r="Q202" s="532">
        <v>8.6190000000000003E-2</v>
      </c>
      <c r="R202" s="532">
        <v>9.1027999999999998E-2</v>
      </c>
      <c r="S202" s="533">
        <v>9.2963000000000004E-2</v>
      </c>
      <c r="T202" s="533">
        <v>8.6584999999999995E-2</v>
      </c>
      <c r="U202" s="533">
        <v>9.1064000000000006E-2</v>
      </c>
      <c r="V202" s="533">
        <v>9.2636999999999997E-2</v>
      </c>
      <c r="W202" s="477">
        <v>9.2097999999999999E-2</v>
      </c>
      <c r="X202" s="479">
        <v>9.0130000000000002E-2</v>
      </c>
      <c r="Y202" s="172">
        <v>9.0894000000000003E-2</v>
      </c>
      <c r="Z202" s="172">
        <v>8.8969000000000006E-2</v>
      </c>
      <c r="AA202" s="534">
        <v>8.8702000000000003E-2</v>
      </c>
      <c r="AB202" s="535"/>
      <c r="AC202" s="535"/>
      <c r="AD202" s="536"/>
      <c r="AE202" s="224" t="s">
        <v>385</v>
      </c>
      <c r="AN202" s="490"/>
      <c r="AO202" s="483"/>
      <c r="AP202" s="484"/>
      <c r="AQ202" s="484"/>
      <c r="AR202" s="288"/>
      <c r="AS202" s="288"/>
    </row>
    <row r="203" spans="1:45">
      <c r="A203" s="504" t="s">
        <v>64</v>
      </c>
      <c r="B203" s="97">
        <v>55908865</v>
      </c>
      <c r="C203" s="100">
        <v>6.8671296000000011</v>
      </c>
      <c r="D203" s="529">
        <v>91.741383187950291</v>
      </c>
      <c r="E203" s="529">
        <v>65.410487027649395</v>
      </c>
      <c r="F203" s="100">
        <v>0</v>
      </c>
      <c r="G203" s="530">
        <v>6.8048548416897309E-2</v>
      </c>
      <c r="H203" s="530">
        <v>6.2380379770868889E-2</v>
      </c>
      <c r="I203" s="531">
        <v>12440.952424054018</v>
      </c>
      <c r="J203" s="531">
        <v>6</v>
      </c>
      <c r="K203" s="541">
        <v>6.7201490000000002</v>
      </c>
      <c r="L203" s="541">
        <v>6.319534</v>
      </c>
      <c r="M203" s="541">
        <v>6.5441370000000001</v>
      </c>
      <c r="N203" s="541">
        <v>7.0624390000000004</v>
      </c>
      <c r="O203" s="541">
        <v>7.4644620000000002</v>
      </c>
      <c r="P203" s="541">
        <v>7.6146079999999996</v>
      </c>
      <c r="Q203" s="541">
        <v>7.6505879999999999</v>
      </c>
      <c r="R203" s="541">
        <v>7.9784259999999998</v>
      </c>
      <c r="S203" s="535">
        <v>8.3925789999999996</v>
      </c>
      <c r="T203" s="535">
        <v>7.8300169999999998</v>
      </c>
      <c r="U203" s="535">
        <v>7.850886</v>
      </c>
      <c r="V203" s="535">
        <v>7.4073760000000002</v>
      </c>
      <c r="W203" s="480">
        <v>7.2541840000000004</v>
      </c>
      <c r="X203" s="480">
        <v>7.4171750000000003</v>
      </c>
      <c r="Y203" s="542">
        <v>7.4899420000000001</v>
      </c>
      <c r="Z203" s="542">
        <v>7.0970560000000003</v>
      </c>
      <c r="AA203" s="534">
        <v>6.9742470000000001</v>
      </c>
      <c r="AB203" s="535"/>
      <c r="AC203" s="535"/>
      <c r="AD203" s="536"/>
      <c r="AE203" s="224" t="s">
        <v>17</v>
      </c>
      <c r="AN203" s="490"/>
      <c r="AO203" s="483"/>
      <c r="AP203" s="484"/>
      <c r="AQ203" s="484"/>
      <c r="AR203" s="288"/>
      <c r="AS203" s="288"/>
    </row>
    <row r="204" spans="1:45">
      <c r="A204" s="504" t="s">
        <v>36</v>
      </c>
      <c r="B204" s="97">
        <v>51245707</v>
      </c>
      <c r="C204" s="100">
        <v>8.1114055</v>
      </c>
      <c r="D204" s="529">
        <v>109.77302886202575</v>
      </c>
      <c r="E204" s="529">
        <v>106.89844450038747</v>
      </c>
      <c r="F204" s="100">
        <v>-8.9963923834747881</v>
      </c>
      <c r="G204" s="530">
        <v>0.38850930208071965</v>
      </c>
      <c r="H204" s="530">
        <v>0.68978011024227781</v>
      </c>
      <c r="I204" s="531">
        <v>31930.532396585841</v>
      </c>
      <c r="J204" s="531">
        <v>51</v>
      </c>
      <c r="K204" s="541">
        <v>10.093500000000001</v>
      </c>
      <c r="L204" s="541">
        <v>10.323919999999999</v>
      </c>
      <c r="M204" s="541">
        <v>10.181430000000001</v>
      </c>
      <c r="N204" s="541">
        <v>10.20279</v>
      </c>
      <c r="O204" s="541">
        <v>10.57452</v>
      </c>
      <c r="P204" s="541">
        <v>10.53323</v>
      </c>
      <c r="Q204" s="541">
        <v>10.697430000000001</v>
      </c>
      <c r="R204" s="541">
        <v>10.797599999999999</v>
      </c>
      <c r="S204" s="535">
        <v>10.991</v>
      </c>
      <c r="T204" s="535">
        <v>11.126670000000001</v>
      </c>
      <c r="U204" s="535">
        <v>11.96584</v>
      </c>
      <c r="V204" s="535">
        <v>12.29124</v>
      </c>
      <c r="W204" s="480">
        <v>12.1258</v>
      </c>
      <c r="X204" s="480">
        <v>12.00244</v>
      </c>
      <c r="Y204" s="542">
        <v>11.873189999999999</v>
      </c>
      <c r="Z204" s="542">
        <v>11.883839999999999</v>
      </c>
      <c r="AA204" s="534">
        <v>11.89063</v>
      </c>
      <c r="AB204" s="535"/>
      <c r="AC204" s="535"/>
      <c r="AD204" s="536"/>
      <c r="AE204" s="224" t="s">
        <v>17</v>
      </c>
      <c r="AN204" s="490"/>
      <c r="AO204" s="483"/>
      <c r="AP204" s="484"/>
      <c r="AQ204" s="484"/>
      <c r="AR204" s="288"/>
      <c r="AS204" s="288"/>
    </row>
    <row r="205" spans="1:45">
      <c r="A205" s="504" t="s">
        <v>285</v>
      </c>
      <c r="B205" s="97">
        <v>12230730</v>
      </c>
      <c r="C205" s="550"/>
      <c r="D205" s="543"/>
      <c r="E205" s="543"/>
      <c r="F205" s="100">
        <v>0</v>
      </c>
      <c r="G205" s="530"/>
      <c r="H205" s="530"/>
      <c r="I205" s="548"/>
      <c r="J205" s="531"/>
      <c r="K205" s="555"/>
      <c r="L205" s="555"/>
      <c r="M205" s="555"/>
      <c r="N205" s="555"/>
      <c r="O205" s="555"/>
      <c r="P205" s="555"/>
      <c r="Q205" s="555"/>
      <c r="R205" s="555"/>
      <c r="S205" s="550"/>
      <c r="T205" s="550"/>
      <c r="U205" s="550"/>
      <c r="V205" s="550"/>
      <c r="W205" s="486"/>
      <c r="X205" s="487"/>
      <c r="Y205" s="553"/>
      <c r="Z205" s="553"/>
      <c r="AA205" s="554"/>
      <c r="AB205" s="535"/>
      <c r="AC205" s="535"/>
      <c r="AD205" s="536"/>
      <c r="AE205" s="224" t="s">
        <v>385</v>
      </c>
      <c r="AN205" s="490"/>
      <c r="AO205" s="483"/>
      <c r="AP205" s="484"/>
      <c r="AQ205" s="484"/>
      <c r="AR205" s="288"/>
      <c r="AS205" s="288"/>
    </row>
    <row r="206" spans="1:45">
      <c r="A206" s="504" t="s">
        <v>55</v>
      </c>
      <c r="B206" s="97">
        <v>46443959</v>
      </c>
      <c r="C206" s="100">
        <v>6.2096844999999998</v>
      </c>
      <c r="D206" s="529">
        <v>126.23104020418191</v>
      </c>
      <c r="E206" s="529">
        <v>154.87228319496663</v>
      </c>
      <c r="F206" s="100">
        <v>9.2000000000000028</v>
      </c>
      <c r="G206" s="530">
        <v>0.33973432181418634</v>
      </c>
      <c r="H206" s="530">
        <v>0.32428281810384807</v>
      </c>
      <c r="I206" s="531">
        <v>32988.455171249021</v>
      </c>
      <c r="J206" s="531">
        <v>260</v>
      </c>
      <c r="K206" s="541">
        <v>7.4777779999999998</v>
      </c>
      <c r="L206" s="541">
        <v>7.3889849999999999</v>
      </c>
      <c r="M206" s="541">
        <v>7.7206400000000004</v>
      </c>
      <c r="N206" s="541">
        <v>7.760065</v>
      </c>
      <c r="O206" s="541">
        <v>8.0104970000000009</v>
      </c>
      <c r="P206" s="541">
        <v>8.2429220000000001</v>
      </c>
      <c r="Q206" s="541">
        <v>7.9072979999999999</v>
      </c>
      <c r="R206" s="541">
        <v>8.0795770000000005</v>
      </c>
      <c r="S206" s="535">
        <v>7.2866119999999999</v>
      </c>
      <c r="T206" s="535">
        <v>6.3643099999999997</v>
      </c>
      <c r="U206" s="535">
        <v>6.0255190000000001</v>
      </c>
      <c r="V206" s="535">
        <v>6.0230170000000003</v>
      </c>
      <c r="W206" s="480">
        <v>5.8149879999999996</v>
      </c>
      <c r="X206" s="480">
        <v>5.2778549999999997</v>
      </c>
      <c r="Y206" s="542">
        <v>5.2496600000000004</v>
      </c>
      <c r="Z206" s="542">
        <v>5.6032580000000003</v>
      </c>
      <c r="AA206" s="534">
        <v>5.4404389999999996</v>
      </c>
      <c r="AB206" s="535"/>
      <c r="AC206" s="535"/>
      <c r="AD206" s="536"/>
      <c r="AE206" s="224" t="s">
        <v>17</v>
      </c>
      <c r="AN206" s="490"/>
      <c r="AO206" s="483"/>
      <c r="AP206" s="484"/>
      <c r="AQ206" s="484"/>
      <c r="AR206" s="288"/>
      <c r="AS206" s="288"/>
    </row>
    <row r="207" spans="1:45">
      <c r="A207" s="504" t="s">
        <v>170</v>
      </c>
      <c r="B207" s="97">
        <v>21203000</v>
      </c>
      <c r="C207" s="100">
        <v>0.36993419999999999</v>
      </c>
      <c r="D207" s="529">
        <v>104.58579610612385</v>
      </c>
      <c r="E207" s="529">
        <v>56.581413119194806</v>
      </c>
      <c r="F207" s="100">
        <v>-4.7717421124828512</v>
      </c>
      <c r="G207" s="547"/>
      <c r="H207" s="547"/>
      <c r="I207" s="531">
        <v>10094.401544470797</v>
      </c>
      <c r="J207" s="531"/>
      <c r="K207" s="532">
        <v>0.59914500000000004</v>
      </c>
      <c r="L207" s="532">
        <v>0.59092299999999998</v>
      </c>
      <c r="M207" s="532">
        <v>0.61252200000000001</v>
      </c>
      <c r="N207" s="532">
        <v>0.66022499999999995</v>
      </c>
      <c r="O207" s="532">
        <v>0.67640299999999998</v>
      </c>
      <c r="P207" s="532">
        <v>0.73669799999999996</v>
      </c>
      <c r="Q207" s="532">
        <v>0.65276900000000004</v>
      </c>
      <c r="R207" s="532">
        <v>0.71257199999999998</v>
      </c>
      <c r="S207" s="533">
        <v>0.67285600000000001</v>
      </c>
      <c r="T207" s="533">
        <v>0.65113100000000002</v>
      </c>
      <c r="U207" s="533">
        <v>0.70897100000000002</v>
      </c>
      <c r="V207" s="533">
        <v>0.74848400000000004</v>
      </c>
      <c r="W207" s="477">
        <v>0.75617699999999999</v>
      </c>
      <c r="X207" s="479">
        <v>0.65411399999999997</v>
      </c>
      <c r="Y207" s="172">
        <v>0.77366400000000002</v>
      </c>
      <c r="Z207" s="172">
        <v>0.82127399999999995</v>
      </c>
      <c r="AA207" s="534">
        <v>0.88724499999999995</v>
      </c>
      <c r="AB207" s="535"/>
      <c r="AC207" s="535"/>
      <c r="AD207" s="536"/>
      <c r="AE207" s="224" t="s">
        <v>383</v>
      </c>
      <c r="AN207" s="490"/>
      <c r="AO207" s="483"/>
      <c r="AP207" s="484"/>
      <c r="AQ207" s="484"/>
      <c r="AR207" s="288"/>
      <c r="AS207" s="288"/>
    </row>
    <row r="208" spans="1:45">
      <c r="A208" s="504" t="s">
        <v>171</v>
      </c>
      <c r="B208" s="97">
        <v>39578828</v>
      </c>
      <c r="C208" s="100">
        <v>0.16256070000000003</v>
      </c>
      <c r="D208" s="529">
        <v>74.11625053956098</v>
      </c>
      <c r="E208" s="529">
        <v>97.757853516850659</v>
      </c>
      <c r="F208" s="100">
        <v>-2.4617120909744497</v>
      </c>
      <c r="G208" s="547"/>
      <c r="H208" s="547"/>
      <c r="I208" s="531">
        <v>4031.9220088353541</v>
      </c>
      <c r="J208" s="531"/>
      <c r="K208" s="532">
        <v>0.175563</v>
      </c>
      <c r="L208" s="532">
        <v>0.18671599999999999</v>
      </c>
      <c r="M208" s="532">
        <v>0.22429099999999999</v>
      </c>
      <c r="N208" s="532">
        <v>0.21925500000000001</v>
      </c>
      <c r="O208" s="532">
        <v>0.24071500000000001</v>
      </c>
      <c r="P208" s="532">
        <v>0.26432800000000001</v>
      </c>
      <c r="Q208" s="532">
        <v>0.31791000000000003</v>
      </c>
      <c r="R208" s="532">
        <v>0.33876299999999998</v>
      </c>
      <c r="S208" s="533">
        <v>0.34904099999999999</v>
      </c>
      <c r="T208" s="533">
        <v>0.35302499999999998</v>
      </c>
      <c r="U208" s="533">
        <v>0.36058800000000002</v>
      </c>
      <c r="V208" s="533">
        <v>0.36468600000000001</v>
      </c>
      <c r="W208" s="477">
        <v>0.35058</v>
      </c>
      <c r="X208" s="479">
        <v>0.34376699999999999</v>
      </c>
      <c r="Y208" s="172">
        <v>0.33202900000000002</v>
      </c>
      <c r="Z208" s="172">
        <v>0.32945000000000002</v>
      </c>
      <c r="AA208" s="534">
        <v>0.33460600000000001</v>
      </c>
      <c r="AB208" s="535"/>
      <c r="AC208" s="535"/>
      <c r="AD208" s="536"/>
      <c r="AE208" s="224" t="s">
        <v>383</v>
      </c>
      <c r="AN208" s="490"/>
      <c r="AO208" s="483"/>
      <c r="AP208" s="484"/>
      <c r="AQ208" s="484"/>
      <c r="AR208" s="288"/>
      <c r="AS208" s="288"/>
    </row>
    <row r="209" spans="1:45">
      <c r="A209" s="504" t="s">
        <v>89</v>
      </c>
      <c r="B209" s="97">
        <v>558368</v>
      </c>
      <c r="C209" s="100">
        <v>3.5920159000000007</v>
      </c>
      <c r="D209" s="529">
        <v>108.63450822601006</v>
      </c>
      <c r="E209" s="529">
        <v>87.937438937243058</v>
      </c>
      <c r="F209" s="100">
        <v>-6.5028201684775855</v>
      </c>
      <c r="G209" s="547"/>
      <c r="H209" s="547"/>
      <c r="I209" s="538">
        <v>14619.449732362684</v>
      </c>
      <c r="J209" s="531"/>
      <c r="K209" s="541">
        <v>3.6104609999999999</v>
      </c>
      <c r="L209" s="541">
        <v>3.8658619999999999</v>
      </c>
      <c r="M209" s="541">
        <v>3.9006769999999999</v>
      </c>
      <c r="N209" s="541">
        <v>3.9317419999999998</v>
      </c>
      <c r="O209" s="541">
        <v>3.7493629999999998</v>
      </c>
      <c r="P209" s="541">
        <v>3.6486510000000001</v>
      </c>
      <c r="Q209" s="541">
        <v>3.655078</v>
      </c>
      <c r="R209" s="541">
        <v>3.7014939999999998</v>
      </c>
      <c r="S209" s="535">
        <v>3.5988910000000001</v>
      </c>
      <c r="T209" s="535">
        <v>3.6230790000000002</v>
      </c>
      <c r="U209" s="535">
        <v>3.776103</v>
      </c>
      <c r="V209" s="535">
        <v>4.0086940000000002</v>
      </c>
      <c r="W209" s="480">
        <v>4.0063219999999999</v>
      </c>
      <c r="X209" s="481">
        <v>3.8957980000000001</v>
      </c>
      <c r="Y209" s="542">
        <v>3.8974099999999998</v>
      </c>
      <c r="Z209" s="542">
        <v>3.8805999999999998</v>
      </c>
      <c r="AA209" s="534">
        <v>3.8583029999999998</v>
      </c>
      <c r="AB209" s="535"/>
      <c r="AC209" s="535"/>
      <c r="AD209" s="536"/>
      <c r="AE209" s="224" t="s">
        <v>17</v>
      </c>
      <c r="AN209" s="490"/>
      <c r="AO209" s="483"/>
      <c r="AP209" s="484"/>
      <c r="AQ209" s="484"/>
      <c r="AR209" s="288"/>
      <c r="AS209" s="288"/>
    </row>
    <row r="210" spans="1:45">
      <c r="A210" s="504" t="s">
        <v>172</v>
      </c>
      <c r="B210" s="97">
        <v>1343098</v>
      </c>
      <c r="C210" s="100">
        <v>0.2086344</v>
      </c>
      <c r="D210" s="529">
        <v>84.574565744760548</v>
      </c>
      <c r="E210" s="529">
        <v>75.831436567894613</v>
      </c>
      <c r="F210" s="100">
        <v>6.7</v>
      </c>
      <c r="G210" s="547"/>
      <c r="H210" s="547"/>
      <c r="I210" s="531">
        <v>7792.8331751960795</v>
      </c>
      <c r="J210" s="531"/>
      <c r="K210" s="532">
        <v>0.35044700000000001</v>
      </c>
      <c r="L210" s="532">
        <v>0.38832800000000001</v>
      </c>
      <c r="M210" s="532">
        <v>0.38796000000000003</v>
      </c>
      <c r="N210" s="532">
        <v>0.39631899999999998</v>
      </c>
      <c r="O210" s="532">
        <v>0.39991500000000002</v>
      </c>
      <c r="P210" s="532">
        <v>0.414966</v>
      </c>
      <c r="Q210" s="532">
        <v>0.44226300000000002</v>
      </c>
      <c r="R210" s="532">
        <v>0.45643099999999998</v>
      </c>
      <c r="S210" s="533">
        <v>0.46409099999999998</v>
      </c>
      <c r="T210" s="533">
        <v>0.46116299999999999</v>
      </c>
      <c r="U210" s="533">
        <v>0.48325600000000002</v>
      </c>
      <c r="V210" s="533">
        <v>0.49310399999999999</v>
      </c>
      <c r="W210" s="477">
        <v>0.48808499999999999</v>
      </c>
      <c r="X210" s="479">
        <v>0.48133100000000001</v>
      </c>
      <c r="Y210" s="172">
        <v>0.48894100000000001</v>
      </c>
      <c r="Z210" s="172">
        <v>0.48547899999999999</v>
      </c>
      <c r="AA210" s="534">
        <v>0.49072500000000002</v>
      </c>
      <c r="AB210" s="535"/>
      <c r="AC210" s="535"/>
      <c r="AD210" s="536"/>
      <c r="AE210" s="224" t="s">
        <v>383</v>
      </c>
      <c r="AN210" s="490"/>
      <c r="AO210" s="483"/>
      <c r="AP210" s="484"/>
      <c r="AQ210" s="484"/>
      <c r="AR210" s="288"/>
      <c r="AS210" s="288"/>
    </row>
    <row r="211" spans="1:45">
      <c r="A211" s="504" t="s">
        <v>59</v>
      </c>
      <c r="B211" s="97">
        <v>9903122</v>
      </c>
      <c r="C211" s="100">
        <v>6.9385983000000007</v>
      </c>
      <c r="D211" s="529">
        <v>136.33016541453779</v>
      </c>
      <c r="E211" s="529">
        <v>229.42177134949256</v>
      </c>
      <c r="F211" s="100">
        <v>0.36104069981722287</v>
      </c>
      <c r="G211" s="530">
        <v>1.8833539374647075</v>
      </c>
      <c r="H211" s="530">
        <v>1.6404591773065269</v>
      </c>
      <c r="I211" s="531">
        <v>44633.541384272692</v>
      </c>
      <c r="J211" s="531">
        <v>1054</v>
      </c>
      <c r="K211" s="541">
        <v>6.4687799999999998</v>
      </c>
      <c r="L211" s="541">
        <v>6.4540379999999997</v>
      </c>
      <c r="M211" s="541">
        <v>6.5738719999999997</v>
      </c>
      <c r="N211" s="541">
        <v>6.6034819999999996</v>
      </c>
      <c r="O211" s="541">
        <v>6.4145620000000001</v>
      </c>
      <c r="P211" s="541">
        <v>6.0394969999999999</v>
      </c>
      <c r="Q211" s="541">
        <v>5.9614219999999998</v>
      </c>
      <c r="R211" s="541">
        <v>5.6313360000000001</v>
      </c>
      <c r="S211" s="535">
        <v>5.3667930000000004</v>
      </c>
      <c r="T211" s="535">
        <v>4.9354399999999998</v>
      </c>
      <c r="U211" s="535">
        <v>5.520581</v>
      </c>
      <c r="V211" s="535">
        <v>4.9849670000000001</v>
      </c>
      <c r="W211" s="480">
        <v>4.7868170000000001</v>
      </c>
      <c r="X211" s="480">
        <v>4.5899840000000003</v>
      </c>
      <c r="Y211" s="542">
        <v>4.5242870000000002</v>
      </c>
      <c r="Z211" s="542">
        <v>4.3893469999999999</v>
      </c>
      <c r="AA211" s="534">
        <v>4.5421149999999999</v>
      </c>
      <c r="AB211" s="535"/>
      <c r="AC211" s="535"/>
      <c r="AD211" s="536"/>
      <c r="AE211" s="224" t="s">
        <v>17</v>
      </c>
      <c r="AN211" s="490"/>
      <c r="AO211" s="483"/>
      <c r="AP211" s="484"/>
      <c r="AQ211" s="484"/>
      <c r="AR211" s="288"/>
      <c r="AS211" s="288"/>
    </row>
    <row r="212" spans="1:45">
      <c r="A212" s="504" t="s">
        <v>68</v>
      </c>
      <c r="B212" s="97">
        <v>8372098</v>
      </c>
      <c r="C212" s="100">
        <v>6.6164406000000016</v>
      </c>
      <c r="D212" s="529">
        <v>141.20941577677317</v>
      </c>
      <c r="E212" s="529">
        <v>108.30702560845489</v>
      </c>
      <c r="F212" s="100">
        <v>2.6000000000000023</v>
      </c>
      <c r="G212" s="530">
        <v>0.83548120364901579</v>
      </c>
      <c r="H212" s="530">
        <v>0.79350999650167398</v>
      </c>
      <c r="I212" s="531">
        <v>57496.044458063821</v>
      </c>
      <c r="J212" s="531">
        <v>279</v>
      </c>
      <c r="K212" s="541">
        <v>6.3200570000000003</v>
      </c>
      <c r="L212" s="541">
        <v>6.422199</v>
      </c>
      <c r="M212" s="541">
        <v>6.243201</v>
      </c>
      <c r="N212" s="541">
        <v>6.3828209999999999</v>
      </c>
      <c r="O212" s="541">
        <v>6.3991439999999997</v>
      </c>
      <c r="P212" s="541">
        <v>6.4339110000000002</v>
      </c>
      <c r="Q212" s="541">
        <v>6.3044529999999996</v>
      </c>
      <c r="R212" s="541">
        <v>5.9770079999999997</v>
      </c>
      <c r="S212" s="535">
        <v>6.1054589999999997</v>
      </c>
      <c r="T212" s="535">
        <v>5.8363310000000004</v>
      </c>
      <c r="U212" s="535">
        <v>5.9921620000000004</v>
      </c>
      <c r="V212" s="535">
        <v>5.3984730000000001</v>
      </c>
      <c r="W212" s="480">
        <v>5.3414270000000004</v>
      </c>
      <c r="X212" s="480">
        <v>5.3983470000000002</v>
      </c>
      <c r="Y212" s="542">
        <v>4.8593289999999998</v>
      </c>
      <c r="Z212" s="542">
        <v>4.8797079999999999</v>
      </c>
      <c r="AA212" s="534">
        <v>4.7222540000000004</v>
      </c>
      <c r="AB212" s="535"/>
      <c r="AC212" s="535"/>
      <c r="AD212" s="536"/>
      <c r="AE212" s="224" t="s">
        <v>17</v>
      </c>
      <c r="AN212" s="490"/>
      <c r="AO212" s="483"/>
      <c r="AP212" s="484"/>
      <c r="AQ212" s="484"/>
      <c r="AR212" s="288"/>
      <c r="AS212" s="288"/>
    </row>
    <row r="213" spans="1:45">
      <c r="A213" s="504" t="s">
        <v>286</v>
      </c>
      <c r="B213" s="97">
        <v>18430453</v>
      </c>
      <c r="C213" s="100">
        <v>2.7484635000000002</v>
      </c>
      <c r="D213" s="529">
        <v>96.777768539364843</v>
      </c>
      <c r="E213" s="529">
        <v>55.257411418482718</v>
      </c>
      <c r="F213" s="100">
        <v>0.70000000000000029</v>
      </c>
      <c r="G213" s="547"/>
      <c r="H213" s="547"/>
      <c r="I213" s="548"/>
      <c r="J213" s="531"/>
      <c r="K213" s="532">
        <v>2.7758050000000001</v>
      </c>
      <c r="L213" s="532">
        <v>2.6630980000000002</v>
      </c>
      <c r="M213" s="532">
        <v>2.676771</v>
      </c>
      <c r="N213" s="532">
        <v>2.6223670000000001</v>
      </c>
      <c r="O213" s="532">
        <v>2.7144339999999998</v>
      </c>
      <c r="P213" s="532">
        <v>3.1924220000000001</v>
      </c>
      <c r="Q213" s="532">
        <v>3.2419739999999999</v>
      </c>
      <c r="R213" s="532">
        <v>3.2925550000000001</v>
      </c>
      <c r="S213" s="533">
        <v>3.246521</v>
      </c>
      <c r="T213" s="533">
        <v>2.9635570000000002</v>
      </c>
      <c r="U213" s="533">
        <v>2.9236629999999999</v>
      </c>
      <c r="V213" s="533">
        <v>2.690423</v>
      </c>
      <c r="W213" s="477">
        <v>2.5755460000000001</v>
      </c>
      <c r="X213" s="479">
        <v>2.0279750000000001</v>
      </c>
      <c r="Y213" s="172">
        <v>1.926876</v>
      </c>
      <c r="Z213" s="172">
        <v>1.9994339999999999</v>
      </c>
      <c r="AA213" s="534">
        <v>2.06819</v>
      </c>
      <c r="AB213" s="535"/>
      <c r="AC213" s="535"/>
      <c r="AD213" s="536"/>
      <c r="AE213" s="224" t="s">
        <v>385</v>
      </c>
      <c r="AN213" s="490"/>
      <c r="AO213" s="483"/>
      <c r="AP213" s="484"/>
      <c r="AQ213" s="484"/>
      <c r="AR213" s="288"/>
      <c r="AS213" s="288"/>
    </row>
    <row r="214" spans="1:45">
      <c r="A214" s="504" t="s">
        <v>287</v>
      </c>
      <c r="B214" s="97">
        <v>23550077</v>
      </c>
      <c r="C214" s="100">
        <v>7.9342951999999993</v>
      </c>
      <c r="D214" s="529">
        <v>116.7129512487641</v>
      </c>
      <c r="E214" s="543"/>
      <c r="F214" s="549"/>
      <c r="G214" s="530">
        <v>0.3857469295101249</v>
      </c>
      <c r="H214" s="530">
        <v>0.41726271014255017</v>
      </c>
      <c r="I214" s="548"/>
      <c r="J214" s="531"/>
      <c r="K214" s="559">
        <v>10.587</v>
      </c>
      <c r="L214" s="559">
        <v>10.71726</v>
      </c>
      <c r="M214" s="559">
        <v>11.050929999999999</v>
      </c>
      <c r="N214" s="559">
        <v>11.38922</v>
      </c>
      <c r="O214" s="559">
        <v>11.69087</v>
      </c>
      <c r="P214" s="559">
        <v>11.971719999999999</v>
      </c>
      <c r="Q214" s="559">
        <v>12.287100000000001</v>
      </c>
      <c r="R214" s="559">
        <v>12.33963</v>
      </c>
      <c r="S214" s="535">
        <v>11.74292</v>
      </c>
      <c r="T214" s="535">
        <v>11.09197</v>
      </c>
      <c r="U214" s="535">
        <v>11.79149</v>
      </c>
      <c r="V214" s="535">
        <v>11.698</v>
      </c>
      <c r="W214" s="480">
        <v>11.674099999999999</v>
      </c>
      <c r="X214" s="481">
        <v>11.77129</v>
      </c>
      <c r="Y214" s="542">
        <v>11.754670000000001</v>
      </c>
      <c r="Z214" s="542">
        <v>11.55505</v>
      </c>
      <c r="AA214" s="534">
        <v>11.725630000000001</v>
      </c>
      <c r="AB214" s="535"/>
      <c r="AC214" s="535"/>
      <c r="AD214" s="536"/>
      <c r="AE214" s="224" t="s">
        <v>385</v>
      </c>
      <c r="AN214" s="490"/>
      <c r="AO214" s="483"/>
      <c r="AP214" s="484"/>
      <c r="AQ214" s="484"/>
      <c r="AR214" s="288"/>
      <c r="AS214" s="288"/>
    </row>
    <row r="215" spans="1:45">
      <c r="A215" s="504" t="s">
        <v>173</v>
      </c>
      <c r="B215" s="97">
        <v>8734951</v>
      </c>
      <c r="C215" s="100">
        <v>1.0148084999999998</v>
      </c>
      <c r="D215" s="529">
        <v>85.349792134268796</v>
      </c>
      <c r="E215" s="529">
        <v>43.677270243479278</v>
      </c>
      <c r="F215" s="100">
        <v>0.10000000000000009</v>
      </c>
      <c r="G215" s="547"/>
      <c r="H215" s="547"/>
      <c r="I215" s="531">
        <v>2429.1829746049193</v>
      </c>
      <c r="J215" s="531"/>
      <c r="K215" s="532">
        <v>0.43501499999999999</v>
      </c>
      <c r="L215" s="532">
        <v>0.42078100000000002</v>
      </c>
      <c r="M215" s="532">
        <v>0.42206100000000002</v>
      </c>
      <c r="N215" s="532">
        <v>0.423317</v>
      </c>
      <c r="O215" s="532">
        <v>0.495562</v>
      </c>
      <c r="P215" s="532">
        <v>0.46198899999999998</v>
      </c>
      <c r="Q215" s="532">
        <v>0.49527900000000002</v>
      </c>
      <c r="R215" s="532">
        <v>0.56481599999999998</v>
      </c>
      <c r="S215" s="533">
        <v>0.51066800000000001</v>
      </c>
      <c r="T215" s="533">
        <v>0.47228300000000001</v>
      </c>
      <c r="U215" s="533">
        <v>0.47373100000000001</v>
      </c>
      <c r="V215" s="533">
        <v>0.461835</v>
      </c>
      <c r="W215" s="477">
        <v>0.44919199999999998</v>
      </c>
      <c r="X215" s="479">
        <v>0.52158000000000004</v>
      </c>
      <c r="Y215" s="172">
        <v>0.67190799999999995</v>
      </c>
      <c r="Z215" s="172">
        <v>0.68452999999999997</v>
      </c>
      <c r="AA215" s="534">
        <v>0.69298499999999996</v>
      </c>
      <c r="AB215" s="535"/>
      <c r="AC215" s="535"/>
      <c r="AD215" s="536"/>
      <c r="AE215" s="224" t="s">
        <v>383</v>
      </c>
      <c r="AN215" s="490"/>
      <c r="AO215" s="483"/>
      <c r="AP215" s="484"/>
      <c r="AQ215" s="484"/>
      <c r="AR215" s="288"/>
      <c r="AS215" s="288"/>
    </row>
    <row r="216" spans="1:45">
      <c r="A216" s="504" t="s">
        <v>174</v>
      </c>
      <c r="B216" s="97">
        <v>55572201</v>
      </c>
      <c r="C216" s="100">
        <v>8.4562399999999996E-2</v>
      </c>
      <c r="D216" s="529">
        <v>88.089359809497509</v>
      </c>
      <c r="E216" s="529">
        <v>70.265142041434913</v>
      </c>
      <c r="F216" s="100">
        <v>-11.10000000000001</v>
      </c>
      <c r="G216" s="547"/>
      <c r="H216" s="547"/>
      <c r="I216" s="531">
        <v>2334.5490063106304</v>
      </c>
      <c r="J216" s="531"/>
      <c r="K216" s="532">
        <v>8.6102999999999999E-2</v>
      </c>
      <c r="L216" s="532">
        <v>9.0057999999999999E-2</v>
      </c>
      <c r="M216" s="532">
        <v>0.10033499999999999</v>
      </c>
      <c r="N216" s="532">
        <v>0.103341</v>
      </c>
      <c r="O216" s="532">
        <v>0.113251</v>
      </c>
      <c r="P216" s="532">
        <v>0.14146500000000001</v>
      </c>
      <c r="Q216" s="532">
        <v>0.146762</v>
      </c>
      <c r="R216" s="532">
        <v>0.13866800000000001</v>
      </c>
      <c r="S216" s="533">
        <v>0.14099</v>
      </c>
      <c r="T216" s="533">
        <v>0.130714</v>
      </c>
      <c r="U216" s="533">
        <v>0.138295</v>
      </c>
      <c r="V216" s="533">
        <v>0.15909899999999999</v>
      </c>
      <c r="W216" s="477">
        <v>0.17869299999999999</v>
      </c>
      <c r="X216" s="479">
        <v>0.17757100000000001</v>
      </c>
      <c r="Y216" s="172">
        <v>0.175789</v>
      </c>
      <c r="Z216" s="172">
        <v>0.176145</v>
      </c>
      <c r="AA216" s="534">
        <v>0.17502799999999999</v>
      </c>
      <c r="AB216" s="535"/>
      <c r="AC216" s="535"/>
      <c r="AD216" s="536"/>
      <c r="AE216" s="224" t="s">
        <v>383</v>
      </c>
      <c r="AN216" s="490"/>
      <c r="AO216" s="483"/>
      <c r="AP216" s="484"/>
      <c r="AQ216" s="484"/>
      <c r="AR216" s="288"/>
      <c r="AS216" s="288"/>
    </row>
    <row r="217" spans="1:45">
      <c r="A217" s="504" t="s">
        <v>77</v>
      </c>
      <c r="B217" s="97">
        <v>68863514</v>
      </c>
      <c r="C217" s="100">
        <v>2.4033205000000004</v>
      </c>
      <c r="D217" s="529">
        <v>104.81126453629794</v>
      </c>
      <c r="E217" s="529">
        <v>81.361867296495461</v>
      </c>
      <c r="F217" s="100">
        <v>4.6999999999999984</v>
      </c>
      <c r="G217" s="530"/>
      <c r="H217" s="530"/>
      <c r="I217" s="531">
        <v>14615.62534361385</v>
      </c>
      <c r="J217" s="531"/>
      <c r="K217" s="541">
        <v>2.7028910000000002</v>
      </c>
      <c r="L217" s="541">
        <v>2.8186650000000002</v>
      </c>
      <c r="M217" s="541">
        <v>2.9659179999999998</v>
      </c>
      <c r="N217" s="541">
        <v>3.0780370000000001</v>
      </c>
      <c r="O217" s="541">
        <v>3.3442820000000002</v>
      </c>
      <c r="P217" s="541">
        <v>3.4400050000000002</v>
      </c>
      <c r="Q217" s="541">
        <v>3.4669430000000001</v>
      </c>
      <c r="R217" s="541">
        <v>3.5279479999999999</v>
      </c>
      <c r="S217" s="535">
        <v>3.5460189999999998</v>
      </c>
      <c r="T217" s="535">
        <v>3.4190999999999998</v>
      </c>
      <c r="U217" s="535">
        <v>3.610506</v>
      </c>
      <c r="V217" s="535">
        <v>3.6910989999999999</v>
      </c>
      <c r="W217" s="480">
        <v>3.8043830000000001</v>
      </c>
      <c r="X217" s="480">
        <v>3.93662</v>
      </c>
      <c r="Y217" s="542">
        <v>3.8439960000000002</v>
      </c>
      <c r="Z217" s="542">
        <v>3.8849559999999999</v>
      </c>
      <c r="AA217" s="534">
        <v>3.9338190000000002</v>
      </c>
      <c r="AB217" s="535"/>
      <c r="AC217" s="535"/>
      <c r="AD217" s="536"/>
      <c r="AE217" s="224" t="s">
        <v>17</v>
      </c>
      <c r="AN217" s="490"/>
      <c r="AO217" s="483"/>
      <c r="AP217" s="484"/>
      <c r="AQ217" s="484"/>
      <c r="AR217" s="288"/>
      <c r="AS217" s="288"/>
    </row>
    <row r="218" spans="1:45">
      <c r="A218" s="504" t="s">
        <v>175</v>
      </c>
      <c r="B218" s="97">
        <v>1268671</v>
      </c>
      <c r="C218" s="100">
        <v>0.10013750000000002</v>
      </c>
      <c r="D218" s="529">
        <v>80.495182393064766</v>
      </c>
      <c r="E218" s="529">
        <v>25.597041875714776</v>
      </c>
      <c r="F218" s="100">
        <v>-18.899999999999999</v>
      </c>
      <c r="G218" s="530"/>
      <c r="H218" s="530"/>
      <c r="I218" s="531">
        <v>1676.8346542384163</v>
      </c>
      <c r="J218" s="531"/>
      <c r="K218" s="533">
        <v>0.30896800000000002</v>
      </c>
      <c r="L218" s="533">
        <v>0.197184</v>
      </c>
      <c r="M218" s="533">
        <v>0.173758</v>
      </c>
      <c r="N218" s="532">
        <v>0.171011</v>
      </c>
      <c r="O218" s="532">
        <v>0.38251400000000002</v>
      </c>
      <c r="P218" s="532">
        <v>0.22278600000000001</v>
      </c>
      <c r="Q218" s="532">
        <v>0.22154099999999999</v>
      </c>
      <c r="R218" s="532">
        <v>0.17952799999999999</v>
      </c>
      <c r="S218" s="533">
        <v>0.193714</v>
      </c>
      <c r="T218" s="533">
        <v>0.236205</v>
      </c>
      <c r="U218" s="533">
        <v>0.250442</v>
      </c>
      <c r="V218" s="533">
        <v>0.28316400000000003</v>
      </c>
      <c r="W218" s="477">
        <v>0.481153</v>
      </c>
      <c r="X218" s="479">
        <v>0.46327400000000002</v>
      </c>
      <c r="Y218" s="172">
        <v>0.39708199999999999</v>
      </c>
      <c r="Z218" s="172">
        <v>0.38205699999999998</v>
      </c>
      <c r="AA218" s="534">
        <v>0.39030500000000001</v>
      </c>
      <c r="AB218" s="535"/>
      <c r="AC218" s="535"/>
      <c r="AD218" s="536"/>
      <c r="AE218" s="224" t="s">
        <v>383</v>
      </c>
      <c r="AN218" s="490"/>
      <c r="AO218" s="483"/>
      <c r="AP218" s="484"/>
      <c r="AQ218" s="484"/>
      <c r="AR218" s="288"/>
      <c r="AS218" s="288"/>
    </row>
    <row r="219" spans="1:45">
      <c r="A219" s="504" t="s">
        <v>176</v>
      </c>
      <c r="B219" s="97">
        <v>7606374</v>
      </c>
      <c r="C219" s="100">
        <v>0.19026990000000002</v>
      </c>
      <c r="D219" s="529">
        <v>75.863372901591063</v>
      </c>
      <c r="E219" s="529">
        <v>56.46412182843293</v>
      </c>
      <c r="F219" s="100">
        <v>-9.1</v>
      </c>
      <c r="G219" s="530"/>
      <c r="H219" s="530"/>
      <c r="I219" s="531">
        <v>1311.9215092396862</v>
      </c>
      <c r="J219" s="531"/>
      <c r="K219" s="532">
        <v>0.25069000000000002</v>
      </c>
      <c r="L219" s="532">
        <v>0.21915599999999999</v>
      </c>
      <c r="M219" s="532">
        <v>0.22680900000000001</v>
      </c>
      <c r="N219" s="532">
        <v>0.26529700000000001</v>
      </c>
      <c r="O219" s="532">
        <v>0.24752099999999999</v>
      </c>
      <c r="P219" s="532">
        <v>0.22944800000000001</v>
      </c>
      <c r="Q219" s="532">
        <v>0.20755499999999999</v>
      </c>
      <c r="R219" s="532">
        <v>0.20037199999999999</v>
      </c>
      <c r="S219" s="533">
        <v>0.25605699999999998</v>
      </c>
      <c r="T219" s="533">
        <v>0.25825399999999998</v>
      </c>
      <c r="U219" s="533">
        <v>0.27296599999999999</v>
      </c>
      <c r="V219" s="533">
        <v>0.34248800000000001</v>
      </c>
      <c r="W219" s="477">
        <v>0.31526999999999999</v>
      </c>
      <c r="X219" s="479">
        <v>0.32369900000000001</v>
      </c>
      <c r="Y219" s="172">
        <v>0.31361299999999998</v>
      </c>
      <c r="Z219" s="172">
        <v>0.29663899999999999</v>
      </c>
      <c r="AA219" s="534">
        <v>0.30506499999999998</v>
      </c>
      <c r="AB219" s="535"/>
      <c r="AC219" s="535"/>
      <c r="AD219" s="536"/>
      <c r="AE219" s="224" t="s">
        <v>383</v>
      </c>
      <c r="AN219" s="490"/>
      <c r="AO219" s="483"/>
      <c r="AP219" s="484"/>
      <c r="AQ219" s="484"/>
      <c r="AR219" s="288"/>
      <c r="AS219" s="288"/>
    </row>
    <row r="220" spans="1:45">
      <c r="A220" s="504" t="s">
        <v>288</v>
      </c>
      <c r="B220" s="97">
        <v>107122</v>
      </c>
      <c r="C220" s="100">
        <v>1.3172602</v>
      </c>
      <c r="D220" s="529">
        <v>116.00180743887704</v>
      </c>
      <c r="E220" s="529">
        <v>134.04247852577504</v>
      </c>
      <c r="F220" s="100">
        <v>0</v>
      </c>
      <c r="G220" s="530"/>
      <c r="H220" s="530"/>
      <c r="I220" s="531">
        <v>5154.0375875728741</v>
      </c>
      <c r="J220" s="531"/>
      <c r="K220" s="532">
        <v>1.8643380000000001</v>
      </c>
      <c r="L220" s="532">
        <v>1.633435</v>
      </c>
      <c r="M220" s="532">
        <v>1.060419</v>
      </c>
      <c r="N220" s="532">
        <v>1.044896</v>
      </c>
      <c r="O220" s="532">
        <v>1.1612389999999999</v>
      </c>
      <c r="P220" s="532">
        <v>1.5436730000000001</v>
      </c>
      <c r="Q220" s="532">
        <v>1.990413</v>
      </c>
      <c r="R220" s="532">
        <v>1.669702</v>
      </c>
      <c r="S220" s="533">
        <v>1.850257</v>
      </c>
      <c r="T220" s="533">
        <v>1.7455210000000001</v>
      </c>
      <c r="U220" s="533">
        <v>1.791604</v>
      </c>
      <c r="V220" s="533">
        <v>1.795831</v>
      </c>
      <c r="W220" s="477">
        <v>1.8049759999999999</v>
      </c>
      <c r="X220" s="479">
        <v>1.969123</v>
      </c>
      <c r="Y220" s="172">
        <v>2.0684239999999998</v>
      </c>
      <c r="Z220" s="172">
        <v>2.2124160000000002</v>
      </c>
      <c r="AA220" s="534">
        <v>2.3493019999999998</v>
      </c>
      <c r="AB220" s="535"/>
      <c r="AC220" s="535"/>
      <c r="AD220" s="536"/>
      <c r="AE220" s="224" t="s">
        <v>17</v>
      </c>
      <c r="AN220" s="490"/>
      <c r="AO220" s="483"/>
      <c r="AP220" s="484"/>
      <c r="AQ220" s="484"/>
      <c r="AR220" s="288"/>
      <c r="AS220" s="288"/>
    </row>
    <row r="221" spans="1:45">
      <c r="A221" s="504" t="s">
        <v>289</v>
      </c>
      <c r="B221" s="97">
        <v>1364962</v>
      </c>
      <c r="C221" s="100">
        <v>11.526963</v>
      </c>
      <c r="D221" s="529">
        <v>103.21353656020126</v>
      </c>
      <c r="E221" s="529">
        <v>75.854084553015852</v>
      </c>
      <c r="F221" s="100">
        <v>-1.2000000000000011</v>
      </c>
      <c r="G221" s="530"/>
      <c r="H221" s="530"/>
      <c r="I221" s="531">
        <v>31258.863550550184</v>
      </c>
      <c r="J221" s="531"/>
      <c r="K221" s="541">
        <v>17.296389999999999</v>
      </c>
      <c r="L221" s="541">
        <v>18.897739999999999</v>
      </c>
      <c r="M221" s="541">
        <v>19.97663</v>
      </c>
      <c r="N221" s="541">
        <v>21.573740000000001</v>
      </c>
      <c r="O221" s="541">
        <v>21.958929999999999</v>
      </c>
      <c r="P221" s="541">
        <v>26.472860000000001</v>
      </c>
      <c r="Q221" s="541">
        <v>28.338519999999999</v>
      </c>
      <c r="R221" s="541">
        <v>30.554410000000001</v>
      </c>
      <c r="S221" s="535">
        <v>29.78087</v>
      </c>
      <c r="T221" s="535">
        <v>28.45758</v>
      </c>
      <c r="U221" s="535">
        <v>30.96781</v>
      </c>
      <c r="V221" s="535">
        <v>27.494299999999999</v>
      </c>
      <c r="W221" s="480">
        <v>25.485790000000001</v>
      </c>
      <c r="X221" s="480">
        <v>27.062449999999998</v>
      </c>
      <c r="Y221" s="542">
        <v>27.264030000000002</v>
      </c>
      <c r="Z221" s="542">
        <v>27.335750000000001</v>
      </c>
      <c r="AA221" s="534">
        <v>25.716370000000001</v>
      </c>
      <c r="AB221" s="535"/>
      <c r="AC221" s="535"/>
      <c r="AD221" s="536"/>
      <c r="AE221" s="224" t="s">
        <v>17</v>
      </c>
      <c r="AN221" s="490"/>
      <c r="AO221" s="483"/>
      <c r="AP221" s="484"/>
      <c r="AQ221" s="484"/>
      <c r="AR221" s="288"/>
      <c r="AS221" s="288"/>
    </row>
    <row r="222" spans="1:45">
      <c r="A222" s="504" t="s">
        <v>100</v>
      </c>
      <c r="B222" s="97">
        <v>11403248</v>
      </c>
      <c r="C222" s="100">
        <v>1.9015544000000002</v>
      </c>
      <c r="D222" s="529">
        <v>104.25708334456739</v>
      </c>
      <c r="E222" s="529">
        <v>76.776981732325666</v>
      </c>
      <c r="F222" s="100">
        <v>2.5999999999999996</v>
      </c>
      <c r="G222" s="530"/>
      <c r="H222" s="530"/>
      <c r="I222" s="531">
        <v>10598.362256988572</v>
      </c>
      <c r="J222" s="531"/>
      <c r="K222" s="532">
        <v>2.1673260000000001</v>
      </c>
      <c r="L222" s="532">
        <v>2.2316500000000001</v>
      </c>
      <c r="M222" s="532">
        <v>2.1923940000000002</v>
      </c>
      <c r="N222" s="532">
        <v>2.1537389999999998</v>
      </c>
      <c r="O222" s="532">
        <v>2.263414</v>
      </c>
      <c r="P222" s="532">
        <v>2.299159</v>
      </c>
      <c r="Q222" s="532">
        <v>2.349612</v>
      </c>
      <c r="R222" s="532">
        <v>2.3995790000000001</v>
      </c>
      <c r="S222" s="533">
        <v>2.4187630000000002</v>
      </c>
      <c r="T222" s="533">
        <v>2.3652000000000002</v>
      </c>
      <c r="U222" s="533">
        <v>2.4154589999999998</v>
      </c>
      <c r="V222" s="533">
        <v>2.2471890000000001</v>
      </c>
      <c r="W222" s="477">
        <v>2.3330989999999998</v>
      </c>
      <c r="X222" s="477">
        <v>2.3196089999999998</v>
      </c>
      <c r="Y222" s="172">
        <v>2.4501840000000001</v>
      </c>
      <c r="Z222" s="172">
        <v>2.5803639999999999</v>
      </c>
      <c r="AA222" s="534">
        <v>2.5785930000000001</v>
      </c>
      <c r="AB222" s="535"/>
      <c r="AC222" s="535"/>
      <c r="AD222" s="536"/>
      <c r="AE222" s="224" t="s">
        <v>17</v>
      </c>
      <c r="AN222" s="490"/>
      <c r="AO222" s="483"/>
      <c r="AP222" s="484"/>
      <c r="AQ222" s="484"/>
      <c r="AR222" s="288"/>
      <c r="AS222" s="288"/>
    </row>
    <row r="223" spans="1:45">
      <c r="A223" s="504" t="s">
        <v>78</v>
      </c>
      <c r="B223" s="97">
        <v>79512426</v>
      </c>
      <c r="C223" s="100">
        <v>3.0258349000000004</v>
      </c>
      <c r="D223" s="529">
        <v>101.58373130661836</v>
      </c>
      <c r="E223" s="529">
        <v>92.1409265823075</v>
      </c>
      <c r="F223" s="100">
        <v>2.8110314180626417</v>
      </c>
      <c r="G223" s="530"/>
      <c r="H223" s="530"/>
      <c r="I223" s="531">
        <v>20698.394615400626</v>
      </c>
      <c r="J223" s="531">
        <v>2</v>
      </c>
      <c r="K223" s="541">
        <v>3.5897999999999999</v>
      </c>
      <c r="L223" s="541">
        <v>3.2154189999999998</v>
      </c>
      <c r="M223" s="541">
        <v>3.3359429999999999</v>
      </c>
      <c r="N223" s="541">
        <v>3.4567839999999999</v>
      </c>
      <c r="O223" s="541">
        <v>3.5117690000000001</v>
      </c>
      <c r="P223" s="541">
        <v>3.6245210000000001</v>
      </c>
      <c r="Q223" s="541">
        <v>3.953338</v>
      </c>
      <c r="R223" s="541">
        <v>4.2872750000000002</v>
      </c>
      <c r="S223" s="535">
        <v>4.2675409999999996</v>
      </c>
      <c r="T223" s="535">
        <v>4.1445860000000003</v>
      </c>
      <c r="U223" s="535">
        <v>4.2601240000000002</v>
      </c>
      <c r="V223" s="535">
        <v>4.4449579999999997</v>
      </c>
      <c r="W223" s="480">
        <v>4.5256530000000001</v>
      </c>
      <c r="X223" s="480">
        <v>4.2681839999999998</v>
      </c>
      <c r="Y223" s="542">
        <v>4.4826790000000001</v>
      </c>
      <c r="Z223" s="542">
        <v>4.4668710000000003</v>
      </c>
      <c r="AA223" s="534">
        <v>4.6304749999999997</v>
      </c>
      <c r="AB223" s="535"/>
      <c r="AC223" s="535"/>
      <c r="AD223" s="536"/>
      <c r="AE223" s="224" t="s">
        <v>17</v>
      </c>
      <c r="AN223" s="490"/>
      <c r="AO223" s="483"/>
      <c r="AP223" s="484"/>
      <c r="AQ223" s="484"/>
      <c r="AR223" s="288"/>
      <c r="AS223" s="288"/>
    </row>
    <row r="224" spans="1:45">
      <c r="A224" s="504" t="s">
        <v>56</v>
      </c>
      <c r="B224" s="97">
        <v>5662544</v>
      </c>
      <c r="C224" s="100">
        <v>8.3643460999999988</v>
      </c>
      <c r="D224" s="529">
        <v>89.483486617304365</v>
      </c>
      <c r="E224" s="529">
        <v>93.545287636429066</v>
      </c>
      <c r="F224" s="100">
        <v>0</v>
      </c>
      <c r="G224" s="547"/>
      <c r="H224" s="547"/>
      <c r="I224" s="531">
        <v>12925.808503974697</v>
      </c>
      <c r="J224" s="531"/>
      <c r="K224" s="541">
        <v>8.6512810000000009</v>
      </c>
      <c r="L224" s="541">
        <v>8.885173</v>
      </c>
      <c r="M224" s="541">
        <v>9.3807580000000002</v>
      </c>
      <c r="N224" s="541">
        <v>10.380420000000001</v>
      </c>
      <c r="O224" s="541">
        <v>10.73039</v>
      </c>
      <c r="P224" s="541">
        <v>11.006500000000001</v>
      </c>
      <c r="Q224" s="541">
        <v>11.29927</v>
      </c>
      <c r="R224" s="541">
        <v>12.35412</v>
      </c>
      <c r="S224" s="535">
        <v>12.807639999999999</v>
      </c>
      <c r="T224" s="535">
        <v>10.956340000000001</v>
      </c>
      <c r="U224" s="535">
        <v>12.12617</v>
      </c>
      <c r="V224" s="535">
        <v>12.98035</v>
      </c>
      <c r="W224" s="480">
        <v>13.12182</v>
      </c>
      <c r="X224" s="480">
        <v>13.084910000000001</v>
      </c>
      <c r="Y224" s="542">
        <v>13.04074</v>
      </c>
      <c r="Z224" s="542">
        <v>14.144069999999999</v>
      </c>
      <c r="AA224" s="534">
        <v>14.006930000000001</v>
      </c>
      <c r="AB224" s="535"/>
      <c r="AC224" s="535"/>
      <c r="AD224" s="536"/>
      <c r="AE224" s="224" t="s">
        <v>17</v>
      </c>
      <c r="AN224" s="490"/>
      <c r="AO224" s="483"/>
      <c r="AP224" s="484"/>
      <c r="AQ224" s="484"/>
      <c r="AR224" s="288"/>
      <c r="AS224" s="288"/>
    </row>
    <row r="225" spans="1:45">
      <c r="A225" s="504" t="s">
        <v>177</v>
      </c>
      <c r="B225" s="97">
        <v>41487965</v>
      </c>
      <c r="C225" s="100">
        <v>0.1109793</v>
      </c>
      <c r="D225" s="529">
        <v>85.181917492866475</v>
      </c>
      <c r="E225" s="529">
        <v>87.835769621435475</v>
      </c>
      <c r="F225" s="100">
        <v>-13.4</v>
      </c>
      <c r="G225" s="547"/>
      <c r="H225" s="547"/>
      <c r="I225" s="531">
        <v>1639.1311401027533</v>
      </c>
      <c r="J225" s="531"/>
      <c r="K225" s="532">
        <v>0.11242000000000001</v>
      </c>
      <c r="L225" s="532">
        <v>0.114756</v>
      </c>
      <c r="M225" s="532">
        <v>0.110399</v>
      </c>
      <c r="N225" s="532">
        <v>0.118187</v>
      </c>
      <c r="O225" s="532">
        <v>0.115288</v>
      </c>
      <c r="P225" s="532">
        <v>0.112508</v>
      </c>
      <c r="Q225" s="532">
        <v>0.10827299999999999</v>
      </c>
      <c r="R225" s="532">
        <v>0.113298</v>
      </c>
      <c r="S225" s="533">
        <v>0.121919</v>
      </c>
      <c r="T225" s="533">
        <v>0.113234</v>
      </c>
      <c r="U225" s="533">
        <v>0.120807</v>
      </c>
      <c r="V225" s="533">
        <v>0.123782</v>
      </c>
      <c r="W225" s="477">
        <v>0.123846</v>
      </c>
      <c r="X225" s="479">
        <v>0.122028</v>
      </c>
      <c r="Y225" s="172">
        <v>0.12264799999999999</v>
      </c>
      <c r="Z225" s="172">
        <v>0.12033199999999999</v>
      </c>
      <c r="AA225" s="534">
        <v>0.120711</v>
      </c>
      <c r="AB225" s="535"/>
      <c r="AC225" s="535"/>
      <c r="AD225" s="536"/>
      <c r="AE225" s="224" t="s">
        <v>383</v>
      </c>
      <c r="AN225" s="490"/>
      <c r="AO225" s="483"/>
      <c r="AP225" s="484"/>
      <c r="AQ225" s="484"/>
      <c r="AR225" s="288"/>
      <c r="AS225" s="288"/>
    </row>
    <row r="226" spans="1:45">
      <c r="A226" s="504" t="s">
        <v>112</v>
      </c>
      <c r="B226" s="97">
        <v>45004645</v>
      </c>
      <c r="C226" s="100">
        <v>10.133562699999997</v>
      </c>
      <c r="D226" s="529">
        <v>101.61087578891502</v>
      </c>
      <c r="E226" s="529">
        <v>83.214418944798126</v>
      </c>
      <c r="F226" s="100">
        <v>0.70000000000000062</v>
      </c>
      <c r="G226" s="530">
        <v>0.34792110299084988</v>
      </c>
      <c r="H226" s="530">
        <v>0.4273708781711304</v>
      </c>
      <c r="I226" s="531">
        <v>8089.4590869710009</v>
      </c>
      <c r="J226" s="531"/>
      <c r="K226" s="541">
        <v>7.3336050000000004</v>
      </c>
      <c r="L226" s="541">
        <v>7.3662320000000001</v>
      </c>
      <c r="M226" s="541">
        <v>7.4393609999999999</v>
      </c>
      <c r="N226" s="541">
        <v>7.9830540000000001</v>
      </c>
      <c r="O226" s="541">
        <v>7.6447390000000004</v>
      </c>
      <c r="P226" s="541">
        <v>7.5179840000000002</v>
      </c>
      <c r="Q226" s="541">
        <v>7.6173330000000004</v>
      </c>
      <c r="R226" s="541">
        <v>7.824287</v>
      </c>
      <c r="S226" s="535">
        <v>7.5067469999999998</v>
      </c>
      <c r="T226" s="535">
        <v>6.2338259999999996</v>
      </c>
      <c r="U226" s="535">
        <v>6.7469380000000001</v>
      </c>
      <c r="V226" s="535">
        <v>7.0906500000000001</v>
      </c>
      <c r="W226" s="480">
        <v>6.9422920000000001</v>
      </c>
      <c r="X226" s="480">
        <v>6.7671159999999997</v>
      </c>
      <c r="Y226" s="542">
        <v>5.9729660000000004</v>
      </c>
      <c r="Z226" s="542">
        <v>4.8298100000000002</v>
      </c>
      <c r="AA226" s="534">
        <v>5.2527049999999997</v>
      </c>
      <c r="AB226" s="535"/>
      <c r="AC226" s="535"/>
      <c r="AD226" s="536"/>
      <c r="AE226" s="224" t="s">
        <v>17</v>
      </c>
      <c r="AN226" s="490"/>
      <c r="AO226" s="483"/>
      <c r="AP226" s="484"/>
      <c r="AQ226" s="484"/>
      <c r="AR226" s="288"/>
      <c r="AS226" s="288"/>
    </row>
    <row r="227" spans="1:45">
      <c r="A227" s="504" t="s">
        <v>27</v>
      </c>
      <c r="B227" s="97">
        <v>9269612</v>
      </c>
      <c r="C227" s="100">
        <v>30.955211000000002</v>
      </c>
      <c r="D227" s="529">
        <v>102.399800229946</v>
      </c>
      <c r="E227" s="529">
        <v>151.42857142857142</v>
      </c>
      <c r="F227" s="100">
        <v>0.99999999999999989</v>
      </c>
      <c r="G227" s="547"/>
      <c r="H227" s="547"/>
      <c r="I227" s="538">
        <v>67387.580191515095</v>
      </c>
      <c r="J227" s="531"/>
      <c r="K227" s="541">
        <v>29.706610000000001</v>
      </c>
      <c r="L227" s="541">
        <v>28.21388</v>
      </c>
      <c r="M227" s="541">
        <v>29.825600000000001</v>
      </c>
      <c r="N227" s="541">
        <v>29.582100000000001</v>
      </c>
      <c r="O227" s="541">
        <v>28.294060000000002</v>
      </c>
      <c r="P227" s="541">
        <v>25.980840000000001</v>
      </c>
      <c r="Q227" s="541">
        <v>24.063230000000001</v>
      </c>
      <c r="R227" s="541">
        <v>22.603149999999999</v>
      </c>
      <c r="S227" s="535">
        <v>23.062629999999999</v>
      </c>
      <c r="T227" s="535">
        <v>21.352820000000001</v>
      </c>
      <c r="U227" s="535">
        <v>20.69547</v>
      </c>
      <c r="V227" s="535">
        <v>20.384720000000002</v>
      </c>
      <c r="W227" s="480">
        <v>21.043970000000002</v>
      </c>
      <c r="X227" s="480">
        <v>21.36449</v>
      </c>
      <c r="Y227" s="542">
        <v>21.43384</v>
      </c>
      <c r="Z227" s="542">
        <v>22.896529999999998</v>
      </c>
      <c r="AA227" s="534">
        <v>23.601800000000001</v>
      </c>
      <c r="AB227" s="535"/>
      <c r="AC227" s="535"/>
      <c r="AD227" s="536"/>
      <c r="AE227" s="224" t="s">
        <v>17</v>
      </c>
      <c r="AN227" s="490"/>
      <c r="AO227" s="483"/>
      <c r="AP227" s="484"/>
      <c r="AQ227" s="484"/>
      <c r="AR227" s="288"/>
      <c r="AS227" s="288"/>
    </row>
    <row r="228" spans="1:45">
      <c r="A228" s="504" t="s">
        <v>60</v>
      </c>
      <c r="B228" s="97">
        <v>65637239</v>
      </c>
      <c r="C228" s="100">
        <v>9.6022016000000008</v>
      </c>
      <c r="D228" s="529">
        <v>130.66301150030748</v>
      </c>
      <c r="E228" s="529">
        <v>132.68832681056912</v>
      </c>
      <c r="F228" s="100">
        <v>1.5</v>
      </c>
      <c r="G228" s="530">
        <v>0.36137647579878801</v>
      </c>
      <c r="H228" s="530">
        <v>0.27316883105697265</v>
      </c>
      <c r="I228" s="531">
        <v>38584.457820037438</v>
      </c>
      <c r="J228" s="531">
        <v>2682</v>
      </c>
      <c r="K228" s="541">
        <v>9.2250490000000003</v>
      </c>
      <c r="L228" s="541">
        <v>9.4360210000000002</v>
      </c>
      <c r="M228" s="541">
        <v>9.1102150000000002</v>
      </c>
      <c r="N228" s="541">
        <v>9.2814029999999992</v>
      </c>
      <c r="O228" s="541">
        <v>9.2277679999999993</v>
      </c>
      <c r="P228" s="541">
        <v>9.1404750000000003</v>
      </c>
      <c r="Q228" s="541">
        <v>9.0761190000000003</v>
      </c>
      <c r="R228" s="541">
        <v>8.8245190000000004</v>
      </c>
      <c r="S228" s="535">
        <v>8.5093180000000004</v>
      </c>
      <c r="T228" s="535">
        <v>7.5655859999999997</v>
      </c>
      <c r="U228" s="535">
        <v>7.7325080000000002</v>
      </c>
      <c r="V228" s="535">
        <v>7.0582549999999999</v>
      </c>
      <c r="W228" s="480">
        <v>7.1853280000000002</v>
      </c>
      <c r="X228" s="480">
        <v>6.9730249999999998</v>
      </c>
      <c r="Y228" s="542">
        <v>6.313904</v>
      </c>
      <c r="Z228" s="542">
        <v>6.0083549999999999</v>
      </c>
      <c r="AA228" s="534">
        <v>5.5905829999999996</v>
      </c>
      <c r="AB228" s="535"/>
      <c r="AC228" s="535"/>
      <c r="AD228" s="536"/>
      <c r="AE228" s="224" t="s">
        <v>17</v>
      </c>
      <c r="AN228" s="490"/>
      <c r="AO228" s="483"/>
      <c r="AP228" s="484"/>
      <c r="AQ228" s="484"/>
      <c r="AR228" s="288"/>
      <c r="AS228" s="288"/>
    </row>
    <row r="229" spans="1:45">
      <c r="A229" s="504" t="s">
        <v>30</v>
      </c>
      <c r="B229" s="97">
        <v>323127513</v>
      </c>
      <c r="C229" s="100">
        <v>19.812646000000001</v>
      </c>
      <c r="D229" s="529">
        <v>117.55323195074781</v>
      </c>
      <c r="E229" s="529">
        <v>180.47740748620802</v>
      </c>
      <c r="F229" s="100">
        <v>1.3491691791052709</v>
      </c>
      <c r="G229" s="530">
        <v>0.60041104222640485</v>
      </c>
      <c r="H229" s="530">
        <v>0.6513116067353808</v>
      </c>
      <c r="I229" s="531">
        <v>52216.082732284442</v>
      </c>
      <c r="J229" s="531">
        <v>3762</v>
      </c>
      <c r="K229" s="541">
        <v>20.604610000000001</v>
      </c>
      <c r="L229" s="541">
        <v>20.213519999999999</v>
      </c>
      <c r="M229" s="541">
        <v>19.77075</v>
      </c>
      <c r="N229" s="541">
        <v>19.86214</v>
      </c>
      <c r="O229" s="541">
        <v>19.847110000000001</v>
      </c>
      <c r="P229" s="541">
        <v>19.752849999999999</v>
      </c>
      <c r="Q229" s="541">
        <v>19.139610000000001</v>
      </c>
      <c r="R229" s="541">
        <v>19.22296</v>
      </c>
      <c r="S229" s="535">
        <v>18.49164</v>
      </c>
      <c r="T229" s="535">
        <v>16.960170000000002</v>
      </c>
      <c r="U229" s="535">
        <v>17.670639999999999</v>
      </c>
      <c r="V229" s="535">
        <v>17.133649999999999</v>
      </c>
      <c r="W229" s="480">
        <v>16.314589999999999</v>
      </c>
      <c r="X229" s="480">
        <v>16.389489999999999</v>
      </c>
      <c r="Y229" s="542">
        <v>16.53585</v>
      </c>
      <c r="Z229" s="542">
        <v>15.98258</v>
      </c>
      <c r="AA229" s="534">
        <v>15.56424</v>
      </c>
      <c r="AB229" s="535"/>
      <c r="AC229" s="535"/>
      <c r="AD229" s="536"/>
      <c r="AE229" s="224" t="s">
        <v>17</v>
      </c>
      <c r="AN229" s="490"/>
      <c r="AO229" s="483"/>
      <c r="AP229" s="484"/>
      <c r="AQ229" s="484"/>
      <c r="AR229" s="288"/>
      <c r="AS229" s="288"/>
    </row>
    <row r="230" spans="1:45">
      <c r="A230" s="504" t="s">
        <v>102</v>
      </c>
      <c r="B230" s="97">
        <v>3444006</v>
      </c>
      <c r="C230" s="100">
        <v>1.5592330000000001</v>
      </c>
      <c r="D230" s="529">
        <v>108.70799777174088</v>
      </c>
      <c r="E230" s="529">
        <v>237.70211214725231</v>
      </c>
      <c r="F230" s="100">
        <v>6.3199415486763337</v>
      </c>
      <c r="G230" s="547"/>
      <c r="H230" s="547"/>
      <c r="I230" s="531">
        <v>18752.131274456158</v>
      </c>
      <c r="J230" s="531"/>
      <c r="K230" s="532">
        <v>1.632002</v>
      </c>
      <c r="L230" s="532">
        <v>1.4967109999999999</v>
      </c>
      <c r="M230" s="532">
        <v>1.3791169999999999</v>
      </c>
      <c r="N230" s="532">
        <v>1.366574</v>
      </c>
      <c r="O230" s="532">
        <v>1.7085920000000001</v>
      </c>
      <c r="P230" s="532">
        <v>1.637713</v>
      </c>
      <c r="Q230" s="532">
        <v>1.917011</v>
      </c>
      <c r="R230" s="532">
        <v>1.772513</v>
      </c>
      <c r="S230" s="533">
        <v>2.329447</v>
      </c>
      <c r="T230" s="533">
        <v>2.3686120000000002</v>
      </c>
      <c r="U230" s="533">
        <v>1.9536530000000001</v>
      </c>
      <c r="V230" s="533">
        <v>2.3275510000000001</v>
      </c>
      <c r="W230" s="477">
        <v>2.3460209999999999</v>
      </c>
      <c r="X230" s="477">
        <v>2.0355089999999998</v>
      </c>
      <c r="Y230" s="172">
        <v>1.7929600000000001</v>
      </c>
      <c r="Z230" s="172">
        <v>1.861753</v>
      </c>
      <c r="AA230" s="534">
        <v>1.891864</v>
      </c>
      <c r="AB230" s="535"/>
      <c r="AC230" s="535"/>
      <c r="AD230" s="536"/>
      <c r="AE230" s="224" t="s">
        <v>383</v>
      </c>
      <c r="AN230" s="490"/>
      <c r="AO230" s="483"/>
      <c r="AP230" s="484"/>
      <c r="AQ230" s="484"/>
      <c r="AR230" s="288"/>
      <c r="AS230" s="288"/>
    </row>
    <row r="231" spans="1:45">
      <c r="A231" s="504" t="s">
        <v>103</v>
      </c>
      <c r="B231" s="97">
        <v>31848200</v>
      </c>
      <c r="C231" s="100">
        <v>5.098227500000001</v>
      </c>
      <c r="D231" s="529">
        <v>81.919692053280315</v>
      </c>
      <c r="E231" s="529">
        <v>59.04692510305518</v>
      </c>
      <c r="F231" s="100">
        <v>0.13576218149307115</v>
      </c>
      <c r="G231" s="547"/>
      <c r="H231" s="547"/>
      <c r="I231" s="531">
        <v>5060.5080783852691</v>
      </c>
      <c r="J231" s="531"/>
      <c r="K231" s="541">
        <v>4.8530610000000003</v>
      </c>
      <c r="L231" s="541">
        <v>4.8441840000000003</v>
      </c>
      <c r="M231" s="541">
        <v>5.0028430000000004</v>
      </c>
      <c r="N231" s="541">
        <v>4.751277</v>
      </c>
      <c r="O231" s="541">
        <v>4.5793520000000001</v>
      </c>
      <c r="P231" s="541">
        <v>4.3528479999999998</v>
      </c>
      <c r="Q231" s="541">
        <v>4.4356749999999998</v>
      </c>
      <c r="R231" s="541">
        <v>4.3907239999999996</v>
      </c>
      <c r="S231" s="535">
        <v>4.3172079999999999</v>
      </c>
      <c r="T231" s="535">
        <v>3.8364220000000002</v>
      </c>
      <c r="U231" s="535">
        <v>3.7404790000000001</v>
      </c>
      <c r="V231" s="535">
        <v>3.9406439999999998</v>
      </c>
      <c r="W231" s="480">
        <v>3.947133</v>
      </c>
      <c r="X231" s="480">
        <v>3.4923129999999998</v>
      </c>
      <c r="Y231" s="542">
        <v>3.4730020000000001</v>
      </c>
      <c r="Z231" s="542">
        <v>3.4719169999999999</v>
      </c>
      <c r="AA231" s="534">
        <v>3.482399</v>
      </c>
      <c r="AB231" s="535"/>
      <c r="AC231" s="535"/>
      <c r="AD231" s="536"/>
      <c r="AE231" s="224" t="s">
        <v>17</v>
      </c>
      <c r="AN231" s="490"/>
      <c r="AO231" s="483"/>
      <c r="AP231" s="484"/>
      <c r="AQ231" s="484"/>
      <c r="AR231" s="288"/>
      <c r="AS231" s="288"/>
    </row>
    <row r="232" spans="1:45">
      <c r="A232" s="504" t="s">
        <v>290</v>
      </c>
      <c r="B232" s="97">
        <v>270402</v>
      </c>
      <c r="C232" s="100">
        <v>0.28218189999999999</v>
      </c>
      <c r="D232" s="529">
        <v>89.292411118352987</v>
      </c>
      <c r="E232" s="543"/>
      <c r="F232" s="100">
        <v>0</v>
      </c>
      <c r="G232" s="530"/>
      <c r="H232" s="530"/>
      <c r="I232" s="531">
        <v>2919.9857637806049</v>
      </c>
      <c r="J232" s="531"/>
      <c r="K232" s="532">
        <v>0.33363999999999999</v>
      </c>
      <c r="L232" s="532">
        <v>0.33718599999999999</v>
      </c>
      <c r="M232" s="532">
        <v>0.29406900000000002</v>
      </c>
      <c r="N232" s="532">
        <v>0.29935800000000001</v>
      </c>
      <c r="O232" s="532">
        <v>0.314521</v>
      </c>
      <c r="P232" s="532">
        <v>0.31404700000000002</v>
      </c>
      <c r="Q232" s="532">
        <v>0.29698799999999997</v>
      </c>
      <c r="R232" s="532">
        <v>0.26696300000000001</v>
      </c>
      <c r="S232" s="100">
        <v>0.29967500000000002</v>
      </c>
      <c r="T232" s="100">
        <v>0.33008300000000002</v>
      </c>
      <c r="U232" s="533">
        <v>0.383297</v>
      </c>
      <c r="V232" s="533">
        <v>0.40789799999999998</v>
      </c>
      <c r="W232" s="477">
        <v>0.42055100000000001</v>
      </c>
      <c r="X232" s="479">
        <v>0.44784099999999999</v>
      </c>
      <c r="Y232" s="172">
        <v>0.46384599999999998</v>
      </c>
      <c r="Z232" s="172">
        <v>0.48484500000000003</v>
      </c>
      <c r="AA232" s="534">
        <v>0.51002099999999995</v>
      </c>
      <c r="AB232" s="535"/>
      <c r="AC232" s="535"/>
      <c r="AD232" s="536"/>
      <c r="AE232" s="224" t="s">
        <v>385</v>
      </c>
      <c r="AN232" s="490"/>
      <c r="AO232" s="483"/>
      <c r="AP232" s="484"/>
      <c r="AQ232" s="484"/>
      <c r="AR232" s="288"/>
      <c r="AS232" s="288"/>
    </row>
    <row r="233" spans="1:45">
      <c r="A233" s="504" t="s">
        <v>63</v>
      </c>
      <c r="B233" s="97">
        <v>31568179</v>
      </c>
      <c r="C233" s="100">
        <v>5.7269508</v>
      </c>
      <c r="D233" s="529">
        <v>110.39831722449537</v>
      </c>
      <c r="E233" s="529">
        <v>98.773829115316474</v>
      </c>
      <c r="F233" s="100">
        <v>-7.0012663779397961</v>
      </c>
      <c r="G233" s="547"/>
      <c r="H233" s="547"/>
      <c r="I233" s="531">
        <v>18003.506182898327</v>
      </c>
      <c r="J233" s="531"/>
      <c r="K233" s="541">
        <v>5.7498560000000003</v>
      </c>
      <c r="L233" s="541">
        <v>5.8865309999999997</v>
      </c>
      <c r="M233" s="541">
        <v>5.5454470000000002</v>
      </c>
      <c r="N233" s="541">
        <v>5.2227680000000003</v>
      </c>
      <c r="O233" s="541">
        <v>5.413697</v>
      </c>
      <c r="P233" s="541">
        <v>6.0170219999999999</v>
      </c>
      <c r="Q233" s="541">
        <v>6.0627240000000002</v>
      </c>
      <c r="R233" s="541">
        <v>5.3817750000000002</v>
      </c>
      <c r="S233" s="535">
        <v>6.5284420000000001</v>
      </c>
      <c r="T233" s="535">
        <v>6.3924969999999997</v>
      </c>
      <c r="U233" s="535">
        <v>6.755179</v>
      </c>
      <c r="V233" s="535">
        <v>5.9046250000000002</v>
      </c>
      <c r="W233" s="480">
        <v>6.5660439999999998</v>
      </c>
      <c r="X233" s="480">
        <v>6.1374979999999999</v>
      </c>
      <c r="Y233" s="542">
        <v>6.0569030000000001</v>
      </c>
      <c r="Z233" s="542">
        <v>5.7466080000000002</v>
      </c>
      <c r="AA233" s="534">
        <v>5.565957</v>
      </c>
      <c r="AB233" s="535"/>
      <c r="AC233" s="535"/>
      <c r="AD233" s="536"/>
      <c r="AE233" s="224" t="s">
        <v>17</v>
      </c>
      <c r="AN233" s="351"/>
      <c r="AO233" s="351"/>
      <c r="AP233" s="288"/>
      <c r="AQ233" s="288"/>
      <c r="AR233" s="288"/>
      <c r="AS233" s="288"/>
    </row>
    <row r="234" spans="1:45">
      <c r="A234" s="504" t="s">
        <v>115</v>
      </c>
      <c r="B234" s="97">
        <v>92701100</v>
      </c>
      <c r="C234" s="100">
        <v>0.43390710000000005</v>
      </c>
      <c r="D234" s="529">
        <v>90.812612615376793</v>
      </c>
      <c r="E234" s="529">
        <v>59.976040380934073</v>
      </c>
      <c r="F234" s="100">
        <v>17.792523418021105</v>
      </c>
      <c r="G234" s="530"/>
      <c r="H234" s="530"/>
      <c r="I234" s="531">
        <v>5149.3946946272199</v>
      </c>
      <c r="J234" s="531"/>
      <c r="K234" s="532">
        <v>0.68214200000000003</v>
      </c>
      <c r="L234" s="532">
        <v>0.74548199999999998</v>
      </c>
      <c r="M234" s="532">
        <v>0.87030600000000002</v>
      </c>
      <c r="N234" s="532">
        <v>0.91757599999999995</v>
      </c>
      <c r="O234" s="532">
        <v>1.078193</v>
      </c>
      <c r="P234" s="532">
        <v>1.1717979999999999</v>
      </c>
      <c r="Q234" s="532">
        <v>1.193365</v>
      </c>
      <c r="R234" s="532">
        <v>1.3094399999999999</v>
      </c>
      <c r="S234" s="533">
        <v>1.433578</v>
      </c>
      <c r="T234" s="533">
        <v>1.603364</v>
      </c>
      <c r="U234" s="533">
        <v>1.742135</v>
      </c>
      <c r="V234" s="533">
        <v>1.802862</v>
      </c>
      <c r="W234" s="477">
        <v>1.819267</v>
      </c>
      <c r="X234" s="479">
        <v>1.8804190000000001</v>
      </c>
      <c r="Y234" s="172">
        <v>2.0164800000000001</v>
      </c>
      <c r="Z234" s="172">
        <v>2.199227</v>
      </c>
      <c r="AA234" s="534">
        <v>2.1780349999999999</v>
      </c>
      <c r="AB234" s="535"/>
      <c r="AC234" s="535"/>
      <c r="AD234" s="536"/>
      <c r="AE234" s="224" t="s">
        <v>17</v>
      </c>
      <c r="AN234" s="351"/>
      <c r="AO234" s="351"/>
      <c r="AP234" s="288"/>
      <c r="AQ234" s="288"/>
      <c r="AR234" s="288"/>
      <c r="AS234" s="288"/>
    </row>
    <row r="235" spans="1:45">
      <c r="A235" s="504" t="s">
        <v>178</v>
      </c>
      <c r="B235" s="97">
        <v>27584213</v>
      </c>
      <c r="C235" s="100">
        <v>0.69136730000000002</v>
      </c>
      <c r="D235" s="529">
        <v>70.828027494012048</v>
      </c>
      <c r="E235" s="529">
        <v>37.965660958255761</v>
      </c>
      <c r="F235" s="100">
        <v>0</v>
      </c>
      <c r="G235" s="530"/>
      <c r="H235" s="530"/>
      <c r="I235" s="538">
        <v>3568.0197694230501</v>
      </c>
      <c r="J235" s="531"/>
      <c r="K235" s="532">
        <v>0.85504899999999995</v>
      </c>
      <c r="L235" s="532">
        <v>0.88880899999999996</v>
      </c>
      <c r="M235" s="532">
        <v>0.86779399999999995</v>
      </c>
      <c r="N235" s="532">
        <v>0.97777099999999995</v>
      </c>
      <c r="O235" s="532">
        <v>0.99874499999999999</v>
      </c>
      <c r="P235" s="532">
        <v>1.0429850000000001</v>
      </c>
      <c r="Q235" s="532">
        <v>1.051499</v>
      </c>
      <c r="R235" s="532">
        <v>1.137265</v>
      </c>
      <c r="S235" s="533">
        <v>1.111451</v>
      </c>
      <c r="T235" s="533">
        <v>1.1759500000000001</v>
      </c>
      <c r="U235" s="533">
        <v>1.1458649999999999</v>
      </c>
      <c r="V235" s="533">
        <v>0.92588499999999996</v>
      </c>
      <c r="W235" s="477">
        <v>0.89511300000000005</v>
      </c>
      <c r="X235" s="479">
        <v>1.157756</v>
      </c>
      <c r="Y235" s="172">
        <v>1.0168360000000001</v>
      </c>
      <c r="Z235" s="172">
        <v>0.93829300000000004</v>
      </c>
      <c r="AA235" s="534">
        <v>0.92927499999999996</v>
      </c>
      <c r="AB235" s="535"/>
      <c r="AC235" s="535"/>
      <c r="AD235" s="536"/>
      <c r="AE235" s="224" t="s">
        <v>383</v>
      </c>
      <c r="AN235" s="351"/>
      <c r="AO235" s="351"/>
      <c r="AP235" s="288"/>
      <c r="AQ235" s="288"/>
      <c r="AR235" s="288"/>
      <c r="AS235" s="288"/>
    </row>
    <row r="236" spans="1:45">
      <c r="A236" s="504" t="s">
        <v>179</v>
      </c>
      <c r="B236" s="97">
        <v>16591390</v>
      </c>
      <c r="C236" s="100">
        <v>0.27628600000000003</v>
      </c>
      <c r="D236" s="529">
        <v>88.661646710346787</v>
      </c>
      <c r="E236" s="529">
        <v>47.92429581204015</v>
      </c>
      <c r="F236" s="100">
        <v>-5.5999999999999943</v>
      </c>
      <c r="G236" s="530"/>
      <c r="H236" s="530"/>
      <c r="I236" s="531">
        <v>3481.0126107781502</v>
      </c>
      <c r="J236" s="531"/>
      <c r="K236" s="532">
        <v>0.181363</v>
      </c>
      <c r="L236" s="532">
        <v>0.177596</v>
      </c>
      <c r="M236" s="532">
        <v>0.18058199999999999</v>
      </c>
      <c r="N236" s="532">
        <v>0.18885299999999999</v>
      </c>
      <c r="O236" s="532">
        <v>0.18793299999999999</v>
      </c>
      <c r="P236" s="532">
        <v>0.194359</v>
      </c>
      <c r="Q236" s="532">
        <v>0.218892</v>
      </c>
      <c r="R236" s="532">
        <v>0.14323</v>
      </c>
      <c r="S236" s="533">
        <v>0.14793300000000001</v>
      </c>
      <c r="T236" s="533">
        <v>0.15746199999999999</v>
      </c>
      <c r="U236" s="533">
        <v>0.167542</v>
      </c>
      <c r="V236" s="533">
        <v>0.19079099999999999</v>
      </c>
      <c r="W236" s="477">
        <v>0.23530499999999999</v>
      </c>
      <c r="X236" s="479">
        <v>0.244006</v>
      </c>
      <c r="Y236" s="172">
        <v>0.26592900000000003</v>
      </c>
      <c r="Z236" s="172">
        <v>0.25190400000000002</v>
      </c>
      <c r="AA236" s="534">
        <v>0.253328</v>
      </c>
      <c r="AB236" s="535"/>
      <c r="AC236" s="535"/>
      <c r="AD236" s="536"/>
      <c r="AE236" s="224" t="s">
        <v>383</v>
      </c>
      <c r="AN236" s="351"/>
      <c r="AO236" s="351"/>
      <c r="AP236" s="288"/>
      <c r="AQ236" s="288"/>
      <c r="AR236" s="288"/>
      <c r="AS236" s="288"/>
    </row>
    <row r="237" spans="1:45">
      <c r="A237" s="504" t="s">
        <v>180</v>
      </c>
      <c r="B237" s="97">
        <v>16150362</v>
      </c>
      <c r="C237" s="100">
        <v>1.49525</v>
      </c>
      <c r="D237" s="529">
        <v>92.506291277876741</v>
      </c>
      <c r="E237" s="529">
        <v>57.476914498666112</v>
      </c>
      <c r="F237" s="100">
        <v>-20.899999999999991</v>
      </c>
      <c r="G237" s="530"/>
      <c r="H237" s="530"/>
      <c r="I237" s="531">
        <v>1830.84032839423</v>
      </c>
      <c r="J237" s="531"/>
      <c r="K237" s="532">
        <v>1.1515850000000001</v>
      </c>
      <c r="L237" s="532">
        <v>1.1032329999999999</v>
      </c>
      <c r="M237" s="532">
        <v>1.025539</v>
      </c>
      <c r="N237" s="532">
        <v>0.89261599999999997</v>
      </c>
      <c r="O237" s="532">
        <v>0.81882100000000002</v>
      </c>
      <c r="P237" s="532">
        <v>0.88300000000000001</v>
      </c>
      <c r="Q237" s="532">
        <v>0.80132099999999995</v>
      </c>
      <c r="R237" s="532">
        <v>0.771926</v>
      </c>
      <c r="S237" s="533">
        <v>0.581654</v>
      </c>
      <c r="T237" s="533">
        <v>0.62264600000000003</v>
      </c>
      <c r="U237" s="533">
        <v>0.67599200000000004</v>
      </c>
      <c r="V237" s="533">
        <v>0.72222500000000001</v>
      </c>
      <c r="W237" s="477">
        <v>0.72872599999999998</v>
      </c>
      <c r="X237" s="479">
        <v>0.72036999999999995</v>
      </c>
      <c r="Y237" s="172">
        <v>0.69847499999999996</v>
      </c>
      <c r="Z237" s="172">
        <v>0.66459100000000004</v>
      </c>
      <c r="AA237" s="534">
        <v>0.62114999999999998</v>
      </c>
      <c r="AB237" s="535"/>
      <c r="AC237" s="535"/>
      <c r="AD237" s="536"/>
      <c r="AE237" s="224" t="s">
        <v>383</v>
      </c>
      <c r="AN237" s="351"/>
      <c r="AO237" s="351"/>
      <c r="AP237" s="288"/>
      <c r="AQ237" s="288"/>
      <c r="AR237" s="288"/>
      <c r="AS237" s="288"/>
    </row>
    <row r="238" spans="1:45">
      <c r="AB238" s="465"/>
      <c r="AC238" s="465"/>
      <c r="AD238" s="476"/>
      <c r="AE238" s="491"/>
      <c r="AN238" s="351"/>
      <c r="AO238" s="351"/>
      <c r="AP238" s="288"/>
      <c r="AQ238" s="288"/>
      <c r="AR238" s="288"/>
      <c r="AS238" s="288"/>
    </row>
    <row r="239" spans="1:45">
      <c r="AB239" s="465"/>
      <c r="AE239" s="476"/>
      <c r="AG239" s="475"/>
      <c r="AJ239" s="475"/>
      <c r="AN239" s="351"/>
      <c r="AO239" s="351"/>
      <c r="AP239" s="288"/>
      <c r="AQ239" s="288"/>
      <c r="AR239" s="288"/>
      <c r="AS239" s="288"/>
    </row>
    <row r="240" spans="1:45">
      <c r="AG240" s="475"/>
      <c r="AJ240" s="475"/>
      <c r="AK240" s="475"/>
      <c r="AL240" s="475"/>
      <c r="AM240" s="475"/>
      <c r="AN240" s="351"/>
      <c r="AO240" s="351"/>
      <c r="AP240" s="288"/>
      <c r="AQ240" s="288"/>
      <c r="AR240" s="288"/>
      <c r="AS240" s="288"/>
    </row>
  </sheetData>
  <autoFilter ref="A38:AE237">
    <sortState ref="A39:AE237">
      <sortCondition ref="A38:A237"/>
    </sortState>
  </autoFilter>
  <pageMargins left="0.7" right="0.7" top="0.75" bottom="0.75" header="0.3" footer="0.3"/>
  <pageSetup paperSize="9" orientation="portrait" r:id="rId1"/>
  <ignoredErrors>
    <ignoredError sqref="AE34" formulaRange="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50"/>
  <sheetViews>
    <sheetView workbookViewId="0">
      <selection activeCell="A2" sqref="A2:D2"/>
    </sheetView>
  </sheetViews>
  <sheetFormatPr defaultRowHeight="15"/>
  <cols>
    <col min="1" max="1" width="7.42578125" customWidth="1"/>
    <col min="2" max="2" width="21.5703125" customWidth="1"/>
    <col min="24" max="24" width="17.140625" customWidth="1"/>
  </cols>
  <sheetData>
    <row r="1" spans="1:33">
      <c r="A1" s="17" t="s">
        <v>0</v>
      </c>
      <c r="B1" s="2"/>
      <c r="C1" s="2"/>
      <c r="D1" s="2"/>
      <c r="E1" s="2"/>
      <c r="F1" s="2"/>
      <c r="G1" s="2"/>
      <c r="H1" s="2"/>
      <c r="I1" s="2"/>
      <c r="J1" s="2"/>
      <c r="K1" s="2"/>
      <c r="L1" s="2"/>
      <c r="M1" s="2"/>
      <c r="N1" s="2"/>
      <c r="O1" s="2"/>
      <c r="P1" s="44"/>
      <c r="Q1" s="44"/>
      <c r="R1" s="44"/>
      <c r="S1" s="44"/>
      <c r="T1" s="44"/>
      <c r="U1" s="44"/>
      <c r="V1" s="44"/>
      <c r="W1" s="2"/>
      <c r="X1" s="2"/>
      <c r="Y1" s="44"/>
      <c r="Z1" s="44"/>
      <c r="AA1" s="44"/>
      <c r="AB1" s="44"/>
    </row>
    <row r="2" spans="1:33" ht="15.75">
      <c r="A2" s="20" t="s">
        <v>321</v>
      </c>
      <c r="B2" s="42"/>
      <c r="C2" s="42"/>
      <c r="D2" s="2"/>
      <c r="E2" s="2"/>
      <c r="F2" s="2"/>
      <c r="G2" s="43"/>
      <c r="H2" s="2"/>
      <c r="I2" s="2"/>
      <c r="J2" s="2"/>
      <c r="K2" s="2"/>
      <c r="L2" s="2"/>
      <c r="M2" s="2"/>
      <c r="N2" s="2"/>
      <c r="O2" s="2"/>
      <c r="P2" s="2"/>
      <c r="Q2" s="2"/>
      <c r="R2" s="2"/>
      <c r="S2" s="2"/>
      <c r="T2" s="2"/>
      <c r="U2" s="2"/>
      <c r="V2" s="2"/>
      <c r="W2" s="2"/>
      <c r="X2" s="2"/>
      <c r="Y2" s="2"/>
      <c r="Z2" s="2"/>
      <c r="AA2" s="2"/>
      <c r="AB2" s="2"/>
    </row>
    <row r="3" spans="1:33">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row>
    <row r="4" spans="1:33">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row>
    <row r="5" spans="1:33">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row>
    <row r="6" spans="1:33">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3">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row>
    <row r="8" spans="1:33">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row>
    <row r="9" spans="1:33">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row>
    <row r="10" spans="1:33">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row>
    <row r="11" spans="1:33">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row>
    <row r="12" spans="1:33">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row>
    <row r="13" spans="1:33">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row>
    <row r="14" spans="1:33">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row>
    <row r="15" spans="1:33">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row>
    <row r="16" spans="1:33">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row>
    <row r="17" spans="1:33">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row>
    <row r="18" spans="1:33">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row>
    <row r="19" spans="1:33">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row>
    <row r="20" spans="1:33">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row>
    <row r="21" spans="1:33">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row>
    <row r="22" spans="1:33">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row>
    <row r="23" spans="1:33">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row>
    <row r="24" spans="1:33">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row>
    <row r="25" spans="1:33">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3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33">
      <c r="A27" s="2"/>
      <c r="B27" s="263"/>
      <c r="C27" s="162">
        <v>2000</v>
      </c>
      <c r="D27" s="162">
        <v>2001</v>
      </c>
      <c r="E27" s="162">
        <v>2002</v>
      </c>
      <c r="F27" s="162">
        <v>2003</v>
      </c>
      <c r="G27" s="162">
        <v>2004</v>
      </c>
      <c r="H27" s="162">
        <v>2005</v>
      </c>
      <c r="I27" s="162">
        <v>2006</v>
      </c>
      <c r="J27" s="162">
        <v>2007</v>
      </c>
      <c r="K27" s="162">
        <v>2008</v>
      </c>
      <c r="L27" s="162">
        <v>2009</v>
      </c>
      <c r="M27" s="162">
        <v>2010</v>
      </c>
      <c r="N27" s="162">
        <v>2011</v>
      </c>
      <c r="O27" s="162">
        <v>2012</v>
      </c>
      <c r="P27" s="162">
        <v>2013</v>
      </c>
      <c r="Q27" s="162">
        <v>2014</v>
      </c>
      <c r="R27" s="162">
        <v>2015</v>
      </c>
      <c r="S27" s="162">
        <v>2016</v>
      </c>
      <c r="T27" s="162">
        <v>2017</v>
      </c>
      <c r="U27" s="162">
        <v>2018</v>
      </c>
      <c r="V27" s="162">
        <v>2019</v>
      </c>
      <c r="W27" s="162">
        <v>2020</v>
      </c>
      <c r="X27" s="226">
        <v>2021</v>
      </c>
      <c r="Y27" s="2"/>
      <c r="Z27" s="2"/>
      <c r="AA27" s="2"/>
      <c r="AB27" s="2"/>
    </row>
    <row r="28" spans="1:33">
      <c r="A28" s="239" t="s">
        <v>181</v>
      </c>
      <c r="B28" s="240" t="s">
        <v>363</v>
      </c>
      <c r="C28" s="621">
        <v>7913.476834016602</v>
      </c>
      <c r="D28" s="621">
        <v>8195.838292607621</v>
      </c>
      <c r="E28" s="621">
        <v>8471.3611128350767</v>
      </c>
      <c r="F28" s="621">
        <v>8837.5816638137076</v>
      </c>
      <c r="G28" s="621">
        <v>9451.6668781729804</v>
      </c>
      <c r="H28" s="621">
        <v>10070.28776206886</v>
      </c>
      <c r="I28" s="621">
        <v>10897.623865270722</v>
      </c>
      <c r="J28" s="621">
        <v>11667.169476605708</v>
      </c>
      <c r="K28" s="621">
        <v>12203.310815292074</v>
      </c>
      <c r="L28" s="621">
        <v>12172.486667936775</v>
      </c>
      <c r="M28" s="621">
        <v>12833.616610228728</v>
      </c>
      <c r="N28" s="621">
        <v>13541.895094017955</v>
      </c>
      <c r="O28" s="621">
        <v>14071.513812234954</v>
      </c>
      <c r="P28" s="621">
        <v>14654.357229821235</v>
      </c>
      <c r="Q28" s="621">
        <v>15227.282760746075</v>
      </c>
      <c r="R28" s="621">
        <v>15668.332536731165</v>
      </c>
      <c r="S28" s="622">
        <v>16136.077451067402</v>
      </c>
      <c r="T28" s="538"/>
      <c r="U28" s="538"/>
      <c r="V28" s="538"/>
      <c r="W28" s="538"/>
      <c r="X28" s="623"/>
      <c r="Y28" s="2"/>
      <c r="Z28" s="2"/>
      <c r="AA28" s="2"/>
      <c r="AB28" s="2"/>
    </row>
    <row r="29" spans="1:33">
      <c r="A29" s="235" t="s">
        <v>181</v>
      </c>
      <c r="B29" s="94" t="s">
        <v>30</v>
      </c>
      <c r="C29" s="538">
        <v>36449.855115534861</v>
      </c>
      <c r="D29" s="538">
        <v>37273.618103417619</v>
      </c>
      <c r="E29" s="538">
        <v>38166.037840781217</v>
      </c>
      <c r="F29" s="538">
        <v>39677.198348105841</v>
      </c>
      <c r="G29" s="538">
        <v>41921.809761789213</v>
      </c>
      <c r="H29" s="538">
        <v>44307.92058486028</v>
      </c>
      <c r="I29" s="538">
        <v>46437.067117306477</v>
      </c>
      <c r="J29" s="538">
        <v>48061.537661335336</v>
      </c>
      <c r="K29" s="538">
        <v>48401.427340389913</v>
      </c>
      <c r="L29" s="538">
        <v>47001.555349681752</v>
      </c>
      <c r="M29" s="538">
        <v>48373.878815577889</v>
      </c>
      <c r="N29" s="538">
        <v>49790.66547823052</v>
      </c>
      <c r="O29" s="538">
        <v>51450.122295058092</v>
      </c>
      <c r="P29" s="624">
        <v>52787.026948993465</v>
      </c>
      <c r="Q29" s="624">
        <v>54598.550688751944</v>
      </c>
      <c r="R29" s="624">
        <v>56207.036747267928</v>
      </c>
      <c r="S29" s="625">
        <v>57466.787113234765</v>
      </c>
      <c r="T29" s="538"/>
      <c r="U29" s="538"/>
      <c r="V29" s="538"/>
      <c r="W29" s="538"/>
      <c r="X29" s="623"/>
      <c r="Y29" s="2"/>
      <c r="Z29" s="2"/>
      <c r="AA29" s="2"/>
      <c r="AB29" s="2"/>
    </row>
    <row r="30" spans="1:33">
      <c r="A30" s="38" t="s">
        <v>181</v>
      </c>
      <c r="B30" s="94" t="s">
        <v>59</v>
      </c>
      <c r="C30" s="538">
        <v>29257.985256752218</v>
      </c>
      <c r="D30" s="538">
        <v>29701.997420640841</v>
      </c>
      <c r="E30" s="538">
        <v>30587.762515156021</v>
      </c>
      <c r="F30" s="538">
        <v>31470.895742571814</v>
      </c>
      <c r="G30" s="538">
        <v>33551.705582024471</v>
      </c>
      <c r="H30" s="538">
        <v>33967.187526840506</v>
      </c>
      <c r="I30" s="538">
        <v>37439.83703317117</v>
      </c>
      <c r="J30" s="538">
        <v>40563.838796526928</v>
      </c>
      <c r="K30" s="538">
        <v>41853.696180650433</v>
      </c>
      <c r="L30" s="538">
        <v>39693.325296885232</v>
      </c>
      <c r="M30" s="538">
        <v>41667.832085041031</v>
      </c>
      <c r="N30" s="538">
        <v>43755.060439261157</v>
      </c>
      <c r="O30" s="538">
        <v>44724.974344802249</v>
      </c>
      <c r="P30" s="624">
        <v>45673.170632312518</v>
      </c>
      <c r="Q30" s="624">
        <v>46404.743791286324</v>
      </c>
      <c r="R30" s="624">
        <v>47823.297974888774</v>
      </c>
      <c r="S30" s="625">
        <v>49174.863791357609</v>
      </c>
      <c r="T30" s="538"/>
      <c r="U30" s="538"/>
      <c r="V30" s="538"/>
      <c r="W30" s="538"/>
      <c r="X30" s="623"/>
      <c r="Y30" s="2"/>
      <c r="Z30" s="2"/>
      <c r="AA30" s="2"/>
      <c r="AB30" s="2"/>
    </row>
    <row r="31" spans="1:33">
      <c r="A31" s="241" t="s">
        <v>181</v>
      </c>
      <c r="B31" s="94" t="s">
        <v>42</v>
      </c>
      <c r="C31" s="538">
        <v>26795.207427393594</v>
      </c>
      <c r="D31" s="538">
        <v>27476.915534809134</v>
      </c>
      <c r="E31" s="538">
        <v>28160.10761469393</v>
      </c>
      <c r="F31" s="538">
        <v>28867.922782830534</v>
      </c>
      <c r="G31" s="538">
        <v>30382.789173557412</v>
      </c>
      <c r="H31" s="538">
        <v>31663.453098977159</v>
      </c>
      <c r="I31" s="538">
        <v>33057.589610688105</v>
      </c>
      <c r="J31" s="538">
        <v>34529.133364801579</v>
      </c>
      <c r="K31" s="538">
        <v>34798.765897727098</v>
      </c>
      <c r="L31" s="538">
        <v>33099.270356522778</v>
      </c>
      <c r="M31" s="538">
        <v>34996.324462531571</v>
      </c>
      <c r="N31" s="538">
        <v>35774.696712955883</v>
      </c>
      <c r="O31" s="538">
        <v>37191.385945625829</v>
      </c>
      <c r="P31" s="624">
        <v>38974.079488612726</v>
      </c>
      <c r="Q31" s="624">
        <v>39386.908818520518</v>
      </c>
      <c r="R31" s="624">
        <v>40686.024385594785</v>
      </c>
      <c r="S31" s="625">
        <v>41469.854706881975</v>
      </c>
      <c r="T31" s="538"/>
      <c r="U31" s="538"/>
      <c r="V31" s="538"/>
      <c r="W31" s="538"/>
      <c r="X31" s="623"/>
      <c r="Y31" s="2"/>
      <c r="Z31" s="2"/>
      <c r="AA31" s="2"/>
      <c r="AB31" s="2"/>
    </row>
    <row r="32" spans="1:33">
      <c r="A32" s="237" t="s">
        <v>181</v>
      </c>
      <c r="B32" s="94" t="s">
        <v>35</v>
      </c>
      <c r="C32" s="538">
        <v>29185.355058725778</v>
      </c>
      <c r="D32" s="538">
        <v>30073.912805211046</v>
      </c>
      <c r="E32" s="538">
        <v>30851.311481505647</v>
      </c>
      <c r="F32" s="538">
        <v>32189.061595659736</v>
      </c>
      <c r="G32" s="538">
        <v>33754.86956161719</v>
      </c>
      <c r="H32" s="538">
        <v>36134.602242307716</v>
      </c>
      <c r="I32" s="538">
        <v>38009.875996481976</v>
      </c>
      <c r="J32" s="538">
        <v>39441.967789023438</v>
      </c>
      <c r="K32" s="538">
        <v>40277.619312109891</v>
      </c>
      <c r="L32" s="538">
        <v>38791.074685748346</v>
      </c>
      <c r="M32" s="538">
        <v>40027.240208867406</v>
      </c>
      <c r="N32" s="538">
        <v>41565.271221036899</v>
      </c>
      <c r="O32" s="538">
        <v>42145.097861131697</v>
      </c>
      <c r="P32" s="624">
        <v>44097.606423256111</v>
      </c>
      <c r="Q32" s="624">
        <v>45082.009631829329</v>
      </c>
      <c r="R32" s="624">
        <v>44204.946581930599</v>
      </c>
      <c r="S32" s="625">
        <v>44025.183426162432</v>
      </c>
      <c r="T32" s="538"/>
      <c r="U32" s="538"/>
      <c r="V32" s="538"/>
      <c r="W32" s="538"/>
      <c r="X32" s="623"/>
      <c r="Y32" s="2"/>
      <c r="Z32" s="2"/>
      <c r="AA32" s="2"/>
      <c r="AB32" s="2"/>
    </row>
    <row r="33" spans="1:28">
      <c r="A33" s="236" t="s">
        <v>181</v>
      </c>
      <c r="B33" s="94" t="s">
        <v>52</v>
      </c>
      <c r="C33" s="538">
        <v>6825.4113911680097</v>
      </c>
      <c r="D33" s="538">
        <v>7367.6090610972897</v>
      </c>
      <c r="E33" s="538">
        <v>8029.1226517694904</v>
      </c>
      <c r="F33" s="538">
        <v>9253.5774294052499</v>
      </c>
      <c r="G33" s="538">
        <v>10231.426449768</v>
      </c>
      <c r="H33" s="538">
        <v>11822.370900084101</v>
      </c>
      <c r="I33" s="538">
        <v>14916.185263567</v>
      </c>
      <c r="J33" s="538">
        <v>16648.586864167799</v>
      </c>
      <c r="K33" s="538">
        <v>20163.587648016699</v>
      </c>
      <c r="L33" s="538">
        <v>19386.584396792001</v>
      </c>
      <c r="M33" s="538">
        <v>20497.934076089001</v>
      </c>
      <c r="N33" s="538">
        <v>24074.364580654001</v>
      </c>
      <c r="O33" s="538">
        <v>25316.635785694201</v>
      </c>
      <c r="P33" s="624">
        <v>25480.640032430601</v>
      </c>
      <c r="Q33" s="624">
        <v>25477.2338242152</v>
      </c>
      <c r="R33" s="624">
        <v>23702.8444594834</v>
      </c>
      <c r="S33" s="625">
        <v>23162.632164990198</v>
      </c>
      <c r="T33" s="538"/>
      <c r="U33" s="538"/>
      <c r="V33" s="538"/>
      <c r="W33" s="538"/>
      <c r="X33" s="623"/>
      <c r="Y33" s="2"/>
      <c r="Z33" s="2"/>
      <c r="AA33" s="2"/>
      <c r="AB33" s="2"/>
    </row>
    <row r="34" spans="1:28">
      <c r="A34" s="76" t="s">
        <v>181</v>
      </c>
      <c r="B34" s="94" t="s">
        <v>29</v>
      </c>
      <c r="C34" s="538">
        <v>34139.657864064058</v>
      </c>
      <c r="D34" s="538">
        <v>33621.69792504792</v>
      </c>
      <c r="E34" s="538">
        <v>32262.660552473932</v>
      </c>
      <c r="F34" s="538">
        <v>35550.277191172281</v>
      </c>
      <c r="G34" s="538">
        <v>38293.23542739026</v>
      </c>
      <c r="H34" s="538">
        <v>40547.134467613891</v>
      </c>
      <c r="I34" s="538">
        <v>41782.544084895831</v>
      </c>
      <c r="J34" s="538">
        <v>42520.355019014321</v>
      </c>
      <c r="K34" s="538">
        <v>44841.929316922709</v>
      </c>
      <c r="L34" s="538">
        <v>43055.810690367281</v>
      </c>
      <c r="M34" s="538">
        <v>44502.419307523363</v>
      </c>
      <c r="N34" s="538">
        <v>48524.632487660288</v>
      </c>
      <c r="O34" s="538">
        <v>50573.390648110719</v>
      </c>
      <c r="P34" s="624">
        <v>51264.866148101835</v>
      </c>
      <c r="Q34" s="624">
        <v>52626.01719745234</v>
      </c>
      <c r="R34" s="624">
        <v>54007.036187194033</v>
      </c>
      <c r="S34" s="625">
        <v>54430.861130408128</v>
      </c>
      <c r="T34" s="538"/>
      <c r="U34" s="538"/>
      <c r="V34" s="538"/>
      <c r="W34" s="538"/>
      <c r="X34" s="582"/>
      <c r="Y34" s="2"/>
      <c r="Z34" s="2"/>
      <c r="AA34" s="2"/>
      <c r="AB34" s="2"/>
    </row>
    <row r="35" spans="1:28">
      <c r="B35" s="582"/>
      <c r="C35" s="582"/>
      <c r="D35" s="582"/>
      <c r="E35" s="582"/>
      <c r="F35" s="582"/>
      <c r="G35" s="582"/>
      <c r="H35" s="582"/>
      <c r="I35" s="582"/>
      <c r="J35" s="582"/>
      <c r="K35" s="582"/>
      <c r="L35" s="582"/>
      <c r="M35" s="582"/>
      <c r="N35" s="582"/>
      <c r="O35" s="582"/>
      <c r="P35" s="582"/>
      <c r="Q35" s="582"/>
      <c r="R35" s="582"/>
      <c r="S35" s="582"/>
      <c r="T35" s="582"/>
      <c r="U35" s="582"/>
      <c r="V35" s="582"/>
      <c r="W35" s="582"/>
      <c r="X35" s="582"/>
      <c r="Y35" s="2"/>
      <c r="Z35" s="2"/>
      <c r="AA35" s="2"/>
      <c r="AB35" s="2"/>
    </row>
    <row r="36" spans="1:28">
      <c r="B36" s="582"/>
      <c r="C36" s="582"/>
      <c r="D36" s="582"/>
      <c r="E36" s="582"/>
      <c r="F36" s="582"/>
      <c r="G36" s="582"/>
      <c r="H36" s="582"/>
      <c r="I36" s="582"/>
      <c r="J36" s="582"/>
      <c r="K36" s="582"/>
      <c r="L36" s="582"/>
      <c r="M36" s="582"/>
      <c r="N36" s="582"/>
      <c r="O36" s="582"/>
      <c r="P36" s="582"/>
      <c r="Q36" s="582"/>
      <c r="R36" s="582"/>
      <c r="S36" s="582"/>
      <c r="T36" s="582"/>
      <c r="U36" s="582"/>
      <c r="V36" s="582"/>
      <c r="W36" s="582"/>
      <c r="X36" s="582"/>
      <c r="Y36" s="2"/>
      <c r="Z36" s="2"/>
      <c r="AA36" s="2"/>
      <c r="AB36" s="2"/>
    </row>
    <row r="37" spans="1:28">
      <c r="A37" s="2"/>
      <c r="B37" s="231" t="s">
        <v>411</v>
      </c>
      <c r="C37" s="228"/>
      <c r="D37" s="228"/>
      <c r="E37" s="228"/>
      <c r="F37" s="228"/>
      <c r="G37" s="228"/>
      <c r="H37" s="229" t="s">
        <v>349</v>
      </c>
      <c r="I37" s="228"/>
      <c r="J37" s="228"/>
      <c r="K37" s="228"/>
      <c r="L37" s="228"/>
      <c r="M37" s="228"/>
      <c r="N37" s="228"/>
      <c r="O37" s="228"/>
      <c r="P37" s="228"/>
      <c r="Q37" s="228"/>
      <c r="R37" s="228"/>
      <c r="S37" s="228"/>
      <c r="T37" s="228"/>
      <c r="U37" s="228"/>
      <c r="V37" s="228"/>
      <c r="W37" s="229" t="s">
        <v>243</v>
      </c>
      <c r="X37" s="229" t="s">
        <v>244</v>
      </c>
      <c r="Y37" s="2"/>
      <c r="Z37" s="2"/>
      <c r="AA37" s="2"/>
      <c r="AB37" s="2"/>
    </row>
    <row r="38" spans="1:28">
      <c r="A38" s="2"/>
      <c r="B38" s="171" t="s">
        <v>410</v>
      </c>
      <c r="C38" s="194">
        <v>2000</v>
      </c>
      <c r="D38" s="194">
        <v>2001</v>
      </c>
      <c r="E38" s="224">
        <v>2002</v>
      </c>
      <c r="F38" s="224">
        <v>2003</v>
      </c>
      <c r="G38" s="224">
        <v>2004</v>
      </c>
      <c r="H38" s="224">
        <v>2005</v>
      </c>
      <c r="I38" s="224">
        <v>2006</v>
      </c>
      <c r="J38" s="224">
        <v>2007</v>
      </c>
      <c r="K38" s="224">
        <v>2008</v>
      </c>
      <c r="L38" s="224">
        <v>2009</v>
      </c>
      <c r="M38" s="224">
        <v>2010</v>
      </c>
      <c r="N38" s="224">
        <v>2011</v>
      </c>
      <c r="O38" s="224">
        <v>2012</v>
      </c>
      <c r="P38" s="224">
        <v>2013</v>
      </c>
      <c r="Q38" s="224">
        <v>2014</v>
      </c>
      <c r="R38" s="224">
        <v>2015</v>
      </c>
      <c r="S38" s="224">
        <v>2016</v>
      </c>
      <c r="T38" s="194">
        <v>2017</v>
      </c>
      <c r="U38" s="194">
        <v>2018</v>
      </c>
      <c r="V38" s="194">
        <v>2019</v>
      </c>
      <c r="W38" s="194" t="s">
        <v>357</v>
      </c>
      <c r="X38" s="170"/>
      <c r="Y38" s="2"/>
      <c r="Z38" s="2"/>
      <c r="AA38" s="2"/>
      <c r="AB38" s="2"/>
    </row>
    <row r="39" spans="1:28">
      <c r="A39" s="2"/>
      <c r="B39" s="626"/>
      <c r="C39" s="626"/>
      <c r="D39" s="626"/>
      <c r="E39" s="626"/>
      <c r="F39" s="626"/>
      <c r="G39" s="626"/>
      <c r="H39" s="626"/>
      <c r="I39" s="626"/>
      <c r="J39" s="626"/>
      <c r="K39" s="626"/>
      <c r="L39" s="626"/>
      <c r="M39" s="626"/>
      <c r="N39" s="194"/>
      <c r="O39" s="194"/>
      <c r="P39" s="194"/>
      <c r="Q39" s="194"/>
      <c r="R39" s="194"/>
      <c r="S39" s="194"/>
      <c r="T39" s="194"/>
      <c r="U39" s="194"/>
      <c r="V39" s="194"/>
      <c r="W39" s="194"/>
      <c r="X39" s="170"/>
      <c r="Y39" s="2"/>
      <c r="Z39" s="2"/>
      <c r="AA39" s="2"/>
      <c r="AB39" s="2"/>
    </row>
    <row r="40" spans="1:28">
      <c r="A40" s="2"/>
      <c r="B40" s="240" t="s">
        <v>341</v>
      </c>
      <c r="C40" s="621">
        <v>9307.2274767371528</v>
      </c>
      <c r="D40" s="621">
        <v>9489.685601704683</v>
      </c>
      <c r="E40" s="621">
        <v>9488.5197539669662</v>
      </c>
      <c r="F40" s="621">
        <v>9891.4301706554761</v>
      </c>
      <c r="G40" s="621">
        <v>10855.716258781729</v>
      </c>
      <c r="H40" s="621">
        <v>11568.269717094608</v>
      </c>
      <c r="I40" s="621">
        <v>12367.107699946946</v>
      </c>
      <c r="J40" s="621">
        <v>12958.777995115313</v>
      </c>
      <c r="K40" s="621">
        <v>13651.935033468792</v>
      </c>
      <c r="L40" s="621">
        <v>13549.435136215725</v>
      </c>
      <c r="M40" s="621">
        <v>14037.656347751841</v>
      </c>
      <c r="N40" s="621">
        <v>14412.990960849338</v>
      </c>
      <c r="O40" s="621">
        <v>15073.337505786883</v>
      </c>
      <c r="P40" s="621">
        <v>15507.184313274915</v>
      </c>
      <c r="Q40" s="621">
        <v>15892.246818150266</v>
      </c>
      <c r="R40" s="627">
        <v>16263.537503561745</v>
      </c>
      <c r="S40" s="622">
        <v>16697.596841915696</v>
      </c>
      <c r="T40" s="538"/>
      <c r="U40" s="538"/>
      <c r="V40" s="538"/>
      <c r="W40" s="628"/>
      <c r="X40" s="224" t="s">
        <v>371</v>
      </c>
      <c r="Y40" s="2"/>
      <c r="Z40" s="2"/>
      <c r="AA40" s="2"/>
      <c r="AB40" s="2"/>
    </row>
    <row r="41" spans="1:28">
      <c r="A41" s="2"/>
      <c r="B41" s="240" t="s">
        <v>342</v>
      </c>
      <c r="C41" s="621">
        <v>9997.4288440576875</v>
      </c>
      <c r="D41" s="621">
        <v>10802.174638550538</v>
      </c>
      <c r="E41" s="621">
        <v>11593.413770051062</v>
      </c>
      <c r="F41" s="621">
        <v>12330.551912284996</v>
      </c>
      <c r="G41" s="621">
        <v>13462.828982478934</v>
      </c>
      <c r="H41" s="621">
        <v>14283.324766323603</v>
      </c>
      <c r="I41" s="621">
        <v>15884.50215264241</v>
      </c>
      <c r="J41" s="621">
        <v>17631.254425800958</v>
      </c>
      <c r="K41" s="621">
        <v>19519.399692262785</v>
      </c>
      <c r="L41" s="621">
        <v>19520.585899603517</v>
      </c>
      <c r="M41" s="621">
        <v>20755.334273722659</v>
      </c>
      <c r="N41" s="621">
        <v>22156.887843895427</v>
      </c>
      <c r="O41" s="621">
        <v>22944.382627052291</v>
      </c>
      <c r="P41" s="621">
        <v>23960.539540173973</v>
      </c>
      <c r="Q41" s="621">
        <v>25036.969527098001</v>
      </c>
      <c r="R41" s="627">
        <v>26135.272548402601</v>
      </c>
      <c r="S41" s="622">
        <v>27139.726257329516</v>
      </c>
      <c r="T41" s="538"/>
      <c r="U41" s="538"/>
      <c r="V41" s="538"/>
      <c r="W41" s="628"/>
      <c r="X41" s="224" t="s">
        <v>371</v>
      </c>
      <c r="Y41" s="2"/>
      <c r="Z41" s="2"/>
      <c r="AA41" s="2"/>
      <c r="AB41" s="2"/>
    </row>
    <row r="42" spans="1:28">
      <c r="A42" s="2"/>
      <c r="B42" s="240" t="s">
        <v>343</v>
      </c>
      <c r="C42" s="621">
        <v>5712.7471869695555</v>
      </c>
      <c r="D42" s="621">
        <v>6016.1534754492122</v>
      </c>
      <c r="E42" s="621">
        <v>6384.9597730794212</v>
      </c>
      <c r="F42" s="621">
        <v>6801.5952689339556</v>
      </c>
      <c r="G42" s="621">
        <v>7387.7447784769392</v>
      </c>
      <c r="H42" s="621">
        <v>8040.3346192277568</v>
      </c>
      <c r="I42" s="621">
        <v>8826.8796387020393</v>
      </c>
      <c r="J42" s="621">
        <v>9768.9641596266247</v>
      </c>
      <c r="K42" s="621">
        <v>10392.954618880312</v>
      </c>
      <c r="L42" s="621">
        <v>10785.696843371103</v>
      </c>
      <c r="M42" s="621">
        <v>11721.305674184166</v>
      </c>
      <c r="N42" s="621">
        <v>12610.381624108153</v>
      </c>
      <c r="O42" s="621">
        <v>13479.390434879182</v>
      </c>
      <c r="P42" s="621">
        <v>14403.908470929557</v>
      </c>
      <c r="Q42" s="621">
        <v>15271.611607870833</v>
      </c>
      <c r="R42" s="627">
        <v>16097.607387237302</v>
      </c>
      <c r="S42" s="622">
        <v>16984.855911014383</v>
      </c>
      <c r="T42" s="538"/>
      <c r="U42" s="538"/>
      <c r="V42" s="538"/>
      <c r="W42" s="628"/>
      <c r="X42" s="224" t="s">
        <v>371</v>
      </c>
      <c r="Y42" s="2"/>
      <c r="Z42" s="2"/>
      <c r="AA42" s="2"/>
      <c r="AB42" s="2"/>
    </row>
    <row r="43" spans="1:28">
      <c r="A43" s="2"/>
      <c r="B43" s="240" t="s">
        <v>344</v>
      </c>
      <c r="C43" s="621">
        <v>15832.512868769929</v>
      </c>
      <c r="D43" s="621">
        <v>16663.89408644554</v>
      </c>
      <c r="E43" s="621">
        <v>17432.588673774946</v>
      </c>
      <c r="F43" s="621">
        <v>18093.217844617695</v>
      </c>
      <c r="G43" s="621">
        <v>19223.513583169097</v>
      </c>
      <c r="H43" s="621">
        <v>20254.138611286446</v>
      </c>
      <c r="I43" s="621">
        <v>22416.447767629401</v>
      </c>
      <c r="J43" s="621">
        <v>23997.311691395407</v>
      </c>
      <c r="K43" s="621">
        <v>25640.314407048321</v>
      </c>
      <c r="L43" s="621">
        <v>24942.086667873016</v>
      </c>
      <c r="M43" s="621">
        <v>26017.973974337638</v>
      </c>
      <c r="N43" s="621">
        <v>27716.063233408535</v>
      </c>
      <c r="O43" s="621">
        <v>28390.359163940007</v>
      </c>
      <c r="P43" s="621">
        <v>29339.75640826326</v>
      </c>
      <c r="Q43" s="621">
        <v>30138.30066550881</v>
      </c>
      <c r="R43" s="627">
        <v>30553.254881174878</v>
      </c>
      <c r="S43" s="622">
        <v>31022.884846149605</v>
      </c>
      <c r="T43" s="538"/>
      <c r="U43" s="538"/>
      <c r="V43" s="538"/>
      <c r="W43" s="628"/>
      <c r="X43" s="224" t="s">
        <v>371</v>
      </c>
      <c r="Y43" s="2"/>
      <c r="Z43" s="2"/>
      <c r="AA43" s="2"/>
      <c r="AB43" s="2"/>
    </row>
    <row r="44" spans="1:28">
      <c r="A44" s="2"/>
      <c r="B44" s="240" t="s">
        <v>345</v>
      </c>
      <c r="C44" s="621">
        <v>22547.160462904052</v>
      </c>
      <c r="D44" s="621">
        <v>23719.384765293267</v>
      </c>
      <c r="E44" s="621">
        <v>24724.294872023584</v>
      </c>
      <c r="F44" s="621">
        <v>25318.170378287083</v>
      </c>
      <c r="G44" s="621">
        <v>26564.347946203667</v>
      </c>
      <c r="H44" s="621">
        <v>27495.316520964014</v>
      </c>
      <c r="I44" s="621">
        <v>29755.239360450461</v>
      </c>
      <c r="J44" s="621">
        <v>31498.103471150374</v>
      </c>
      <c r="K44" s="621">
        <v>32918.223558542966</v>
      </c>
      <c r="L44" s="621">
        <v>32148.948627457747</v>
      </c>
      <c r="M44" s="621">
        <v>33275.375733968671</v>
      </c>
      <c r="N44" s="621">
        <v>34703.905189037752</v>
      </c>
      <c r="O44" s="621">
        <v>35241.332060640183</v>
      </c>
      <c r="P44" s="621">
        <v>36444.987330222328</v>
      </c>
      <c r="Q44" s="621">
        <v>37553.141105268573</v>
      </c>
      <c r="R44" s="627">
        <v>38705.611760781183</v>
      </c>
      <c r="S44" s="622">
        <v>39629.495719350802</v>
      </c>
      <c r="T44" s="538"/>
      <c r="U44" s="538"/>
      <c r="V44" s="538"/>
      <c r="W44" s="628"/>
      <c r="X44" s="224" t="s">
        <v>371</v>
      </c>
      <c r="Y44" s="2"/>
      <c r="Z44" s="2"/>
      <c r="AA44" s="2"/>
      <c r="AB44" s="2"/>
    </row>
    <row r="45" spans="1:28">
      <c r="A45" s="2"/>
      <c r="B45" s="240" t="s">
        <v>346</v>
      </c>
      <c r="C45" s="621">
        <v>8644.2755164650061</v>
      </c>
      <c r="D45" s="621">
        <v>8775.1132368070485</v>
      </c>
      <c r="E45" s="621">
        <v>8814.623611509749</v>
      </c>
      <c r="F45" s="621">
        <v>9042.9384971477539</v>
      </c>
      <c r="G45" s="621">
        <v>9735.627799247748</v>
      </c>
      <c r="H45" s="621">
        <v>10435.116698763615</v>
      </c>
      <c r="I45" s="621">
        <v>11303.817507148571</v>
      </c>
      <c r="J45" s="621">
        <v>12120.998951614121</v>
      </c>
      <c r="K45" s="621">
        <v>12716.585970638862</v>
      </c>
      <c r="L45" s="621">
        <v>12514.097110243065</v>
      </c>
      <c r="M45" s="621">
        <v>13285.200473398731</v>
      </c>
      <c r="N45" s="621">
        <v>14119.944569350593</v>
      </c>
      <c r="O45" s="621">
        <v>14589.052638354331</v>
      </c>
      <c r="P45" s="621">
        <v>15070.536011481943</v>
      </c>
      <c r="Q45" s="621">
        <v>15388.724149028112</v>
      </c>
      <c r="R45" s="627">
        <v>15320.86939098849</v>
      </c>
      <c r="S45" s="622">
        <v>15365.516043337049</v>
      </c>
      <c r="T45" s="538"/>
      <c r="U45" s="538"/>
      <c r="V45" s="538"/>
      <c r="W45" s="628"/>
      <c r="X45" s="224" t="s">
        <v>371</v>
      </c>
      <c r="Y45" s="2"/>
      <c r="Z45" s="2"/>
      <c r="AA45" s="2"/>
      <c r="AB45" s="2"/>
    </row>
    <row r="46" spans="1:28">
      <c r="A46" s="2"/>
      <c r="B46" s="240" t="s">
        <v>347</v>
      </c>
      <c r="C46" s="621">
        <v>10583.419770637294</v>
      </c>
      <c r="D46" s="621">
        <v>10806.324508674177</v>
      </c>
      <c r="E46" s="621">
        <v>10978.340545104496</v>
      </c>
      <c r="F46" s="621">
        <v>11507.133726040656</v>
      </c>
      <c r="G46" s="621">
        <v>12537.060091152687</v>
      </c>
      <c r="H46" s="621">
        <v>13310.395734691228</v>
      </c>
      <c r="I46" s="621">
        <v>14219.82891655208</v>
      </c>
      <c r="J46" s="621">
        <v>15058.455997510571</v>
      </c>
      <c r="K46" s="621">
        <v>15709.596657646887</v>
      </c>
      <c r="L46" s="621">
        <v>15669.684438370146</v>
      </c>
      <c r="M46" s="621">
        <v>16337.45157641267</v>
      </c>
      <c r="N46" s="621">
        <v>16873.446227046075</v>
      </c>
      <c r="O46" s="621">
        <v>17287.846721643535</v>
      </c>
      <c r="P46" s="621">
        <v>17673.99983512337</v>
      </c>
      <c r="Q46" s="621">
        <v>18197.221052656845</v>
      </c>
      <c r="R46" s="627">
        <v>18514.044136909091</v>
      </c>
      <c r="S46" s="622">
        <v>19056.770260448619</v>
      </c>
      <c r="T46" s="538"/>
      <c r="U46" s="538"/>
      <c r="V46" s="538"/>
      <c r="W46" s="628"/>
      <c r="X46" s="224" t="s">
        <v>371</v>
      </c>
      <c r="Y46" s="2"/>
      <c r="Z46" s="2"/>
      <c r="AA46" s="2"/>
      <c r="AB46" s="2"/>
    </row>
    <row r="47" spans="1:28">
      <c r="A47" s="2"/>
      <c r="B47" s="240" t="s">
        <v>348</v>
      </c>
      <c r="C47" s="621">
        <v>1900.4642682111805</v>
      </c>
      <c r="D47" s="621">
        <v>1972.2085976581327</v>
      </c>
      <c r="E47" s="621">
        <v>2008.6450173172893</v>
      </c>
      <c r="F47" s="621">
        <v>2096.2916962536756</v>
      </c>
      <c r="G47" s="621">
        <v>2353.1842175894953</v>
      </c>
      <c r="H47" s="621">
        <v>2494.9771560122176</v>
      </c>
      <c r="I47" s="621">
        <v>2679.7285123591209</v>
      </c>
      <c r="J47" s="621">
        <v>2866.1073352489348</v>
      </c>
      <c r="K47" s="621">
        <v>2999.9070723620052</v>
      </c>
      <c r="L47" s="621">
        <v>3038.336283106461</v>
      </c>
      <c r="M47" s="621">
        <v>3163.241967766322</v>
      </c>
      <c r="N47" s="621">
        <v>3283.42759327052</v>
      </c>
      <c r="O47" s="621">
        <v>3378.5140584792935</v>
      </c>
      <c r="P47" s="621">
        <v>3509.4295979781668</v>
      </c>
      <c r="Q47" s="621">
        <v>3647.1740108168924</v>
      </c>
      <c r="R47" s="627">
        <v>3705.2441018546851</v>
      </c>
      <c r="S47" s="622">
        <v>3710.7449572203695</v>
      </c>
      <c r="T47" s="538"/>
      <c r="U47" s="538"/>
      <c r="V47" s="538"/>
      <c r="W47" s="628"/>
      <c r="X47" s="224" t="s">
        <v>371</v>
      </c>
      <c r="Y47" s="2"/>
    </row>
    <row r="48" spans="1:28">
      <c r="A48" s="2"/>
      <c r="B48" s="240" t="s">
        <v>363</v>
      </c>
      <c r="C48" s="621">
        <v>7913.476834016602</v>
      </c>
      <c r="D48" s="621">
        <v>8195.838292607621</v>
      </c>
      <c r="E48" s="621">
        <v>8471.3611128350767</v>
      </c>
      <c r="F48" s="621">
        <v>8837.5816638137076</v>
      </c>
      <c r="G48" s="621">
        <v>9451.6668781729804</v>
      </c>
      <c r="H48" s="621">
        <v>10070.28776206886</v>
      </c>
      <c r="I48" s="621">
        <v>10897.623865270722</v>
      </c>
      <c r="J48" s="621">
        <v>11667.169476605708</v>
      </c>
      <c r="K48" s="621">
        <v>12203.310815292074</v>
      </c>
      <c r="L48" s="621">
        <v>12172.486667936775</v>
      </c>
      <c r="M48" s="621">
        <v>12833.616610228728</v>
      </c>
      <c r="N48" s="621">
        <v>13541.895094017955</v>
      </c>
      <c r="O48" s="621">
        <v>14071.513812234954</v>
      </c>
      <c r="P48" s="621">
        <v>14654.357229821235</v>
      </c>
      <c r="Q48" s="621">
        <v>15227.282760746075</v>
      </c>
      <c r="R48" s="621">
        <v>15668.332536731165</v>
      </c>
      <c r="S48" s="622">
        <v>16136.077451067402</v>
      </c>
      <c r="T48" s="538"/>
      <c r="U48" s="538"/>
      <c r="V48" s="538"/>
      <c r="W48" s="628"/>
      <c r="X48" s="224" t="s">
        <v>371</v>
      </c>
      <c r="Y48" s="2"/>
    </row>
    <row r="49" spans="1:25">
      <c r="A49" s="2"/>
      <c r="B49" s="94" t="s">
        <v>119</v>
      </c>
      <c r="C49" s="629">
        <v>817.86010958156021</v>
      </c>
      <c r="D49" s="629">
        <v>847.04224763650245</v>
      </c>
      <c r="E49" s="538">
        <v>875.5176104472979</v>
      </c>
      <c r="F49" s="538">
        <v>922.82944915300084</v>
      </c>
      <c r="G49" s="538">
        <v>916.33447479834945</v>
      </c>
      <c r="H49" s="538">
        <v>1011.5955243975923</v>
      </c>
      <c r="I49" s="538">
        <v>1065.619665147027</v>
      </c>
      <c r="J49" s="538">
        <v>1210.479265289395</v>
      </c>
      <c r="K49" s="538">
        <v>1247.0661442909948</v>
      </c>
      <c r="L49" s="538">
        <v>1482.0988371141652</v>
      </c>
      <c r="M49" s="538">
        <v>1581.6008359896719</v>
      </c>
      <c r="N49" s="538">
        <v>1660.7398561795851</v>
      </c>
      <c r="O49" s="538">
        <v>1873.1539455230695</v>
      </c>
      <c r="P49" s="624">
        <v>1877.4119527561047</v>
      </c>
      <c r="Q49" s="624">
        <v>1875.447406820166</v>
      </c>
      <c r="R49" s="624">
        <v>1861.1243315796944</v>
      </c>
      <c r="S49" s="625">
        <v>1876.5446824982421</v>
      </c>
      <c r="T49" s="538"/>
      <c r="U49" s="538"/>
      <c r="V49" s="538"/>
      <c r="W49" s="628">
        <v>1713.4048497269644</v>
      </c>
      <c r="X49" s="224" t="s">
        <v>383</v>
      </c>
      <c r="Y49" s="2"/>
    </row>
    <row r="50" spans="1:25">
      <c r="A50" s="2"/>
      <c r="B50" s="94" t="s">
        <v>108</v>
      </c>
      <c r="C50" s="538">
        <v>4026.5374216543764</v>
      </c>
      <c r="D50" s="538">
        <v>4463.6329857457058</v>
      </c>
      <c r="E50" s="538">
        <v>4754.6758564387746</v>
      </c>
      <c r="F50" s="538">
        <v>5114.7847786848661</v>
      </c>
      <c r="G50" s="538">
        <v>5524.9216608443576</v>
      </c>
      <c r="H50" s="538">
        <v>5942.8700830914113</v>
      </c>
      <c r="I50" s="538">
        <v>6634.779222294188</v>
      </c>
      <c r="J50" s="538">
        <v>7289.6323664745378</v>
      </c>
      <c r="K50" s="538">
        <v>8228.3574283083344</v>
      </c>
      <c r="L50" s="538">
        <v>8823.8029837768845</v>
      </c>
      <c r="M50" s="538">
        <v>9646.6157266835908</v>
      </c>
      <c r="N50" s="538">
        <v>10207.700674490219</v>
      </c>
      <c r="O50" s="538">
        <v>10526.248327765965</v>
      </c>
      <c r="P50" s="624">
        <v>10584.446918838943</v>
      </c>
      <c r="Q50" s="624">
        <v>11325.321567828163</v>
      </c>
      <c r="R50" s="624">
        <v>11504.74823778835</v>
      </c>
      <c r="S50" s="625">
        <v>11928.536562516372</v>
      </c>
      <c r="T50" s="538"/>
      <c r="U50" s="538"/>
      <c r="V50" s="538"/>
      <c r="W50" s="628">
        <v>10260.94986249758</v>
      </c>
      <c r="X50" s="224" t="s">
        <v>383</v>
      </c>
      <c r="Y50" s="2"/>
    </row>
    <row r="51" spans="1:25">
      <c r="A51" s="2"/>
      <c r="B51" s="94" t="s">
        <v>96</v>
      </c>
      <c r="C51" s="538">
        <v>8093.2878715494107</v>
      </c>
      <c r="D51" s="538">
        <v>8416.4999554577771</v>
      </c>
      <c r="E51" s="538">
        <v>8911.4130924145629</v>
      </c>
      <c r="F51" s="538">
        <v>9620.8720559261164</v>
      </c>
      <c r="G51" s="538">
        <v>10176.370061367712</v>
      </c>
      <c r="H51" s="538">
        <v>10971.517419714184</v>
      </c>
      <c r="I51" s="538">
        <v>11332.449612855449</v>
      </c>
      <c r="J51" s="538">
        <v>11843.363581141939</v>
      </c>
      <c r="K51" s="538">
        <v>12161.899155195404</v>
      </c>
      <c r="L51" s="538">
        <v>12241.810545567401</v>
      </c>
      <c r="M51" s="538">
        <v>12609.869410261841</v>
      </c>
      <c r="N51" s="538">
        <v>12989.954960129422</v>
      </c>
      <c r="O51" s="538">
        <v>13404.009294239986</v>
      </c>
      <c r="P51" s="624">
        <v>13715.331741126756</v>
      </c>
      <c r="Q51" s="624">
        <v>14202.865755743887</v>
      </c>
      <c r="R51" s="624">
        <v>14612.6803900956</v>
      </c>
      <c r="S51" s="625">
        <v>15074.924812804462</v>
      </c>
      <c r="T51" s="538"/>
      <c r="U51" s="538"/>
      <c r="V51" s="538"/>
      <c r="W51" s="628">
        <v>13494.039361293564</v>
      </c>
      <c r="X51" s="224" t="s">
        <v>17</v>
      </c>
      <c r="Y51" s="2"/>
    </row>
    <row r="52" spans="1:25">
      <c r="A52" s="2"/>
      <c r="B52" s="94" t="s">
        <v>110</v>
      </c>
      <c r="C52" s="538">
        <v>2781.2581400696458</v>
      </c>
      <c r="D52" s="538">
        <v>2870.0367144547886</v>
      </c>
      <c r="E52" s="538">
        <v>2620.8890118658055</v>
      </c>
      <c r="F52" s="538">
        <v>2715.9434412313972</v>
      </c>
      <c r="G52" s="538">
        <v>2985.5985853921125</v>
      </c>
      <c r="H52" s="538">
        <v>3516.402657741442</v>
      </c>
      <c r="I52" s="538">
        <v>4222.6630326540526</v>
      </c>
      <c r="J52" s="538">
        <v>5128.3612533913702</v>
      </c>
      <c r="K52" s="538">
        <v>5743.1100475711892</v>
      </c>
      <c r="L52" s="538">
        <v>5718.694407895573</v>
      </c>
      <c r="M52" s="538">
        <v>5775.8640130560016</v>
      </c>
      <c r="N52" s="538">
        <v>5911.2543338732239</v>
      </c>
      <c r="O52" s="538">
        <v>6109.1366123063453</v>
      </c>
      <c r="P52" s="624">
        <v>6400.6733758948021</v>
      </c>
      <c r="Q52" s="624">
        <v>6594.3978255573293</v>
      </c>
      <c r="R52" s="624">
        <v>6634.4022742107582</v>
      </c>
      <c r="S52" s="625">
        <v>6499.0671039768558</v>
      </c>
      <c r="T52" s="538"/>
      <c r="U52" s="538"/>
      <c r="V52" s="538"/>
      <c r="W52" s="628">
        <v>6047.0875336400641</v>
      </c>
      <c r="X52" s="224" t="s">
        <v>383</v>
      </c>
      <c r="Y52" s="2"/>
    </row>
    <row r="53" spans="1:25">
      <c r="A53" s="2"/>
      <c r="B53" s="94" t="s">
        <v>249</v>
      </c>
      <c r="C53" s="538">
        <v>14901.648653753729</v>
      </c>
      <c r="D53" s="538">
        <v>14199.05238514333</v>
      </c>
      <c r="E53" s="538">
        <v>14369.592996084444</v>
      </c>
      <c r="F53" s="538">
        <v>15368.734055798182</v>
      </c>
      <c r="G53" s="538">
        <v>16526.526858282352</v>
      </c>
      <c r="H53" s="538">
        <v>17928.467083915464</v>
      </c>
      <c r="I53" s="538">
        <v>20603.615975104996</v>
      </c>
      <c r="J53" s="538">
        <v>22843.671553172255</v>
      </c>
      <c r="K53" s="538">
        <v>23026.455210511587</v>
      </c>
      <c r="L53" s="538">
        <v>20168.366388662202</v>
      </c>
      <c r="M53" s="538">
        <v>18760.633366139631</v>
      </c>
      <c r="N53" s="538">
        <v>18602.425357617649</v>
      </c>
      <c r="O53" s="538">
        <v>19457.041460008073</v>
      </c>
      <c r="P53" s="624">
        <v>19520.526932360339</v>
      </c>
      <c r="Q53" s="624">
        <v>20563.657135807691</v>
      </c>
      <c r="R53" s="624">
        <v>21415.707947635587</v>
      </c>
      <c r="S53" s="625">
        <v>22413.483798392972</v>
      </c>
      <c r="T53" s="538"/>
      <c r="U53" s="538"/>
      <c r="V53" s="538"/>
      <c r="W53" s="628">
        <v>20373.260377120834</v>
      </c>
      <c r="X53" s="224" t="s">
        <v>384</v>
      </c>
      <c r="Y53" s="2"/>
    </row>
    <row r="54" spans="1:25">
      <c r="A54" s="2"/>
      <c r="B54" s="94" t="s">
        <v>250</v>
      </c>
      <c r="C54" s="538">
        <v>11810.06136433316</v>
      </c>
      <c r="D54" s="538">
        <v>11419.058866265175</v>
      </c>
      <c r="E54" s="538">
        <v>10217.273099783357</v>
      </c>
      <c r="F54" s="538">
        <v>11217.571927688754</v>
      </c>
      <c r="G54" s="538">
        <v>12430.713724945206</v>
      </c>
      <c r="H54" s="538">
        <v>13817.714073788426</v>
      </c>
      <c r="I54" s="538">
        <v>15227.512496123374</v>
      </c>
      <c r="J54" s="538">
        <v>16865.544759521177</v>
      </c>
      <c r="K54" s="538">
        <v>17711.441786757092</v>
      </c>
      <c r="L54" s="538">
        <v>16618.120852378179</v>
      </c>
      <c r="M54" s="538">
        <v>18333.543698546109</v>
      </c>
      <c r="N54" s="538">
        <v>19629.351845191642</v>
      </c>
      <c r="O54" s="538">
        <v>19579.006483713914</v>
      </c>
      <c r="P54" s="538">
        <v>20161.496832425448</v>
      </c>
      <c r="Q54" s="538">
        <v>19801.259115092467</v>
      </c>
      <c r="R54" s="538">
        <v>20337.715945278858</v>
      </c>
      <c r="S54" s="625">
        <v>19934.372487130146</v>
      </c>
      <c r="T54" s="538"/>
      <c r="U54" s="538"/>
      <c r="V54" s="538"/>
      <c r="W54" s="628">
        <v>18977.620991260959</v>
      </c>
      <c r="X54" s="224" t="s">
        <v>17</v>
      </c>
      <c r="Y54" s="2"/>
    </row>
    <row r="55" spans="1:25">
      <c r="A55" s="2"/>
      <c r="B55" s="94" t="s">
        <v>111</v>
      </c>
      <c r="C55" s="538">
        <v>2318.2380734852363</v>
      </c>
      <c r="D55" s="538">
        <v>2613.7845670753586</v>
      </c>
      <c r="E55" s="538">
        <v>3020.4539866882992</v>
      </c>
      <c r="F55" s="538">
        <v>3531.9686429130506</v>
      </c>
      <c r="G55" s="538">
        <v>4031.9472042657972</v>
      </c>
      <c r="H55" s="538">
        <v>4769.4890040930059</v>
      </c>
      <c r="I55" s="538">
        <v>5607.6458691567004</v>
      </c>
      <c r="J55" s="538">
        <v>6605.2166961815137</v>
      </c>
      <c r="K55" s="538">
        <v>7260.9687558736805</v>
      </c>
      <c r="L55" s="538">
        <v>6323.5783360545129</v>
      </c>
      <c r="M55" s="538">
        <v>6567.25858179835</v>
      </c>
      <c r="N55" s="538">
        <v>7022.1039433838769</v>
      </c>
      <c r="O55" s="538">
        <v>7649.4914094321239</v>
      </c>
      <c r="P55" s="624">
        <v>7997.3871284892466</v>
      </c>
      <c r="Q55" s="624">
        <v>8396.7425948462951</v>
      </c>
      <c r="R55" s="624">
        <v>8709.5410881624321</v>
      </c>
      <c r="S55" s="625">
        <v>8817.9539955471137</v>
      </c>
      <c r="T55" s="538"/>
      <c r="U55" s="538"/>
      <c r="V55" s="538"/>
      <c r="W55" s="628">
        <v>7661.3723518306788</v>
      </c>
      <c r="X55" s="224" t="s">
        <v>383</v>
      </c>
      <c r="Y55" s="2"/>
    </row>
    <row r="56" spans="1:25">
      <c r="A56" s="2"/>
      <c r="B56" s="94" t="s">
        <v>251</v>
      </c>
      <c r="C56" s="630"/>
      <c r="D56" s="630"/>
      <c r="E56" s="630"/>
      <c r="F56" s="630"/>
      <c r="G56" s="630"/>
      <c r="H56" s="630"/>
      <c r="I56" s="630"/>
      <c r="J56" s="630"/>
      <c r="K56" s="630"/>
      <c r="L56" s="630"/>
      <c r="M56" s="630"/>
      <c r="N56" s="538">
        <v>35973.780509792021</v>
      </c>
      <c r="O56" s="630"/>
      <c r="P56" s="631"/>
      <c r="Q56" s="632"/>
      <c r="R56" s="632"/>
      <c r="S56" s="633"/>
      <c r="T56" s="538"/>
      <c r="U56" s="538"/>
      <c r="V56" s="538"/>
      <c r="W56" s="634"/>
      <c r="X56" s="224" t="s">
        <v>385</v>
      </c>
      <c r="Y56" s="2"/>
    </row>
    <row r="57" spans="1:25">
      <c r="A57" s="2"/>
      <c r="B57" s="94" t="s">
        <v>32</v>
      </c>
      <c r="C57" s="538">
        <v>26406.130950898892</v>
      </c>
      <c r="D57" s="538">
        <v>27431.075399361758</v>
      </c>
      <c r="E57" s="538">
        <v>28717.289202630138</v>
      </c>
      <c r="F57" s="538">
        <v>29723.683849918907</v>
      </c>
      <c r="G57" s="538">
        <v>31345.220871297945</v>
      </c>
      <c r="H57" s="538">
        <v>32591.809354018285</v>
      </c>
      <c r="I57" s="538">
        <v>34356.766405255854</v>
      </c>
      <c r="J57" s="538">
        <v>36596.008409386406</v>
      </c>
      <c r="K57" s="538">
        <v>37506.906821726843</v>
      </c>
      <c r="L57" s="538">
        <v>40282.313719524216</v>
      </c>
      <c r="M57" s="538">
        <v>39191.035625181576</v>
      </c>
      <c r="N57" s="538">
        <v>41782.284942066239</v>
      </c>
      <c r="O57" s="538">
        <v>42616.148921566251</v>
      </c>
      <c r="P57" s="624">
        <v>45668.689114267334</v>
      </c>
      <c r="Q57" s="624">
        <v>46446.027241940428</v>
      </c>
      <c r="R57" s="624">
        <v>46475.927751856929</v>
      </c>
      <c r="S57" s="625">
        <v>46789.927237754528</v>
      </c>
      <c r="T57" s="538"/>
      <c r="U57" s="538"/>
      <c r="V57" s="538"/>
      <c r="W57" s="628">
        <v>43126.487351136333</v>
      </c>
      <c r="X57" s="224" t="s">
        <v>17</v>
      </c>
      <c r="Y57" s="2"/>
    </row>
    <row r="58" spans="1:25">
      <c r="A58" s="2"/>
      <c r="B58" s="94" t="s">
        <v>41</v>
      </c>
      <c r="C58" s="538">
        <v>29301.086978103005</v>
      </c>
      <c r="D58" s="538">
        <v>29725.42733191259</v>
      </c>
      <c r="E58" s="538">
        <v>31119.209993289038</v>
      </c>
      <c r="F58" s="538">
        <v>31987.22057274442</v>
      </c>
      <c r="G58" s="538">
        <v>33649.413350707131</v>
      </c>
      <c r="H58" s="538">
        <v>34866.840437147657</v>
      </c>
      <c r="I58" s="538">
        <v>37455.510214891226</v>
      </c>
      <c r="J58" s="538">
        <v>39150.877283042624</v>
      </c>
      <c r="K58" s="538">
        <v>41058.630539138132</v>
      </c>
      <c r="L58" s="538">
        <v>40704.409714400768</v>
      </c>
      <c r="M58" s="538">
        <v>41906.729592689626</v>
      </c>
      <c r="N58" s="538">
        <v>44237.960316538942</v>
      </c>
      <c r="O58" s="538">
        <v>46233.396243390467</v>
      </c>
      <c r="P58" s="624">
        <v>47721.737278265333</v>
      </c>
      <c r="Q58" s="624">
        <v>48615.989610374927</v>
      </c>
      <c r="R58" s="624">
        <v>49419.330061587512</v>
      </c>
      <c r="S58" s="625">
        <v>50077.832611796752</v>
      </c>
      <c r="T58" s="538"/>
      <c r="U58" s="538"/>
      <c r="V58" s="538"/>
      <c r="W58" s="628">
        <v>45817.250533327635</v>
      </c>
      <c r="X58" s="224" t="s">
        <v>17</v>
      </c>
      <c r="Y58" s="2"/>
    </row>
    <row r="59" spans="1:25">
      <c r="A59" s="2"/>
      <c r="B59" s="94" t="s">
        <v>120</v>
      </c>
      <c r="C59" s="538">
        <v>3534.3291476621462</v>
      </c>
      <c r="D59" s="538">
        <v>3942.0848821948493</v>
      </c>
      <c r="E59" s="538">
        <v>4393.9671993184229</v>
      </c>
      <c r="F59" s="538">
        <v>4945.907916372159</v>
      </c>
      <c r="G59" s="538">
        <v>5551.4488418301871</v>
      </c>
      <c r="H59" s="538">
        <v>7169.1504310385499</v>
      </c>
      <c r="I59" s="538">
        <v>9830.1626057386784</v>
      </c>
      <c r="J59" s="538">
        <v>12477.384685944313</v>
      </c>
      <c r="K59" s="538">
        <v>13799.786140073293</v>
      </c>
      <c r="L59" s="538">
        <v>14900.508664252155</v>
      </c>
      <c r="M59" s="538">
        <v>15627.605619881655</v>
      </c>
      <c r="N59" s="538">
        <v>15754.152362614832</v>
      </c>
      <c r="O59" s="538">
        <v>16180.887150304756</v>
      </c>
      <c r="P59" s="624">
        <v>17171.761365550745</v>
      </c>
      <c r="Q59" s="624">
        <v>17607.622893364591</v>
      </c>
      <c r="R59" s="624">
        <v>17779.773730439621</v>
      </c>
      <c r="S59" s="625">
        <v>17253.256030063316</v>
      </c>
      <c r="T59" s="538"/>
      <c r="U59" s="538"/>
      <c r="V59" s="538"/>
      <c r="W59" s="628">
        <v>15824.811499826303</v>
      </c>
      <c r="X59" s="224" t="s">
        <v>383</v>
      </c>
      <c r="Y59" s="2"/>
    </row>
    <row r="60" spans="1:25">
      <c r="A60" s="2"/>
      <c r="B60" s="94" t="s">
        <v>74</v>
      </c>
      <c r="C60" s="538">
        <v>20487.343180341366</v>
      </c>
      <c r="D60" s="538">
        <v>21132.328841074712</v>
      </c>
      <c r="E60" s="538">
        <v>21607.806652766347</v>
      </c>
      <c r="F60" s="538">
        <v>21305.858070754464</v>
      </c>
      <c r="G60" s="538">
        <v>21620.727283894492</v>
      </c>
      <c r="H60" s="538">
        <v>22602.956495697537</v>
      </c>
      <c r="I60" s="538">
        <v>23415.711724390876</v>
      </c>
      <c r="J60" s="538">
        <v>23923.708714822395</v>
      </c>
      <c r="K60" s="538">
        <v>23392.286158716724</v>
      </c>
      <c r="L60" s="538">
        <v>22191.17460331264</v>
      </c>
      <c r="M60" s="538">
        <v>22431.929950606536</v>
      </c>
      <c r="N60" s="538">
        <v>22674.727815832844</v>
      </c>
      <c r="O60" s="538">
        <v>23453.635488630753</v>
      </c>
      <c r="P60" s="538">
        <v>23506.787268702545</v>
      </c>
      <c r="Q60" s="624">
        <v>23494.507028120144</v>
      </c>
      <c r="R60" s="624">
        <v>23072.814705711051</v>
      </c>
      <c r="S60" s="625">
        <v>23173.033301434851</v>
      </c>
      <c r="T60" s="538"/>
      <c r="U60" s="538"/>
      <c r="V60" s="538"/>
      <c r="W60" s="628">
        <v>23140.244391091677</v>
      </c>
      <c r="X60" s="224" t="s">
        <v>17</v>
      </c>
      <c r="Y60" s="2"/>
    </row>
    <row r="61" spans="1:25">
      <c r="A61" s="2"/>
      <c r="B61" s="94" t="s">
        <v>31</v>
      </c>
      <c r="C61" s="538">
        <v>36053.105126356291</v>
      </c>
      <c r="D61" s="538">
        <v>36008.859391555547</v>
      </c>
      <c r="E61" s="538">
        <v>35945.511908232693</v>
      </c>
      <c r="F61" s="538">
        <v>36696.27589309153</v>
      </c>
      <c r="G61" s="538">
        <v>37851.826438184762</v>
      </c>
      <c r="H61" s="538">
        <v>38931.435237845195</v>
      </c>
      <c r="I61" s="538">
        <v>39636.411475306137</v>
      </c>
      <c r="J61" s="538">
        <v>40769.791020702018</v>
      </c>
      <c r="K61" s="538">
        <v>41047.160830096851</v>
      </c>
      <c r="L61" s="538">
        <v>39888.468193272063</v>
      </c>
      <c r="M61" s="538">
        <v>40230.231096438532</v>
      </c>
      <c r="N61" s="538">
        <v>40696.150970313327</v>
      </c>
      <c r="O61" s="538">
        <v>42208.653052952781</v>
      </c>
      <c r="P61" s="624">
        <v>44657.795923382568</v>
      </c>
      <c r="Q61" s="624">
        <v>46734.524149471006</v>
      </c>
      <c r="R61" s="624">
        <v>47333.848029629415</v>
      </c>
      <c r="S61" s="635">
        <v>48746.899906076411</v>
      </c>
      <c r="T61" s="538"/>
      <c r="U61" s="538"/>
      <c r="V61" s="538"/>
      <c r="W61" s="628">
        <v>44177.024335845788</v>
      </c>
      <c r="X61" s="224" t="s">
        <v>17</v>
      </c>
      <c r="Y61" s="2"/>
    </row>
    <row r="62" spans="1:25">
      <c r="A62" s="2"/>
      <c r="B62" s="94" t="s">
        <v>121</v>
      </c>
      <c r="C62" s="538">
        <v>1301.4632847935163</v>
      </c>
      <c r="D62" s="538">
        <v>1372.3625138677182</v>
      </c>
      <c r="E62" s="538">
        <v>1420.4312516704028</v>
      </c>
      <c r="F62" s="538">
        <v>1491.0235918849983</v>
      </c>
      <c r="G62" s="538">
        <v>1586.1821679414597</v>
      </c>
      <c r="H62" s="538">
        <v>1718.4028729891625</v>
      </c>
      <c r="I62" s="538">
        <v>1864.1945026523938</v>
      </c>
      <c r="J62" s="538">
        <v>2024.2320950168742</v>
      </c>
      <c r="K62" s="538">
        <v>2163.5544272776242</v>
      </c>
      <c r="L62" s="538">
        <v>2264.8714985892461</v>
      </c>
      <c r="M62" s="538">
        <v>2393.3158316350318</v>
      </c>
      <c r="N62" s="538">
        <v>2570.8501452547644</v>
      </c>
      <c r="O62" s="538">
        <v>2756.4434665931203</v>
      </c>
      <c r="P62" s="624">
        <v>2934.6443524000088</v>
      </c>
      <c r="Q62" s="624">
        <v>3131.7896647232628</v>
      </c>
      <c r="R62" s="624">
        <v>3335.3372550216591</v>
      </c>
      <c r="S62" s="625">
        <v>3580.694127502044</v>
      </c>
      <c r="T62" s="538"/>
      <c r="U62" s="538"/>
      <c r="V62" s="538"/>
      <c r="W62" s="628">
        <v>2850.7466198343977</v>
      </c>
      <c r="X62" s="224" t="s">
        <v>383</v>
      </c>
      <c r="Y62" s="2"/>
    </row>
    <row r="63" spans="1:25">
      <c r="A63" s="2"/>
      <c r="B63" s="94" t="s">
        <v>66</v>
      </c>
      <c r="C63" s="538">
        <v>11445.444915353059</v>
      </c>
      <c r="D63" s="538">
        <v>11393.765149187115</v>
      </c>
      <c r="E63" s="538">
        <v>11626.136095189973</v>
      </c>
      <c r="F63" s="538">
        <v>12080.724502683554</v>
      </c>
      <c r="G63" s="538">
        <v>12549.135845537372</v>
      </c>
      <c r="H63" s="538">
        <v>13421.385456699567</v>
      </c>
      <c r="I63" s="538">
        <v>14563.16061708955</v>
      </c>
      <c r="J63" s="538">
        <v>15153.298162839141</v>
      </c>
      <c r="K63" s="538">
        <v>15446.347150684704</v>
      </c>
      <c r="L63" s="538">
        <v>14872.991509020516</v>
      </c>
      <c r="M63" s="538">
        <v>15035.187025630477</v>
      </c>
      <c r="N63" s="538">
        <v>15404.78522693442</v>
      </c>
      <c r="O63" s="538">
        <v>15680.376556327159</v>
      </c>
      <c r="P63" s="624">
        <v>15870.04741263305</v>
      </c>
      <c r="Q63" s="624">
        <v>16114.411751213618</v>
      </c>
      <c r="R63" s="624">
        <v>16386.536130641281</v>
      </c>
      <c r="S63" s="625">
        <v>16815.570343832689</v>
      </c>
      <c r="T63" s="538"/>
      <c r="U63" s="538"/>
      <c r="V63" s="538"/>
      <c r="W63" s="628">
        <v>15703.456750530182</v>
      </c>
      <c r="X63" s="224" t="s">
        <v>17</v>
      </c>
      <c r="Y63" s="2"/>
    </row>
    <row r="64" spans="1:25">
      <c r="A64" s="2"/>
      <c r="B64" s="94" t="s">
        <v>86</v>
      </c>
      <c r="C64" s="538">
        <v>5994.5571730399979</v>
      </c>
      <c r="D64" s="538">
        <v>6453.9052176029472</v>
      </c>
      <c r="E64" s="538">
        <v>6927.5544704368467</v>
      </c>
      <c r="F64" s="538">
        <v>7616.4588444899682</v>
      </c>
      <c r="G64" s="538">
        <v>8781.6363143366998</v>
      </c>
      <c r="H64" s="538">
        <v>9984.1924170966831</v>
      </c>
      <c r="I64" s="538">
        <v>11389.551496306225</v>
      </c>
      <c r="J64" s="538">
        <v>12756.634450233718</v>
      </c>
      <c r="K64" s="538">
        <v>14383.166847166967</v>
      </c>
      <c r="L64" s="538">
        <v>14553.795512746294</v>
      </c>
      <c r="M64" s="538">
        <v>15906.756080578936</v>
      </c>
      <c r="N64" s="538">
        <v>17166.69564347191</v>
      </c>
      <c r="O64" s="538">
        <v>17801.91842892495</v>
      </c>
      <c r="P64" s="624">
        <v>18271.753894653833</v>
      </c>
      <c r="Q64" s="624">
        <v>18902.355945160274</v>
      </c>
      <c r="R64" s="624">
        <v>18344.816128430255</v>
      </c>
      <c r="S64" s="625">
        <v>18060.412945434793</v>
      </c>
      <c r="T64" s="538"/>
      <c r="U64" s="538"/>
      <c r="V64" s="538"/>
      <c r="W64" s="628">
        <v>16865.580653782352</v>
      </c>
      <c r="X64" s="224" t="s">
        <v>17</v>
      </c>
      <c r="Y64" s="2"/>
    </row>
    <row r="65" spans="1:25">
      <c r="A65" s="2"/>
      <c r="B65" s="94" t="s">
        <v>40</v>
      </c>
      <c r="C65" s="538">
        <v>27966.938803937272</v>
      </c>
      <c r="D65" s="538">
        <v>29024.907963367987</v>
      </c>
      <c r="E65" s="538">
        <v>30482.773569188059</v>
      </c>
      <c r="F65" s="538">
        <v>31054.643562605379</v>
      </c>
      <c r="G65" s="538">
        <v>32260.772898462252</v>
      </c>
      <c r="H65" s="538">
        <v>33332.352752355393</v>
      </c>
      <c r="I65" s="538">
        <v>35406.622795257819</v>
      </c>
      <c r="J65" s="538">
        <v>36858.193315424753</v>
      </c>
      <c r="K65" s="538">
        <v>38133.512234636488</v>
      </c>
      <c r="L65" s="538">
        <v>38047.677270766006</v>
      </c>
      <c r="M65" s="538">
        <v>40129.42633466499</v>
      </c>
      <c r="N65" s="538">
        <v>41248.692700462059</v>
      </c>
      <c r="O65" s="538">
        <v>42354.620555175497</v>
      </c>
      <c r="P65" s="624">
        <v>43452.247578370865</v>
      </c>
      <c r="Q65" s="624">
        <v>44794.772842723316</v>
      </c>
      <c r="R65" s="624">
        <v>45608.429292686771</v>
      </c>
      <c r="S65" s="625">
        <v>46383.236962548079</v>
      </c>
      <c r="T65" s="538"/>
      <c r="U65" s="538"/>
      <c r="V65" s="538"/>
      <c r="W65" s="628">
        <v>42400.277510699409</v>
      </c>
      <c r="X65" s="224" t="s">
        <v>17</v>
      </c>
      <c r="Y65" s="2"/>
    </row>
    <row r="66" spans="1:25">
      <c r="A66" s="2"/>
      <c r="B66" s="94" t="s">
        <v>252</v>
      </c>
      <c r="C66" s="538">
        <v>5516.1424138173725</v>
      </c>
      <c r="D66" s="538">
        <v>5746.6285878724175</v>
      </c>
      <c r="E66" s="538">
        <v>5964.570004238838</v>
      </c>
      <c r="F66" s="538">
        <v>6479.7777914545259</v>
      </c>
      <c r="G66" s="538">
        <v>6791.9573119653769</v>
      </c>
      <c r="H66" s="538">
        <v>7008.8057464169851</v>
      </c>
      <c r="I66" s="538">
        <v>7361.0741375331181</v>
      </c>
      <c r="J66" s="538">
        <v>7444.3025264119688</v>
      </c>
      <c r="K66" s="538">
        <v>7636.8413573354273</v>
      </c>
      <c r="L66" s="538">
        <v>7558.0478508385677</v>
      </c>
      <c r="M66" s="538">
        <v>7715.95031849724</v>
      </c>
      <c r="N66" s="538">
        <v>7855.6982866025737</v>
      </c>
      <c r="O66" s="538">
        <v>8121.1529416997118</v>
      </c>
      <c r="P66" s="624">
        <v>8179.0498833187094</v>
      </c>
      <c r="Q66" s="624">
        <v>8480.1396218702921</v>
      </c>
      <c r="R66" s="624">
        <v>8583.138300626335</v>
      </c>
      <c r="S66" s="625">
        <v>8448.0434561745442</v>
      </c>
      <c r="T66" s="538"/>
      <c r="U66" s="538"/>
      <c r="V66" s="538"/>
      <c r="W66" s="628">
        <v>8072.9892829586679</v>
      </c>
      <c r="X66" s="224" t="s">
        <v>385</v>
      </c>
      <c r="Y66" s="2"/>
    </row>
    <row r="67" spans="1:25">
      <c r="A67" s="2"/>
      <c r="B67" s="94" t="s">
        <v>122</v>
      </c>
      <c r="C67" s="538">
        <v>1320.8895745650668</v>
      </c>
      <c r="D67" s="538">
        <v>1380.620228824863</v>
      </c>
      <c r="E67" s="538">
        <v>1422.9540625470993</v>
      </c>
      <c r="F67" s="538">
        <v>1456.3645451664477</v>
      </c>
      <c r="G67" s="538">
        <v>1516.4302871289178</v>
      </c>
      <c r="H67" s="538">
        <v>1545.6982649107736</v>
      </c>
      <c r="I67" s="538">
        <v>1608.7728866524992</v>
      </c>
      <c r="J67" s="538">
        <v>1701.2070731363192</v>
      </c>
      <c r="K67" s="538">
        <v>1768.8035979427032</v>
      </c>
      <c r="L67" s="538">
        <v>1773.0532976900665</v>
      </c>
      <c r="M67" s="538">
        <v>1781.9870663365921</v>
      </c>
      <c r="N67" s="538">
        <v>1820.8946931562934</v>
      </c>
      <c r="O67" s="538">
        <v>1890.0290198769708</v>
      </c>
      <c r="P67" s="624">
        <v>2002.0514086201933</v>
      </c>
      <c r="Q67" s="624">
        <v>2107.9811663876044</v>
      </c>
      <c r="R67" s="624">
        <v>2115.7955991572835</v>
      </c>
      <c r="S67" s="625">
        <v>2168.2104066740012</v>
      </c>
      <c r="T67" s="538"/>
      <c r="U67" s="538"/>
      <c r="V67" s="538"/>
      <c r="W67" s="628">
        <v>1954.1301767117914</v>
      </c>
      <c r="X67" s="224" t="s">
        <v>383</v>
      </c>
      <c r="Y67" s="2"/>
    </row>
    <row r="68" spans="1:25">
      <c r="A68" s="2"/>
      <c r="B68" s="94" t="s">
        <v>253</v>
      </c>
      <c r="C68" s="538">
        <v>40535.208257699916</v>
      </c>
      <c r="D68" s="538">
        <v>43976.092506377521</v>
      </c>
      <c r="E68" s="538">
        <v>43706.034736477988</v>
      </c>
      <c r="F68" s="538">
        <v>45797.3203552513</v>
      </c>
      <c r="G68" s="538">
        <v>47835.439226025075</v>
      </c>
      <c r="H68" s="538">
        <v>49877.284108286061</v>
      </c>
      <c r="I68" s="538">
        <v>53949.423706182788</v>
      </c>
      <c r="J68" s="538">
        <v>56640.988995253792</v>
      </c>
      <c r="K68" s="538">
        <v>58288.612094414384</v>
      </c>
      <c r="L68" s="538">
        <v>55320.161710827779</v>
      </c>
      <c r="M68" s="538">
        <v>55254.21411920667</v>
      </c>
      <c r="N68" s="538">
        <v>54984.510394777739</v>
      </c>
      <c r="O68" s="538">
        <v>53097.696287882056</v>
      </c>
      <c r="P68" s="624">
        <v>52436.056406239019</v>
      </c>
      <c r="Q68" s="636">
        <v>54486.092104496376</v>
      </c>
      <c r="R68" s="636">
        <v>56064.251457978673</v>
      </c>
      <c r="S68" s="635">
        <v>57737.931055604095</v>
      </c>
      <c r="T68" s="538"/>
      <c r="U68" s="538"/>
      <c r="V68" s="538"/>
      <c r="W68" s="628">
        <v>54486.546527824881</v>
      </c>
      <c r="X68" s="224" t="s">
        <v>384</v>
      </c>
      <c r="Y68" s="2"/>
    </row>
    <row r="69" spans="1:25">
      <c r="A69" s="2"/>
      <c r="B69" s="94" t="s">
        <v>123</v>
      </c>
      <c r="C69" s="538">
        <v>2804.9327568845347</v>
      </c>
      <c r="D69" s="538">
        <v>3019.0009296550265</v>
      </c>
      <c r="E69" s="538">
        <v>3300.1629305930715</v>
      </c>
      <c r="F69" s="538">
        <v>3524.9267527985821</v>
      </c>
      <c r="G69" s="538">
        <v>3734.4888701455525</v>
      </c>
      <c r="H69" s="538">
        <v>4026.3418759683877</v>
      </c>
      <c r="I69" s="538">
        <v>4331.4619059758543</v>
      </c>
      <c r="J69" s="538">
        <v>5131.4103773602374</v>
      </c>
      <c r="K69" s="538">
        <v>5372.1324286455656</v>
      </c>
      <c r="L69" s="538">
        <v>5664.1278051614036</v>
      </c>
      <c r="M69" s="538">
        <v>6289.8143641294737</v>
      </c>
      <c r="N69" s="538">
        <v>6805.8784557568888</v>
      </c>
      <c r="O69" s="538">
        <v>7162.2934742193456</v>
      </c>
      <c r="P69" s="624">
        <v>7317.3374138386052</v>
      </c>
      <c r="Q69" s="624">
        <v>7759.7606503750985</v>
      </c>
      <c r="R69" s="624">
        <v>8236.3564706519719</v>
      </c>
      <c r="S69" s="625">
        <v>8743.9855712761782</v>
      </c>
      <c r="T69" s="538"/>
      <c r="U69" s="538"/>
      <c r="V69" s="538"/>
      <c r="W69" s="628">
        <v>7118.708092077748</v>
      </c>
      <c r="X69" s="224" t="s">
        <v>383</v>
      </c>
      <c r="Y69" s="2"/>
    </row>
    <row r="70" spans="1:25">
      <c r="A70" s="2"/>
      <c r="B70" s="94" t="s">
        <v>107</v>
      </c>
      <c r="C70" s="538">
        <v>3497.2794751103152</v>
      </c>
      <c r="D70" s="538">
        <v>3570.0567605005049</v>
      </c>
      <c r="E70" s="538">
        <v>3647.5712452389225</v>
      </c>
      <c r="F70" s="538">
        <v>3753.0508490100974</v>
      </c>
      <c r="G70" s="538">
        <v>3946.708576333222</v>
      </c>
      <c r="H70" s="538">
        <v>4180.3182354051396</v>
      </c>
      <c r="I70" s="538">
        <v>4438.6246504588398</v>
      </c>
      <c r="J70" s="538">
        <v>4684.9424501081148</v>
      </c>
      <c r="K70" s="538">
        <v>4986.8805333240252</v>
      </c>
      <c r="L70" s="538">
        <v>5108.8735936160565</v>
      </c>
      <c r="M70" s="538">
        <v>5298.0845121943712</v>
      </c>
      <c r="N70" s="538">
        <v>5598.5084445148677</v>
      </c>
      <c r="O70" s="538">
        <v>5899.6418606385914</v>
      </c>
      <c r="P70" s="624">
        <v>6303.0664203415699</v>
      </c>
      <c r="Q70" s="624">
        <v>6662.5468253211548</v>
      </c>
      <c r="R70" s="624">
        <v>6954.3017672842416</v>
      </c>
      <c r="S70" s="625">
        <v>7236.0894705637484</v>
      </c>
      <c r="T70" s="538"/>
      <c r="U70" s="538"/>
      <c r="V70" s="538"/>
      <c r="W70" s="628">
        <v>6104.1776506389178</v>
      </c>
      <c r="X70" s="224" t="s">
        <v>17</v>
      </c>
      <c r="Y70" s="2"/>
    </row>
    <row r="71" spans="1:25">
      <c r="A71" s="2"/>
      <c r="B71" s="94" t="s">
        <v>254</v>
      </c>
      <c r="C71" s="538">
        <v>4525.821883640192</v>
      </c>
      <c r="D71" s="538">
        <v>4742.0978473739315</v>
      </c>
      <c r="E71" s="538">
        <v>5114.2967517838779</v>
      </c>
      <c r="F71" s="538">
        <v>5348.6590078903446</v>
      </c>
      <c r="G71" s="538">
        <v>5842.6934884080656</v>
      </c>
      <c r="H71" s="538">
        <v>6453.1612467904815</v>
      </c>
      <c r="I71" s="538">
        <v>7384.1436842771627</v>
      </c>
      <c r="J71" s="538">
        <v>8159.8947005522541</v>
      </c>
      <c r="K71" s="538">
        <v>9001.1469683226151</v>
      </c>
      <c r="L71" s="538">
        <v>9007.3039992870727</v>
      </c>
      <c r="M71" s="538">
        <v>9317.0705196515391</v>
      </c>
      <c r="N71" s="538">
        <v>9893.3782299891427</v>
      </c>
      <c r="O71" s="538">
        <v>10170.415716952382</v>
      </c>
      <c r="P71" s="624">
        <v>10821.20534033448</v>
      </c>
      <c r="Q71" s="624">
        <v>11211.459456928638</v>
      </c>
      <c r="R71" s="624">
        <v>11687.070748491515</v>
      </c>
      <c r="S71" s="625">
        <v>12074.752358066362</v>
      </c>
      <c r="T71" s="538"/>
      <c r="U71" s="538"/>
      <c r="V71" s="538"/>
      <c r="W71" s="628">
        <v>10354.560413841049</v>
      </c>
      <c r="X71" s="224" t="s">
        <v>17</v>
      </c>
      <c r="Y71" s="2"/>
    </row>
    <row r="72" spans="1:25">
      <c r="A72" s="2"/>
      <c r="B72" s="94" t="s">
        <v>91</v>
      </c>
      <c r="C72" s="538">
        <v>8251.8194463069649</v>
      </c>
      <c r="D72" s="538">
        <v>8332.7966228406476</v>
      </c>
      <c r="E72" s="538">
        <v>8848.1043735030053</v>
      </c>
      <c r="F72" s="538">
        <v>9314.3957135964993</v>
      </c>
      <c r="G72" s="538">
        <v>9695.1934244841796</v>
      </c>
      <c r="H72" s="538">
        <v>10313.611186025357</v>
      </c>
      <c r="I72" s="538">
        <v>11346.049487642746</v>
      </c>
      <c r="J72" s="538">
        <v>12413.285675026631</v>
      </c>
      <c r="K72" s="538">
        <v>13226.606483213141</v>
      </c>
      <c r="L72" s="538">
        <v>12098.792986810156</v>
      </c>
      <c r="M72" s="538">
        <v>13064.466232130504</v>
      </c>
      <c r="N72" s="538">
        <v>13889.270465236797</v>
      </c>
      <c r="O72" s="538">
        <v>14506.885225793005</v>
      </c>
      <c r="P72" s="624">
        <v>16111.109139954173</v>
      </c>
      <c r="Q72" s="624">
        <v>16764.447659193047</v>
      </c>
      <c r="R72" s="624">
        <v>16350.474335575271</v>
      </c>
      <c r="S72" s="625">
        <v>16734.851978794009</v>
      </c>
      <c r="T72" s="538"/>
      <c r="U72" s="538"/>
      <c r="V72" s="538"/>
      <c r="W72" s="628">
        <v>14956.647491323078</v>
      </c>
      <c r="X72" s="224" t="s">
        <v>17</v>
      </c>
      <c r="Y72" s="2"/>
    </row>
    <row r="73" spans="1:25">
      <c r="A73" s="2"/>
      <c r="B73" s="94" t="s">
        <v>92</v>
      </c>
      <c r="C73" s="538">
        <v>9012.7640179938244</v>
      </c>
      <c r="D73" s="538">
        <v>9216.7651749279921</v>
      </c>
      <c r="E73" s="538">
        <v>9515.4923944884085</v>
      </c>
      <c r="F73" s="538">
        <v>9690.5794099486902</v>
      </c>
      <c r="G73" s="538">
        <v>10401.941384461146</v>
      </c>
      <c r="H73" s="538">
        <v>10951.274780563146</v>
      </c>
      <c r="I73" s="538">
        <v>11604.863548981284</v>
      </c>
      <c r="J73" s="538">
        <v>12503.609279518909</v>
      </c>
      <c r="K73" s="538">
        <v>13262.800544741433</v>
      </c>
      <c r="L73" s="538">
        <v>13215.425684259733</v>
      </c>
      <c r="M73" s="538">
        <v>14244.978789861369</v>
      </c>
      <c r="N73" s="538">
        <v>14973.098473674676</v>
      </c>
      <c r="O73" s="538">
        <v>15396.622344672378</v>
      </c>
      <c r="P73" s="624">
        <v>15968.292078887805</v>
      </c>
      <c r="Q73" s="624">
        <v>16191.74388281195</v>
      </c>
      <c r="R73" s="624">
        <v>15615.343053653805</v>
      </c>
      <c r="S73" s="625">
        <v>15127.810096551453</v>
      </c>
      <c r="T73" s="538"/>
      <c r="U73" s="538"/>
      <c r="V73" s="538"/>
      <c r="W73" s="628">
        <v>14839.711217396483</v>
      </c>
      <c r="X73" s="224" t="s">
        <v>17</v>
      </c>
      <c r="Y73" s="2"/>
    </row>
    <row r="74" spans="1:25">
      <c r="A74" s="2"/>
      <c r="B74" s="94" t="s">
        <v>24</v>
      </c>
      <c r="C74" s="538">
        <v>65034.834658950283</v>
      </c>
      <c r="D74" s="538">
        <v>66960.520817490135</v>
      </c>
      <c r="E74" s="538">
        <v>69246.748177333488</v>
      </c>
      <c r="F74" s="538">
        <v>71337.235205243036</v>
      </c>
      <c r="G74" s="538">
        <v>72411.57528315649</v>
      </c>
      <c r="H74" s="538">
        <v>73873.290240391769</v>
      </c>
      <c r="I74" s="538">
        <v>78398.189657098454</v>
      </c>
      <c r="J74" s="538">
        <v>79616.870305081015</v>
      </c>
      <c r="K74" s="538">
        <v>78682.980825174731</v>
      </c>
      <c r="L74" s="538">
        <v>76964.317772392751</v>
      </c>
      <c r="M74" s="538">
        <v>78923.390474031257</v>
      </c>
      <c r="N74" s="538">
        <v>82434.883091021475</v>
      </c>
      <c r="O74" s="538">
        <v>83504.302518481694</v>
      </c>
      <c r="P74" s="624">
        <v>81827.273460677112</v>
      </c>
      <c r="Q74" s="624">
        <v>80152.139184156942</v>
      </c>
      <c r="R74" s="624">
        <v>79429.00002057018</v>
      </c>
      <c r="S74" s="625">
        <v>77440.884427896031</v>
      </c>
      <c r="T74" s="538"/>
      <c r="U74" s="538"/>
      <c r="V74" s="538"/>
      <c r="W74" s="628">
        <v>79576.114659113402</v>
      </c>
      <c r="X74" s="224" t="s">
        <v>17</v>
      </c>
      <c r="Y74" s="2"/>
    </row>
    <row r="75" spans="1:25">
      <c r="A75" s="2"/>
      <c r="B75" s="94" t="s">
        <v>85</v>
      </c>
      <c r="C75" s="538">
        <v>6370.5579327307769</v>
      </c>
      <c r="D75" s="538">
        <v>6954.2098090029594</v>
      </c>
      <c r="E75" s="538">
        <v>7766.2607375341322</v>
      </c>
      <c r="F75" s="538">
        <v>8379.2817864609879</v>
      </c>
      <c r="G75" s="538">
        <v>9177.3146872073557</v>
      </c>
      <c r="H75" s="538">
        <v>10275.049926831454</v>
      </c>
      <c r="I75" s="538">
        <v>11377.85564053897</v>
      </c>
      <c r="J75" s="538">
        <v>12897.953864148722</v>
      </c>
      <c r="K75" s="538">
        <v>14395.697693736201</v>
      </c>
      <c r="L75" s="538">
        <v>14132.991628540809</v>
      </c>
      <c r="M75" s="538">
        <v>14962.984863118805</v>
      </c>
      <c r="N75" s="538">
        <v>15676.05322228025</v>
      </c>
      <c r="O75" s="538">
        <v>16208.237041119823</v>
      </c>
      <c r="P75" s="624">
        <v>16646.716501831685</v>
      </c>
      <c r="Q75" s="624">
        <v>17406.068473700441</v>
      </c>
      <c r="R75" s="624">
        <v>18248.831864272241</v>
      </c>
      <c r="S75" s="625">
        <v>19199.071146465627</v>
      </c>
      <c r="T75" s="538"/>
      <c r="U75" s="538"/>
      <c r="V75" s="538"/>
      <c r="W75" s="628">
        <v>16254.312093296345</v>
      </c>
      <c r="X75" s="224" t="s">
        <v>17</v>
      </c>
      <c r="Y75" s="2"/>
    </row>
    <row r="76" spans="1:25">
      <c r="A76" s="2"/>
      <c r="B76" s="94" t="s">
        <v>124</v>
      </c>
      <c r="C76" s="538">
        <v>829.05252919987686</v>
      </c>
      <c r="D76" s="538">
        <v>878.54494477212552</v>
      </c>
      <c r="E76" s="538">
        <v>904.47167480627877</v>
      </c>
      <c r="F76" s="538">
        <v>966.07467293638808</v>
      </c>
      <c r="G76" s="538">
        <v>1007.1726716609554</v>
      </c>
      <c r="H76" s="538">
        <v>1096.6887862508263</v>
      </c>
      <c r="I76" s="538">
        <v>1165.6970915345007</v>
      </c>
      <c r="J76" s="538">
        <v>1226.8814023710954</v>
      </c>
      <c r="K76" s="538">
        <v>1302.2053914043154</v>
      </c>
      <c r="L76" s="538">
        <v>1310.6856311244348</v>
      </c>
      <c r="M76" s="538">
        <v>1395.9603659852353</v>
      </c>
      <c r="N76" s="538">
        <v>1472.7161913792097</v>
      </c>
      <c r="O76" s="538">
        <v>1549.4796106330496</v>
      </c>
      <c r="P76" s="624">
        <v>1571.2683347616419</v>
      </c>
      <c r="Q76" s="624">
        <v>1617.7164461316984</v>
      </c>
      <c r="R76" s="624">
        <v>1651.232673247524</v>
      </c>
      <c r="S76" s="625">
        <v>1720.121584975484</v>
      </c>
      <c r="T76" s="538"/>
      <c r="U76" s="538"/>
      <c r="V76" s="538"/>
      <c r="W76" s="628">
        <v>1517.3355899947549</v>
      </c>
      <c r="X76" s="224" t="s">
        <v>383</v>
      </c>
      <c r="Y76" s="2"/>
    </row>
    <row r="77" spans="1:25">
      <c r="A77" s="2"/>
      <c r="B77" s="94" t="s">
        <v>125</v>
      </c>
      <c r="C77" s="538">
        <v>597.71818925313039</v>
      </c>
      <c r="D77" s="538">
        <v>609.1447542177915</v>
      </c>
      <c r="E77" s="538">
        <v>628.19925914972282</v>
      </c>
      <c r="F77" s="538">
        <v>613.63003889531569</v>
      </c>
      <c r="G77" s="538">
        <v>639.87422721852693</v>
      </c>
      <c r="H77" s="538">
        <v>644.78660267440318</v>
      </c>
      <c r="I77" s="538">
        <v>677.38266550024696</v>
      </c>
      <c r="J77" s="538">
        <v>704.43985887775602</v>
      </c>
      <c r="K77" s="538">
        <v>729.4627833089254</v>
      </c>
      <c r="L77" s="538">
        <v>735.70123433655442</v>
      </c>
      <c r="M77" s="538">
        <v>748.38065760241875</v>
      </c>
      <c r="N77" s="538">
        <v>771.5094237348211</v>
      </c>
      <c r="O77" s="538">
        <v>793.08019211907424</v>
      </c>
      <c r="P77" s="624">
        <v>818.28521331236982</v>
      </c>
      <c r="Q77" s="624">
        <v>846.05893878680331</v>
      </c>
      <c r="R77" s="624">
        <v>796.99441536549227</v>
      </c>
      <c r="S77" s="625">
        <v>777.9565011881383</v>
      </c>
      <c r="T77" s="538"/>
      <c r="U77" s="538"/>
      <c r="V77" s="538"/>
      <c r="W77" s="628">
        <v>779.58027410553586</v>
      </c>
      <c r="X77" s="224" t="s">
        <v>383</v>
      </c>
      <c r="Y77" s="2"/>
    </row>
    <row r="78" spans="1:25">
      <c r="A78" s="2"/>
      <c r="B78" s="94" t="s">
        <v>126</v>
      </c>
      <c r="C78" s="538">
        <v>1090.6322103505245</v>
      </c>
      <c r="D78" s="538">
        <v>1182.051876790689</v>
      </c>
      <c r="E78" s="538">
        <v>1255.6442045479203</v>
      </c>
      <c r="F78" s="538">
        <v>1366.0041852497091</v>
      </c>
      <c r="G78" s="538">
        <v>1523.775476262025</v>
      </c>
      <c r="H78" s="538">
        <v>1753.4419831346131</v>
      </c>
      <c r="I78" s="538">
        <v>1971.6273256944246</v>
      </c>
      <c r="J78" s="538">
        <v>2197.8299781009587</v>
      </c>
      <c r="K78" s="538">
        <v>2355.7903053022601</v>
      </c>
      <c r="L78" s="538">
        <v>2340.3817214055666</v>
      </c>
      <c r="M78" s="538">
        <v>2471.8914744246276</v>
      </c>
      <c r="N78" s="538">
        <v>2658.7092467445068</v>
      </c>
      <c r="O78" s="538">
        <v>2858.7135701623629</v>
      </c>
      <c r="P78" s="624">
        <v>3069.5884596281326</v>
      </c>
      <c r="Q78" s="624">
        <v>3291.144997398007</v>
      </c>
      <c r="R78" s="624">
        <v>3503.9743543135337</v>
      </c>
      <c r="S78" s="625">
        <v>3735.4786225690241</v>
      </c>
      <c r="T78" s="538"/>
      <c r="U78" s="538"/>
      <c r="V78" s="538"/>
      <c r="W78" s="628">
        <v>2974.0330325075515</v>
      </c>
      <c r="X78" s="224" t="s">
        <v>383</v>
      </c>
      <c r="Y78" s="2"/>
    </row>
    <row r="79" spans="1:25">
      <c r="A79" s="2"/>
      <c r="B79" s="94" t="s">
        <v>127</v>
      </c>
      <c r="C79" s="538">
        <v>1986.8886249160098</v>
      </c>
      <c r="D79" s="538">
        <v>2070.0088937254186</v>
      </c>
      <c r="E79" s="538">
        <v>2129.9236568206547</v>
      </c>
      <c r="F79" s="538">
        <v>2201.2635103701168</v>
      </c>
      <c r="G79" s="538">
        <v>2283.9389562118413</v>
      </c>
      <c r="H79" s="538">
        <v>2347.6590625571384</v>
      </c>
      <c r="I79" s="538">
        <v>2430.9896878971645</v>
      </c>
      <c r="J79" s="538">
        <v>2507.47922653552</v>
      </c>
      <c r="K79" s="538">
        <v>2559.223661646512</v>
      </c>
      <c r="L79" s="538">
        <v>2557.3907453747747</v>
      </c>
      <c r="M79" s="538">
        <v>2601.228297353593</v>
      </c>
      <c r="N79" s="538">
        <v>2690.7650552168261</v>
      </c>
      <c r="O79" s="538">
        <v>2789.6836788906926</v>
      </c>
      <c r="P79" s="624">
        <v>2913.1732385347605</v>
      </c>
      <c r="Q79" s="624">
        <v>3058.5745781200517</v>
      </c>
      <c r="R79" s="624">
        <v>3184.8105416308435</v>
      </c>
      <c r="S79" s="625">
        <v>3285.7315987291126</v>
      </c>
      <c r="T79" s="538"/>
      <c r="U79" s="538"/>
      <c r="V79" s="538"/>
      <c r="W79" s="628">
        <v>2888.9046099576262</v>
      </c>
      <c r="X79" s="224" t="s">
        <v>383</v>
      </c>
      <c r="Y79" s="2"/>
    </row>
    <row r="80" spans="1:25">
      <c r="A80" s="2"/>
      <c r="B80" s="94" t="s">
        <v>35</v>
      </c>
      <c r="C80" s="538">
        <v>29185.355058725778</v>
      </c>
      <c r="D80" s="538">
        <v>30073.912805211046</v>
      </c>
      <c r="E80" s="538">
        <v>30851.311481505647</v>
      </c>
      <c r="F80" s="538">
        <v>32189.061595659736</v>
      </c>
      <c r="G80" s="538">
        <v>33754.86956161719</v>
      </c>
      <c r="H80" s="538">
        <v>36134.602242307716</v>
      </c>
      <c r="I80" s="538">
        <v>38009.875996481976</v>
      </c>
      <c r="J80" s="538">
        <v>39441.967789023438</v>
      </c>
      <c r="K80" s="538">
        <v>40277.619312109891</v>
      </c>
      <c r="L80" s="538">
        <v>38791.074685748346</v>
      </c>
      <c r="M80" s="538">
        <v>40027.240208867406</v>
      </c>
      <c r="N80" s="538">
        <v>41565.271221036899</v>
      </c>
      <c r="O80" s="538">
        <v>42145.097861131697</v>
      </c>
      <c r="P80" s="624">
        <v>44097.606423256111</v>
      </c>
      <c r="Q80" s="624">
        <v>45082.009631829329</v>
      </c>
      <c r="R80" s="624">
        <v>44204.946581930599</v>
      </c>
      <c r="S80" s="625">
        <v>44025.183426162432</v>
      </c>
      <c r="T80" s="538"/>
      <c r="U80" s="538"/>
      <c r="V80" s="538"/>
      <c r="W80" s="628">
        <v>42315.232080297021</v>
      </c>
      <c r="X80" s="224" t="s">
        <v>17</v>
      </c>
      <c r="Y80" s="2"/>
    </row>
    <row r="81" spans="1:25">
      <c r="A81" s="2"/>
      <c r="B81" s="94" t="s">
        <v>255</v>
      </c>
      <c r="C81" s="538">
        <v>3039.9193510339633</v>
      </c>
      <c r="D81" s="538">
        <v>3116.7110164051887</v>
      </c>
      <c r="E81" s="538">
        <v>3268.9136058475951</v>
      </c>
      <c r="F81" s="538">
        <v>3412.6420782229197</v>
      </c>
      <c r="G81" s="538">
        <v>3801.9299075741578</v>
      </c>
      <c r="H81" s="538">
        <v>4134.4975843805078</v>
      </c>
      <c r="I81" s="538">
        <v>4542.1405529358008</v>
      </c>
      <c r="J81" s="538">
        <v>5308.1341738391466</v>
      </c>
      <c r="K81" s="538">
        <v>5710.1634195667184</v>
      </c>
      <c r="L81" s="538">
        <v>5620.5393172886916</v>
      </c>
      <c r="M81" s="538">
        <v>5710.3442521767111</v>
      </c>
      <c r="N81" s="538">
        <v>5991.7784903417478</v>
      </c>
      <c r="O81" s="538">
        <v>6097.2215558254575</v>
      </c>
      <c r="P81" s="624">
        <v>6171.8579863501882</v>
      </c>
      <c r="Q81" s="624">
        <v>6244.7402875732605</v>
      </c>
      <c r="R81" s="624">
        <v>6301.6960688806548</v>
      </c>
      <c r="S81" s="625">
        <v>6553.0343687664827</v>
      </c>
      <c r="T81" s="538"/>
      <c r="U81" s="538"/>
      <c r="V81" s="538"/>
      <c r="W81" s="628">
        <v>5960.7628477894095</v>
      </c>
      <c r="X81" s="224" t="s">
        <v>385</v>
      </c>
      <c r="Y81" s="2"/>
    </row>
    <row r="82" spans="1:25">
      <c r="A82" s="2"/>
      <c r="B82" s="94" t="s">
        <v>256</v>
      </c>
      <c r="C82" s="630"/>
      <c r="D82" s="630"/>
      <c r="E82" s="630"/>
      <c r="F82" s="630"/>
      <c r="G82" s="630"/>
      <c r="H82" s="630"/>
      <c r="I82" s="630"/>
      <c r="J82" s="630"/>
      <c r="K82" s="630"/>
      <c r="L82" s="630"/>
      <c r="M82" s="630"/>
      <c r="N82" s="538">
        <v>49903.028539575171</v>
      </c>
      <c r="O82" s="630"/>
      <c r="P82" s="630"/>
      <c r="Q82" s="631"/>
      <c r="R82" s="632"/>
      <c r="S82" s="633"/>
      <c r="T82" s="538"/>
      <c r="U82" s="538"/>
      <c r="V82" s="538"/>
      <c r="W82" s="628"/>
      <c r="X82" s="224" t="s">
        <v>384</v>
      </c>
      <c r="Y82" s="2"/>
    </row>
    <row r="83" spans="1:25">
      <c r="A83" s="2"/>
      <c r="B83" s="94" t="s">
        <v>257</v>
      </c>
      <c r="C83" s="538">
        <v>649.45904570418247</v>
      </c>
      <c r="D83" s="538">
        <v>679.93494423692039</v>
      </c>
      <c r="E83" s="538">
        <v>701.53579440074702</v>
      </c>
      <c r="F83" s="538">
        <v>664.31505851763268</v>
      </c>
      <c r="G83" s="538">
        <v>710.41096696698969</v>
      </c>
      <c r="H83" s="538">
        <v>726.86636655346263</v>
      </c>
      <c r="I83" s="538">
        <v>771.14674144628498</v>
      </c>
      <c r="J83" s="538">
        <v>813.8053893959858</v>
      </c>
      <c r="K83" s="538">
        <v>833.25296407662415</v>
      </c>
      <c r="L83" s="538">
        <v>842.52222414483447</v>
      </c>
      <c r="M83" s="538">
        <v>870.04408091688538</v>
      </c>
      <c r="N83" s="538">
        <v>911.65594688964313</v>
      </c>
      <c r="O83" s="538">
        <v>963.56401391656368</v>
      </c>
      <c r="P83" s="624">
        <v>618.51468225169981</v>
      </c>
      <c r="Q83" s="624">
        <v>633.91876475988886</v>
      </c>
      <c r="R83" s="624">
        <v>666.9581719465989</v>
      </c>
      <c r="S83" s="625">
        <v>698.88960754667903</v>
      </c>
      <c r="T83" s="538"/>
      <c r="U83" s="538"/>
      <c r="V83" s="538"/>
      <c r="W83" s="628">
        <v>745.02200090043698</v>
      </c>
      <c r="X83" s="224" t="s">
        <v>383</v>
      </c>
      <c r="Y83" s="2"/>
    </row>
    <row r="84" spans="1:25">
      <c r="A84" s="2"/>
      <c r="B84" s="94" t="s">
        <v>129</v>
      </c>
      <c r="C84" s="538">
        <v>787.22511868682636</v>
      </c>
      <c r="D84" s="538">
        <v>865.7763824065604</v>
      </c>
      <c r="E84" s="538">
        <v>917.82842652862678</v>
      </c>
      <c r="F84" s="538">
        <v>1033.5834679328218</v>
      </c>
      <c r="G84" s="538">
        <v>1366.9960113924344</v>
      </c>
      <c r="H84" s="538">
        <v>1596.8359830663017</v>
      </c>
      <c r="I84" s="538">
        <v>1600.2012255342502</v>
      </c>
      <c r="J84" s="538">
        <v>1640.780387370859</v>
      </c>
      <c r="K84" s="538">
        <v>1668.5779849679861</v>
      </c>
      <c r="L84" s="538">
        <v>1695.9633098865149</v>
      </c>
      <c r="M84" s="538">
        <v>1886.2510605405066</v>
      </c>
      <c r="N84" s="538">
        <v>1863.8456053976499</v>
      </c>
      <c r="O84" s="538">
        <v>1999.0349482239574</v>
      </c>
      <c r="P84" s="624">
        <v>2077.060248245853</v>
      </c>
      <c r="Q84" s="624">
        <v>2187.5345133504666</v>
      </c>
      <c r="R84" s="624">
        <v>2180.1798306113583</v>
      </c>
      <c r="S84" s="625">
        <v>1991.2479162032726</v>
      </c>
      <c r="T84" s="538"/>
      <c r="U84" s="538"/>
      <c r="V84" s="538"/>
      <c r="W84" s="628">
        <v>1951.4130021013432</v>
      </c>
      <c r="X84" s="224" t="s">
        <v>383</v>
      </c>
      <c r="Y84" s="2"/>
    </row>
    <row r="85" spans="1:25">
      <c r="A85" s="2"/>
      <c r="B85" s="94" t="s">
        <v>73</v>
      </c>
      <c r="C85" s="538">
        <v>9608.1771357760881</v>
      </c>
      <c r="D85" s="538">
        <v>10001.178038502136</v>
      </c>
      <c r="E85" s="538">
        <v>10297.97808692979</v>
      </c>
      <c r="F85" s="538">
        <v>10771.247480509523</v>
      </c>
      <c r="G85" s="538">
        <v>11777.133050468152</v>
      </c>
      <c r="H85" s="538">
        <v>12774.731224837898</v>
      </c>
      <c r="I85" s="538">
        <v>15611.108214241407</v>
      </c>
      <c r="J85" s="538">
        <v>16862.924066416985</v>
      </c>
      <c r="K85" s="538">
        <v>16422.866333905193</v>
      </c>
      <c r="L85" s="538">
        <v>16267.461929277402</v>
      </c>
      <c r="M85" s="538">
        <v>18356.776217967839</v>
      </c>
      <c r="N85" s="538">
        <v>20437.704525929188</v>
      </c>
      <c r="O85" s="538">
        <v>21620.28096675302</v>
      </c>
      <c r="P85" s="624">
        <v>22578.728919648442</v>
      </c>
      <c r="Q85" s="624">
        <v>23082.33453927968</v>
      </c>
      <c r="R85" s="624">
        <v>23579.462274287685</v>
      </c>
      <c r="S85" s="625">
        <v>23960.270149303258</v>
      </c>
      <c r="T85" s="538"/>
      <c r="U85" s="538"/>
      <c r="V85" s="538"/>
      <c r="W85" s="628">
        <v>21038.816674059042</v>
      </c>
      <c r="X85" s="224" t="s">
        <v>17</v>
      </c>
      <c r="Y85" s="2"/>
    </row>
    <row r="86" spans="1:25">
      <c r="A86" s="2"/>
      <c r="B86" s="94" t="s">
        <v>71</v>
      </c>
      <c r="C86" s="538">
        <v>2933.3150196849747</v>
      </c>
      <c r="D86" s="538">
        <v>3226.8486795653262</v>
      </c>
      <c r="E86" s="538">
        <v>3551.6638974727312</v>
      </c>
      <c r="F86" s="538">
        <v>3961.2741668139679</v>
      </c>
      <c r="G86" s="538">
        <v>4455.2053296712238</v>
      </c>
      <c r="H86" s="538">
        <v>5092.560189280849</v>
      </c>
      <c r="I86" s="538">
        <v>5883.7197840108702</v>
      </c>
      <c r="J86" s="538">
        <v>6863.9822292517147</v>
      </c>
      <c r="K86" s="538">
        <v>7635.0731388279282</v>
      </c>
      <c r="L86" s="538">
        <v>8374.4328501305572</v>
      </c>
      <c r="M86" s="538">
        <v>9333.1248821895642</v>
      </c>
      <c r="N86" s="538">
        <v>10384.367316917002</v>
      </c>
      <c r="O86" s="538">
        <v>11351.062842497722</v>
      </c>
      <c r="P86" s="624">
        <v>12367.96586431311</v>
      </c>
      <c r="Q86" s="624">
        <v>13439.907642127664</v>
      </c>
      <c r="R86" s="624">
        <v>14448.265618458116</v>
      </c>
      <c r="S86" s="625">
        <v>15534.701944330467</v>
      </c>
      <c r="T86" s="538"/>
      <c r="U86" s="538"/>
      <c r="V86" s="538"/>
      <c r="W86" s="628">
        <v>11733.104882489302</v>
      </c>
      <c r="X86" s="224" t="s">
        <v>17</v>
      </c>
      <c r="Y86" s="2"/>
    </row>
    <row r="87" spans="1:25">
      <c r="A87" s="2"/>
      <c r="B87" s="94" t="s">
        <v>319</v>
      </c>
      <c r="C87" s="538">
        <v>26962.587770220358</v>
      </c>
      <c r="D87" s="538">
        <v>27528.076585101862</v>
      </c>
      <c r="E87" s="538">
        <v>28288.182748793297</v>
      </c>
      <c r="F87" s="538">
        <v>29792.850360671709</v>
      </c>
      <c r="G87" s="538">
        <v>33016.840457535407</v>
      </c>
      <c r="H87" s="538">
        <v>36437.492000257458</v>
      </c>
      <c r="I87" s="538">
        <v>39940.850059295743</v>
      </c>
      <c r="J87" s="538">
        <v>43280.973767206262</v>
      </c>
      <c r="K87" s="538">
        <v>44800.219713699364</v>
      </c>
      <c r="L87" s="538">
        <v>43935.68496390259</v>
      </c>
      <c r="M87" s="538">
        <v>47134.568968884065</v>
      </c>
      <c r="N87" s="538">
        <v>50085.959328848294</v>
      </c>
      <c r="O87" s="538">
        <v>51274.057265341195</v>
      </c>
      <c r="P87" s="624">
        <v>53472.230720594831</v>
      </c>
      <c r="Q87" s="624">
        <v>55514.510938702027</v>
      </c>
      <c r="R87" s="624">
        <v>56951.963718090876</v>
      </c>
      <c r="S87" s="625">
        <v>58552.712215901149</v>
      </c>
      <c r="T87" s="538"/>
      <c r="U87" s="538"/>
      <c r="V87" s="538"/>
      <c r="W87" s="628">
        <v>51537.131397892685</v>
      </c>
      <c r="X87" s="224" t="s">
        <v>385</v>
      </c>
      <c r="Y87" s="2"/>
    </row>
    <row r="88" spans="1:25">
      <c r="A88" s="2"/>
      <c r="B88" s="94" t="s">
        <v>320</v>
      </c>
      <c r="C88" s="538">
        <v>33469.066891121038</v>
      </c>
      <c r="D88" s="538">
        <v>34408.468743422251</v>
      </c>
      <c r="E88" s="538">
        <v>37145.394381871258</v>
      </c>
      <c r="F88" s="538">
        <v>41266.798067334188</v>
      </c>
      <c r="G88" s="538">
        <v>52457.373336715464</v>
      </c>
      <c r="H88" s="538">
        <v>57162.644220701754</v>
      </c>
      <c r="I88" s="538">
        <v>65307.164463711641</v>
      </c>
      <c r="J88" s="538">
        <v>75131.938348333118</v>
      </c>
      <c r="K88" s="538">
        <v>77584.571332050124</v>
      </c>
      <c r="L88" s="538">
        <v>77553.353162853382</v>
      </c>
      <c r="M88" s="538">
        <v>96198.241002570387</v>
      </c>
      <c r="N88" s="538">
        <v>116752.21155631825</v>
      </c>
      <c r="O88" s="538">
        <v>126863.41001036145</v>
      </c>
      <c r="P88" s="624">
        <v>140037.11559733178</v>
      </c>
      <c r="Q88" s="624">
        <v>137736.94981458969</v>
      </c>
      <c r="R88" s="624">
        <v>107024.2842112536</v>
      </c>
      <c r="S88" s="625">
        <v>104168.75114472971</v>
      </c>
      <c r="T88" s="538"/>
      <c r="U88" s="538"/>
      <c r="V88" s="538"/>
      <c r="W88" s="628">
        <v>110416.78191408742</v>
      </c>
      <c r="X88" s="224" t="s">
        <v>385</v>
      </c>
      <c r="Y88" s="2"/>
    </row>
    <row r="89" spans="1:25">
      <c r="A89" s="2"/>
      <c r="B89" s="94" t="s">
        <v>130</v>
      </c>
      <c r="C89" s="538">
        <v>6585.3341381374385</v>
      </c>
      <c r="D89" s="538">
        <v>6750.6871387656465</v>
      </c>
      <c r="E89" s="538">
        <v>6927.3212525907693</v>
      </c>
      <c r="F89" s="538">
        <v>7241.3312583306688</v>
      </c>
      <c r="G89" s="538">
        <v>7732.3194762241274</v>
      </c>
      <c r="H89" s="538">
        <v>8248.3553417859603</v>
      </c>
      <c r="I89" s="538">
        <v>8957.3411175654874</v>
      </c>
      <c r="J89" s="538">
        <v>9710.9175959435579</v>
      </c>
      <c r="K89" s="538">
        <v>10132.265661285741</v>
      </c>
      <c r="L89" s="538">
        <v>10260.226679026542</v>
      </c>
      <c r="M89" s="538">
        <v>10680.003006654784</v>
      </c>
      <c r="N89" s="538">
        <v>11496.477705438057</v>
      </c>
      <c r="O89" s="538">
        <v>12058.343757963226</v>
      </c>
      <c r="P89" s="624">
        <v>12725.043731128322</v>
      </c>
      <c r="Q89" s="624">
        <v>13394.947358687174</v>
      </c>
      <c r="R89" s="624">
        <v>13825.921256022903</v>
      </c>
      <c r="S89" s="625">
        <v>14157.634039633056</v>
      </c>
      <c r="T89" s="538"/>
      <c r="U89" s="538"/>
      <c r="V89" s="538"/>
      <c r="W89" s="628">
        <v>12239.58632029687</v>
      </c>
      <c r="X89" s="224" t="s">
        <v>383</v>
      </c>
      <c r="Y89" s="2"/>
    </row>
    <row r="90" spans="1:25">
      <c r="A90" s="2"/>
      <c r="B90" s="94" t="s">
        <v>131</v>
      </c>
      <c r="C90" s="538">
        <v>1173.8175264185163</v>
      </c>
      <c r="D90" s="538">
        <v>1198.6710859166578</v>
      </c>
      <c r="E90" s="538">
        <v>1215.644913477252</v>
      </c>
      <c r="F90" s="538">
        <v>1236.1660103823447</v>
      </c>
      <c r="G90" s="538">
        <v>1264.1561350917723</v>
      </c>
      <c r="H90" s="538">
        <v>1310.2653821260135</v>
      </c>
      <c r="I90" s="538">
        <v>1353.5194410941399</v>
      </c>
      <c r="J90" s="538">
        <v>1367.4888396144938</v>
      </c>
      <c r="K90" s="538">
        <v>1366.6475497174845</v>
      </c>
      <c r="L90" s="538">
        <v>1370.4668838866312</v>
      </c>
      <c r="M90" s="538">
        <v>1383.9296940583038</v>
      </c>
      <c r="N90" s="538">
        <v>1414.6117232569391</v>
      </c>
      <c r="O90" s="538">
        <v>1448.4276861252977</v>
      </c>
      <c r="P90" s="624">
        <v>1487.1105066938489</v>
      </c>
      <c r="Q90" s="624">
        <v>1508.5563531017808</v>
      </c>
      <c r="R90" s="636">
        <v>1504.5259806462348</v>
      </c>
      <c r="S90" s="635">
        <v>1522.2557062067449</v>
      </c>
      <c r="T90" s="538"/>
      <c r="U90" s="538"/>
      <c r="V90" s="538"/>
      <c r="W90" s="628">
        <v>1452.9497071701442</v>
      </c>
      <c r="X90" s="224" t="s">
        <v>383</v>
      </c>
      <c r="Y90" s="2"/>
    </row>
    <row r="91" spans="1:25">
      <c r="A91" s="2"/>
      <c r="B91" s="94" t="s">
        <v>132</v>
      </c>
      <c r="C91" s="538">
        <v>3551.0934996040578</v>
      </c>
      <c r="D91" s="538">
        <v>3667.7092078790452</v>
      </c>
      <c r="E91" s="538">
        <v>3790.1957497318658</v>
      </c>
      <c r="F91" s="538">
        <v>3791.1307110498255</v>
      </c>
      <c r="G91" s="538">
        <v>3915.7417454177189</v>
      </c>
      <c r="H91" s="538">
        <v>4223.075366934162</v>
      </c>
      <c r="I91" s="538">
        <v>4474.881179312014</v>
      </c>
      <c r="J91" s="538">
        <v>4369.0533336169092</v>
      </c>
      <c r="K91" s="538">
        <v>4543.9273088141308</v>
      </c>
      <c r="L91" s="538">
        <v>4760.4441785716208</v>
      </c>
      <c r="M91" s="538">
        <v>5081.4343424355757</v>
      </c>
      <c r="N91" s="538">
        <v>5213.9469370838851</v>
      </c>
      <c r="O91" s="538">
        <v>5368.2669754247536</v>
      </c>
      <c r="P91" s="624">
        <v>5502.4841911377462</v>
      </c>
      <c r="Q91" s="624">
        <v>5833.7647722060065</v>
      </c>
      <c r="R91" s="624">
        <v>5901.6826019676064</v>
      </c>
      <c r="S91" s="625">
        <v>5718.7888412556358</v>
      </c>
      <c r="T91" s="538"/>
      <c r="U91" s="538"/>
      <c r="V91" s="538"/>
      <c r="W91" s="628">
        <v>5357.0724517578974</v>
      </c>
      <c r="X91" s="224" t="s">
        <v>383</v>
      </c>
      <c r="Y91" s="2"/>
    </row>
    <row r="92" spans="1:25">
      <c r="A92" s="2"/>
      <c r="B92" s="94" t="s">
        <v>133</v>
      </c>
      <c r="C92" s="538">
        <v>7829.8129616772567</v>
      </c>
      <c r="D92" s="538">
        <v>8139.8101026478889</v>
      </c>
      <c r="E92" s="538">
        <v>8397.3025357519255</v>
      </c>
      <c r="F92" s="538">
        <v>8793.3831466595366</v>
      </c>
      <c r="G92" s="538">
        <v>9289.50331735902</v>
      </c>
      <c r="H92" s="538">
        <v>9817.0011940259265</v>
      </c>
      <c r="I92" s="538">
        <v>10697.463544079903</v>
      </c>
      <c r="J92" s="538">
        <v>11714.214711229084</v>
      </c>
      <c r="K92" s="538">
        <v>12329.930057933972</v>
      </c>
      <c r="L92" s="538">
        <v>12141.934981207442</v>
      </c>
      <c r="M92" s="538">
        <v>12737.020176163456</v>
      </c>
      <c r="N92" s="538">
        <v>13397.230542238596</v>
      </c>
      <c r="O92" s="538">
        <v>14133.688180651134</v>
      </c>
      <c r="P92" s="624">
        <v>14524.671500782155</v>
      </c>
      <c r="Q92" s="624">
        <v>15160.517663423103</v>
      </c>
      <c r="R92" s="624">
        <v>15879.596769106429</v>
      </c>
      <c r="S92" s="625">
        <v>16614.088506962664</v>
      </c>
      <c r="T92" s="538"/>
      <c r="U92" s="538"/>
      <c r="V92" s="538"/>
      <c r="W92" s="628">
        <v>14228.79554049326</v>
      </c>
      <c r="X92" s="224" t="s">
        <v>383</v>
      </c>
      <c r="Y92" s="2"/>
    </row>
    <row r="93" spans="1:25">
      <c r="A93" s="2"/>
      <c r="B93" s="94" t="s">
        <v>381</v>
      </c>
      <c r="C93" s="538">
        <v>2336.3569209568373</v>
      </c>
      <c r="D93" s="538">
        <v>2342.8549964235076</v>
      </c>
      <c r="E93" s="538">
        <v>2295.1913994012289</v>
      </c>
      <c r="F93" s="538">
        <v>2268.2722921194672</v>
      </c>
      <c r="G93" s="538">
        <v>2317.6143617794114</v>
      </c>
      <c r="H93" s="538">
        <v>2388.4321949825508</v>
      </c>
      <c r="I93" s="538">
        <v>2450.5967779908733</v>
      </c>
      <c r="J93" s="538">
        <v>2508.3738993361708</v>
      </c>
      <c r="K93" s="538">
        <v>2567.1907432448938</v>
      </c>
      <c r="L93" s="538">
        <v>2612.0638686920934</v>
      </c>
      <c r="M93" s="538">
        <v>2635.8377713869945</v>
      </c>
      <c r="N93" s="538">
        <v>2511.4201951191476</v>
      </c>
      <c r="O93" s="538">
        <v>2762.3414257031918</v>
      </c>
      <c r="P93" s="624">
        <v>2980.2650598422256</v>
      </c>
      <c r="Q93" s="624">
        <v>3217.634378980063</v>
      </c>
      <c r="R93" s="624">
        <v>3461.6038099148764</v>
      </c>
      <c r="S93" s="625">
        <v>3719.6245620881709</v>
      </c>
      <c r="T93" s="538"/>
      <c r="U93" s="538"/>
      <c r="V93" s="538"/>
      <c r="W93" s="628">
        <v>3024.8850029333262</v>
      </c>
      <c r="X93" s="224" t="s">
        <v>383</v>
      </c>
      <c r="Y93" s="2"/>
    </row>
    <row r="94" spans="1:25">
      <c r="A94" s="2"/>
      <c r="B94" s="94" t="s">
        <v>67</v>
      </c>
      <c r="C94" s="538">
        <v>10746.624255301409</v>
      </c>
      <c r="D94" s="538">
        <v>11325.556219841154</v>
      </c>
      <c r="E94" s="538">
        <v>12283.777871659613</v>
      </c>
      <c r="F94" s="538">
        <v>13121.795324526511</v>
      </c>
      <c r="G94" s="538">
        <v>14097.550749738004</v>
      </c>
      <c r="H94" s="538">
        <v>14859.289422549511</v>
      </c>
      <c r="I94" s="538">
        <v>16934.749794268202</v>
      </c>
      <c r="J94" s="538">
        <v>18770.869548410235</v>
      </c>
      <c r="K94" s="538">
        <v>20247.002225882999</v>
      </c>
      <c r="L94" s="538">
        <v>19470.590513771323</v>
      </c>
      <c r="M94" s="538">
        <v>19205.437355705995</v>
      </c>
      <c r="N94" s="538">
        <v>20704.308707960074</v>
      </c>
      <c r="O94" s="538">
        <v>21132.995844393987</v>
      </c>
      <c r="P94" s="624">
        <v>21681.085658993619</v>
      </c>
      <c r="Q94" s="624">
        <v>21980.934287010343</v>
      </c>
      <c r="R94" s="624">
        <v>22488.746218319571</v>
      </c>
      <c r="S94" s="625">
        <v>23596.244910581096</v>
      </c>
      <c r="T94" s="538"/>
      <c r="U94" s="538"/>
      <c r="V94" s="538"/>
      <c r="W94" s="628">
        <v>21031.074131443715</v>
      </c>
      <c r="X94" s="224" t="s">
        <v>17</v>
      </c>
      <c r="Y94" s="2"/>
    </row>
    <row r="95" spans="1:25">
      <c r="A95" s="2"/>
      <c r="B95" s="94" t="s">
        <v>135</v>
      </c>
      <c r="C95" s="630"/>
      <c r="D95" s="630"/>
      <c r="E95" s="630"/>
      <c r="F95" s="630"/>
      <c r="G95" s="630"/>
      <c r="H95" s="630"/>
      <c r="I95" s="630"/>
      <c r="J95" s="630"/>
      <c r="K95" s="630"/>
      <c r="L95" s="630"/>
      <c r="M95" s="630"/>
      <c r="N95" s="630"/>
      <c r="O95" s="630"/>
      <c r="P95" s="630"/>
      <c r="Q95" s="630"/>
      <c r="R95" s="630"/>
      <c r="S95" s="633"/>
      <c r="T95" s="538"/>
      <c r="U95" s="538"/>
      <c r="V95" s="538"/>
      <c r="W95" s="628"/>
      <c r="X95" s="224" t="s">
        <v>383</v>
      </c>
      <c r="Y95" s="2"/>
    </row>
    <row r="96" spans="1:25">
      <c r="A96" s="2"/>
      <c r="B96" s="94" t="s">
        <v>48</v>
      </c>
      <c r="C96" s="538">
        <v>21695.794534199598</v>
      </c>
      <c r="D96" s="538">
        <v>23297.445790760401</v>
      </c>
      <c r="E96" s="538">
        <v>23964.873900245198</v>
      </c>
      <c r="F96" s="538">
        <v>24300.752473638298</v>
      </c>
      <c r="G96" s="538">
        <v>26091.908720427498</v>
      </c>
      <c r="H96" s="538">
        <v>28169.479203118499</v>
      </c>
      <c r="I96" s="538">
        <v>30496.1488220344</v>
      </c>
      <c r="J96" s="538">
        <v>32986.037917323098</v>
      </c>
      <c r="K96" s="538">
        <v>34823.742942354504</v>
      </c>
      <c r="L96" s="538">
        <v>33922.668525908797</v>
      </c>
      <c r="M96" s="538">
        <v>33295.027893385297</v>
      </c>
      <c r="N96" s="538">
        <v>33192.379846782598</v>
      </c>
      <c r="O96" s="538">
        <v>31877.470273433999</v>
      </c>
      <c r="P96" s="538">
        <v>30610.722775698701</v>
      </c>
      <c r="Q96" s="624">
        <v>30482.562274168002</v>
      </c>
      <c r="R96" s="624">
        <v>31539.526825781999</v>
      </c>
      <c r="S96" s="625">
        <v>32580.350639507498</v>
      </c>
      <c r="T96" s="538"/>
      <c r="U96" s="538"/>
      <c r="V96" s="538"/>
      <c r="W96" s="628">
        <v>31487.323661874118</v>
      </c>
      <c r="X96" s="224" t="s">
        <v>17</v>
      </c>
      <c r="Y96" s="2"/>
    </row>
    <row r="97" spans="1:25">
      <c r="A97" s="2"/>
      <c r="B97" s="94" t="s">
        <v>50</v>
      </c>
      <c r="C97" s="538">
        <v>16132.369748122641</v>
      </c>
      <c r="D97" s="538">
        <v>17556.215695106293</v>
      </c>
      <c r="E97" s="538">
        <v>18141.686457110685</v>
      </c>
      <c r="F97" s="538">
        <v>19361.213678651697</v>
      </c>
      <c r="G97" s="538">
        <v>20781.34340451852</v>
      </c>
      <c r="H97" s="538">
        <v>21909.585174042346</v>
      </c>
      <c r="I97" s="538">
        <v>23751.792040856682</v>
      </c>
      <c r="J97" s="538">
        <v>26058.200421257567</v>
      </c>
      <c r="K97" s="538">
        <v>27784.104571249398</v>
      </c>
      <c r="L97" s="538">
        <v>27567.202460682667</v>
      </c>
      <c r="M97" s="538">
        <v>27659.265237999796</v>
      </c>
      <c r="N97" s="538">
        <v>28797.417961169096</v>
      </c>
      <c r="O97" s="538">
        <v>29047.246439594921</v>
      </c>
      <c r="P97" s="624">
        <v>30485.714154111276</v>
      </c>
      <c r="Q97" s="624">
        <v>32357.636080741231</v>
      </c>
      <c r="R97" s="624">
        <v>33743.190900546128</v>
      </c>
      <c r="S97" s="625">
        <v>34711.282937187993</v>
      </c>
      <c r="T97" s="538"/>
      <c r="U97" s="538"/>
      <c r="V97" s="538"/>
      <c r="W97" s="628">
        <v>30247.877201437619</v>
      </c>
      <c r="X97" s="224" t="s">
        <v>17</v>
      </c>
      <c r="Y97" s="2"/>
    </row>
    <row r="98" spans="1:25">
      <c r="A98" s="2"/>
      <c r="B98" s="94" t="s">
        <v>136</v>
      </c>
      <c r="C98" s="538">
        <v>419.46391359242438</v>
      </c>
      <c r="D98" s="538">
        <v>408.57440044406724</v>
      </c>
      <c r="E98" s="538">
        <v>414.72277326648333</v>
      </c>
      <c r="F98" s="538">
        <v>433.0794753064572</v>
      </c>
      <c r="G98" s="538">
        <v>460.24764142318134</v>
      </c>
      <c r="H98" s="538">
        <v>488.38808694665352</v>
      </c>
      <c r="I98" s="538">
        <v>513.37969086873034</v>
      </c>
      <c r="J98" s="538">
        <v>542.06172865838403</v>
      </c>
      <c r="K98" s="538">
        <v>568.08347786522143</v>
      </c>
      <c r="L98" s="538">
        <v>569.53500630888789</v>
      </c>
      <c r="M98" s="538">
        <v>597.07698734942687</v>
      </c>
      <c r="N98" s="538">
        <v>629.85638883656486</v>
      </c>
      <c r="O98" s="538">
        <v>664.80178008921666</v>
      </c>
      <c r="P98" s="624">
        <v>708.95962146478735</v>
      </c>
      <c r="Q98" s="624">
        <v>764.4810991137773</v>
      </c>
      <c r="R98" s="624">
        <v>799.07670388272504</v>
      </c>
      <c r="S98" s="625">
        <v>800.75156535593874</v>
      </c>
      <c r="T98" s="538"/>
      <c r="U98" s="538"/>
      <c r="V98" s="538"/>
      <c r="W98" s="628">
        <v>691.20381386434735</v>
      </c>
      <c r="X98" s="224" t="s">
        <v>383</v>
      </c>
      <c r="Y98" s="2"/>
    </row>
    <row r="99" spans="1:25">
      <c r="A99" s="2"/>
      <c r="B99" s="94" t="s">
        <v>65</v>
      </c>
      <c r="C99" s="538">
        <v>28640.062432903</v>
      </c>
      <c r="D99" s="538">
        <v>29517.216403631046</v>
      </c>
      <c r="E99" s="538">
        <v>30640.34503647955</v>
      </c>
      <c r="F99" s="538">
        <v>30784.416114996831</v>
      </c>
      <c r="G99" s="538">
        <v>32931.946498468293</v>
      </c>
      <c r="H99" s="538">
        <v>34150.155795374267</v>
      </c>
      <c r="I99" s="538">
        <v>37317.116439444362</v>
      </c>
      <c r="J99" s="538">
        <v>38953.199886202099</v>
      </c>
      <c r="K99" s="538">
        <v>41278.328843462004</v>
      </c>
      <c r="L99" s="538">
        <v>40380.944470136623</v>
      </c>
      <c r="M99" s="538">
        <v>43082.755538458216</v>
      </c>
      <c r="N99" s="538">
        <v>44403.394145925668</v>
      </c>
      <c r="O99" s="538">
        <v>44803.962236741798</v>
      </c>
      <c r="P99" s="624">
        <v>46726.853320478032</v>
      </c>
      <c r="Q99" s="624">
        <v>47805.572709400636</v>
      </c>
      <c r="R99" s="624">
        <v>48980.791733371407</v>
      </c>
      <c r="S99" s="625">
        <v>49695.967505111803</v>
      </c>
      <c r="T99" s="538"/>
      <c r="U99" s="538"/>
      <c r="V99" s="538"/>
      <c r="W99" s="628">
        <v>45241.246597904152</v>
      </c>
      <c r="X99" s="224" t="s">
        <v>17</v>
      </c>
      <c r="Y99" s="2"/>
    </row>
    <row r="100" spans="1:25">
      <c r="A100" s="2"/>
      <c r="B100" s="94" t="s">
        <v>260</v>
      </c>
      <c r="C100" s="538">
        <v>1689.2994725288174</v>
      </c>
      <c r="D100" s="538">
        <v>1726.7768946070321</v>
      </c>
      <c r="E100" s="538">
        <v>1766.622289280471</v>
      </c>
      <c r="F100" s="538">
        <v>1829.1281634748052</v>
      </c>
      <c r="G100" s="538">
        <v>1920.6121336632775</v>
      </c>
      <c r="H100" s="538">
        <v>2012.5995739329603</v>
      </c>
      <c r="I100" s="538">
        <v>2138.6317469488336</v>
      </c>
      <c r="J100" s="538">
        <v>2269.9074812569447</v>
      </c>
      <c r="K100" s="538">
        <v>2408.4056227616729</v>
      </c>
      <c r="L100" s="538">
        <v>2506.4679641528751</v>
      </c>
      <c r="M100" s="538">
        <v>2581.4166098197552</v>
      </c>
      <c r="N100" s="538">
        <v>2705.4055888268422</v>
      </c>
      <c r="O100" s="538">
        <v>2838.6744725763429</v>
      </c>
      <c r="P100" s="624">
        <v>2976.3780801851376</v>
      </c>
      <c r="Q100" s="624">
        <v>3156.9652640657596</v>
      </c>
      <c r="R100" s="624">
        <v>3342.4773261992582</v>
      </c>
      <c r="S100" s="635">
        <v>3442.2599142282497</v>
      </c>
      <c r="T100" s="538"/>
      <c r="U100" s="538"/>
      <c r="V100" s="538"/>
      <c r="W100" s="628">
        <v>2921.6406714152458</v>
      </c>
      <c r="X100" s="224" t="s">
        <v>385</v>
      </c>
      <c r="Y100" s="2"/>
    </row>
    <row r="101" spans="1:25">
      <c r="A101" s="2"/>
      <c r="B101" s="94" t="s">
        <v>261</v>
      </c>
      <c r="C101" s="538">
        <v>6479.6055752394241</v>
      </c>
      <c r="D101" s="538">
        <v>6659.1966191010006</v>
      </c>
      <c r="E101" s="538">
        <v>6628.2338088966071</v>
      </c>
      <c r="F101" s="538">
        <v>7252.1519874888936</v>
      </c>
      <c r="G101" s="538">
        <v>7662.4873901047049</v>
      </c>
      <c r="H101" s="538">
        <v>7874.3120609564521</v>
      </c>
      <c r="I101" s="538">
        <v>8332.7752401986309</v>
      </c>
      <c r="J101" s="538">
        <v>9076.9397262619641</v>
      </c>
      <c r="K101" s="538">
        <v>9896.7217466527363</v>
      </c>
      <c r="L101" s="538">
        <v>9833.7883244954846</v>
      </c>
      <c r="M101" s="538">
        <v>9991.2406088444986</v>
      </c>
      <c r="N101" s="538">
        <v>10134.527802015156</v>
      </c>
      <c r="O101" s="538">
        <v>10164.591718426624</v>
      </c>
      <c r="P101" s="624">
        <v>10357.168978821774</v>
      </c>
      <c r="Q101" s="624">
        <v>10926.963826588644</v>
      </c>
      <c r="R101" s="624">
        <v>10792.961539195141</v>
      </c>
      <c r="S101" s="625">
        <v>10975.064705455094</v>
      </c>
      <c r="T101" s="538"/>
      <c r="U101" s="538"/>
      <c r="V101" s="538"/>
      <c r="W101" s="628">
        <v>10227.05376488517</v>
      </c>
      <c r="X101" s="224" t="s">
        <v>384</v>
      </c>
      <c r="Y101" s="2"/>
    </row>
    <row r="102" spans="1:25">
      <c r="A102" s="2"/>
      <c r="B102" s="94" t="s">
        <v>101</v>
      </c>
      <c r="C102" s="538">
        <v>6312.2599294113015</v>
      </c>
      <c r="D102" s="538">
        <v>6471.2635527078146</v>
      </c>
      <c r="E102" s="538">
        <v>6844.556909569279</v>
      </c>
      <c r="F102" s="538">
        <v>6858.1594892296516</v>
      </c>
      <c r="G102" s="538">
        <v>7033.1271974826195</v>
      </c>
      <c r="H102" s="538">
        <v>7816.3034183193586</v>
      </c>
      <c r="I102" s="538">
        <v>8788.8819342172646</v>
      </c>
      <c r="J102" s="538">
        <v>9671.4310050698259</v>
      </c>
      <c r="K102" s="538">
        <v>10038.052333289248</v>
      </c>
      <c r="L102" s="538">
        <v>10072.801976346413</v>
      </c>
      <c r="M102" s="538">
        <v>10898.517185540586</v>
      </c>
      <c r="N102" s="538">
        <v>11320.903055982873</v>
      </c>
      <c r="O102" s="538">
        <v>11702.346091291451</v>
      </c>
      <c r="P102" s="624">
        <v>12302.173422584079</v>
      </c>
      <c r="Q102" s="624">
        <v>13313.966665242393</v>
      </c>
      <c r="R102" s="624">
        <v>14237.057901671862</v>
      </c>
      <c r="S102" s="625">
        <v>15208.913777590862</v>
      </c>
      <c r="T102" s="637"/>
      <c r="U102" s="538"/>
      <c r="V102" s="538"/>
      <c r="W102" s="628">
        <v>12291.109231477471</v>
      </c>
      <c r="X102" s="224" t="s">
        <v>17</v>
      </c>
      <c r="Y102" s="2"/>
    </row>
    <row r="103" spans="1:25">
      <c r="A103" s="2"/>
      <c r="B103" s="94" t="s">
        <v>95</v>
      </c>
      <c r="C103" s="538">
        <v>5855.634753909947</v>
      </c>
      <c r="D103" s="538">
        <v>6120.9308957790572</v>
      </c>
      <c r="E103" s="538">
        <v>6360.9687331026726</v>
      </c>
      <c r="F103" s="538">
        <v>6555.3727417929867</v>
      </c>
      <c r="G103" s="538">
        <v>7169.9723047511898</v>
      </c>
      <c r="H103" s="538">
        <v>7664.2892728116658</v>
      </c>
      <c r="I103" s="538">
        <v>8110.4855605309731</v>
      </c>
      <c r="J103" s="538">
        <v>8366.1454441331152</v>
      </c>
      <c r="K103" s="538">
        <v>8920.5008266587884</v>
      </c>
      <c r="L103" s="538">
        <v>8889.2135258775725</v>
      </c>
      <c r="M103" s="538">
        <v>9163.1591364778105</v>
      </c>
      <c r="N103" s="538">
        <v>9926.9034410960685</v>
      </c>
      <c r="O103" s="538">
        <v>10512.31875190485</v>
      </c>
      <c r="P103" s="624">
        <v>11037.3467676481</v>
      </c>
      <c r="Q103" s="624">
        <v>11506.062594099531</v>
      </c>
      <c r="R103" s="624">
        <v>11474.13721912168</v>
      </c>
      <c r="S103" s="625">
        <v>11286.174125681697</v>
      </c>
      <c r="T103" s="538"/>
      <c r="U103" s="538"/>
      <c r="V103" s="538"/>
      <c r="W103" s="628">
        <v>10410.99890983142</v>
      </c>
      <c r="X103" s="224" t="s">
        <v>17</v>
      </c>
      <c r="Y103" s="2"/>
    </row>
    <row r="104" spans="1:25">
      <c r="A104" s="2"/>
      <c r="B104" s="94" t="s">
        <v>94</v>
      </c>
      <c r="C104" s="538">
        <v>5856.2217206123023</v>
      </c>
      <c r="D104" s="538">
        <v>6086.4197384461031</v>
      </c>
      <c r="E104" s="538">
        <v>6207.5416922517352</v>
      </c>
      <c r="F104" s="538">
        <v>6410.5237318480822</v>
      </c>
      <c r="G104" s="538">
        <v>6728.8613160962523</v>
      </c>
      <c r="H104" s="538">
        <v>7124.4898620023132</v>
      </c>
      <c r="I104" s="538">
        <v>7708.0475610927951</v>
      </c>
      <c r="J104" s="538">
        <v>8327.4108125992298</v>
      </c>
      <c r="K104" s="538">
        <v>8939.2821348104826</v>
      </c>
      <c r="L104" s="538">
        <v>9255.3839272624755</v>
      </c>
      <c r="M104" s="538">
        <v>9658.0652147371238</v>
      </c>
      <c r="N104" s="538">
        <v>9823.8232867571114</v>
      </c>
      <c r="O104" s="538">
        <v>10003.354217158681</v>
      </c>
      <c r="P104" s="624">
        <v>10156.41484756034</v>
      </c>
      <c r="Q104" s="624">
        <v>10407.339705140905</v>
      </c>
      <c r="R104" s="624">
        <v>10749.094559956557</v>
      </c>
      <c r="S104" s="625">
        <v>11131.716479200641</v>
      </c>
      <c r="T104" s="538"/>
      <c r="U104" s="538"/>
      <c r="V104" s="538"/>
      <c r="W104" s="628">
        <v>9943.9135538150167</v>
      </c>
      <c r="X104" s="224" t="s">
        <v>17</v>
      </c>
      <c r="Y104" s="2"/>
    </row>
    <row r="105" spans="1:25">
      <c r="A105" s="2"/>
      <c r="B105" s="94" t="s">
        <v>137</v>
      </c>
      <c r="C105" s="538">
        <v>5044.1313878850797</v>
      </c>
      <c r="D105" s="538">
        <v>5213.1873352942666</v>
      </c>
      <c r="E105" s="538">
        <v>5385.8045906338602</v>
      </c>
      <c r="F105" s="538">
        <v>5590.1552320381143</v>
      </c>
      <c r="G105" s="538">
        <v>5821.655147557819</v>
      </c>
      <c r="H105" s="538">
        <v>6193.9701321341672</v>
      </c>
      <c r="I105" s="538">
        <v>6603.8736138586846</v>
      </c>
      <c r="J105" s="538">
        <v>7008.704990982711</v>
      </c>
      <c r="K105" s="538">
        <v>7205.4502942359741</v>
      </c>
      <c r="L105" s="538">
        <v>7001.7950756319906</v>
      </c>
      <c r="M105" s="538">
        <v>7152.2049248205749</v>
      </c>
      <c r="N105" s="538">
        <v>7428.0301488937721</v>
      </c>
      <c r="O105" s="538">
        <v>7671.6204040388611</v>
      </c>
      <c r="P105" s="624">
        <v>7901.964357827218</v>
      </c>
      <c r="Q105" s="624">
        <v>8118.5950321479313</v>
      </c>
      <c r="R105" s="624">
        <v>8352.9711640281894</v>
      </c>
      <c r="S105" s="625">
        <v>8619.0686741324862</v>
      </c>
      <c r="T105" s="538"/>
      <c r="U105" s="538"/>
      <c r="V105" s="538"/>
      <c r="W105" s="628">
        <v>7755.4274507964556</v>
      </c>
      <c r="X105" s="224" t="s">
        <v>383</v>
      </c>
      <c r="Y105" s="2"/>
    </row>
    <row r="106" spans="1:25">
      <c r="A106" s="2"/>
      <c r="B106" s="94" t="s">
        <v>34</v>
      </c>
      <c r="C106" s="538">
        <v>8554.6275835776578</v>
      </c>
      <c r="D106" s="538">
        <v>13726.634044076416</v>
      </c>
      <c r="E106" s="538">
        <v>15984.242704739054</v>
      </c>
      <c r="F106" s="538">
        <v>17823.753291960733</v>
      </c>
      <c r="G106" s="538">
        <v>24219.667671625994</v>
      </c>
      <c r="H106" s="538">
        <v>27933.465448360163</v>
      </c>
      <c r="I106" s="538">
        <v>29643.926350468089</v>
      </c>
      <c r="J106" s="538">
        <v>33513.74210545075</v>
      </c>
      <c r="K106" s="538">
        <v>38441.348329742759</v>
      </c>
      <c r="L106" s="538">
        <v>37496.568221274094</v>
      </c>
      <c r="M106" s="538">
        <v>33041.188352995225</v>
      </c>
      <c r="N106" s="538">
        <v>34363.152906345327</v>
      </c>
      <c r="O106" s="538">
        <v>36288.406268422899</v>
      </c>
      <c r="P106" s="624">
        <v>33877.54224200327</v>
      </c>
      <c r="Q106" s="624">
        <v>32859.591632971613</v>
      </c>
      <c r="R106" s="624">
        <v>29000.917647699247</v>
      </c>
      <c r="S106" s="625">
        <v>25535.105925294778</v>
      </c>
      <c r="T106" s="538"/>
      <c r="U106" s="538"/>
      <c r="V106" s="538"/>
      <c r="W106" s="628">
        <v>31533.838695918475</v>
      </c>
      <c r="X106" s="224" t="s">
        <v>17</v>
      </c>
      <c r="Y106" s="2"/>
    </row>
    <row r="107" spans="1:25">
      <c r="A107" s="2"/>
      <c r="B107" s="94" t="s">
        <v>138</v>
      </c>
      <c r="C107" s="538">
        <v>1330.9398499408749</v>
      </c>
      <c r="D107" s="538">
        <v>1436.2922175161734</v>
      </c>
      <c r="E107" s="538">
        <v>1453.3336563184232</v>
      </c>
      <c r="F107" s="538">
        <v>1395.2318718088941</v>
      </c>
      <c r="G107" s="538">
        <v>1409.0430341792955</v>
      </c>
      <c r="H107" s="538">
        <v>1450.3334172972702</v>
      </c>
      <c r="I107" s="538">
        <v>1444.8580297089238</v>
      </c>
      <c r="J107" s="538">
        <v>1473.0749414108507</v>
      </c>
      <c r="K107" s="538">
        <v>1329.6443726206514</v>
      </c>
      <c r="L107" s="538">
        <v>1366.5909311487087</v>
      </c>
      <c r="M107" s="538">
        <v>1387.7146634431858</v>
      </c>
      <c r="N107" s="538">
        <v>1510.4589291089862</v>
      </c>
      <c r="O107" s="629">
        <v>1569.5324425574477</v>
      </c>
      <c r="P107" s="629">
        <v>1634.5426230568144</v>
      </c>
      <c r="Q107" s="629">
        <v>1698.4465654438889</v>
      </c>
      <c r="R107" s="636">
        <v>1747.6411255621756</v>
      </c>
      <c r="S107" s="635">
        <v>1799.8132534290191</v>
      </c>
      <c r="T107" s="538"/>
      <c r="U107" s="538"/>
      <c r="V107" s="538"/>
      <c r="W107" s="628">
        <v>1611.6334383285566</v>
      </c>
      <c r="X107" s="224" t="s">
        <v>383</v>
      </c>
      <c r="Y107" s="2"/>
    </row>
    <row r="108" spans="1:25">
      <c r="A108" s="2"/>
      <c r="B108" s="94" t="s">
        <v>45</v>
      </c>
      <c r="C108" s="538">
        <v>9414.0153514141439</v>
      </c>
      <c r="D108" s="538">
        <v>10326.417724852032</v>
      </c>
      <c r="E108" s="538">
        <v>11590.603170533144</v>
      </c>
      <c r="F108" s="538">
        <v>13063.915479886811</v>
      </c>
      <c r="G108" s="538">
        <v>14429.619073321663</v>
      </c>
      <c r="H108" s="538">
        <v>16516.143872545508</v>
      </c>
      <c r="I108" s="538">
        <v>19269.069515928491</v>
      </c>
      <c r="J108" s="538">
        <v>21955.653309988884</v>
      </c>
      <c r="K108" s="538">
        <v>22664.039327471539</v>
      </c>
      <c r="L108" s="538">
        <v>20523.35284964072</v>
      </c>
      <c r="M108" s="538">
        <v>21623.449662448562</v>
      </c>
      <c r="N108" s="538">
        <v>24543.067471545161</v>
      </c>
      <c r="O108" s="538">
        <v>26022.468847095115</v>
      </c>
      <c r="P108" s="624">
        <v>27434.51577048609</v>
      </c>
      <c r="Q108" s="624">
        <v>28543.272725389575</v>
      </c>
      <c r="R108" s="624">
        <v>28946.789890266289</v>
      </c>
      <c r="S108" s="625">
        <v>29364.721107581565</v>
      </c>
      <c r="T108" s="538"/>
      <c r="U108" s="538"/>
      <c r="V108" s="538"/>
      <c r="W108" s="628">
        <v>25812.977230365213</v>
      </c>
      <c r="X108" s="224" t="s">
        <v>17</v>
      </c>
      <c r="Y108" s="2"/>
    </row>
    <row r="109" spans="1:25">
      <c r="A109" s="2"/>
      <c r="B109" s="94" t="s">
        <v>139</v>
      </c>
      <c r="C109" s="538">
        <v>490.03639079122041</v>
      </c>
      <c r="D109" s="538">
        <v>527.31724994866568</v>
      </c>
      <c r="E109" s="538">
        <v>528.06452004419225</v>
      </c>
      <c r="F109" s="538">
        <v>512.07754577155083</v>
      </c>
      <c r="G109" s="538">
        <v>580.92147395238067</v>
      </c>
      <c r="H109" s="538">
        <v>652.10606139748529</v>
      </c>
      <c r="I109" s="538">
        <v>724.90169423594659</v>
      </c>
      <c r="J109" s="538">
        <v>807.43656454353822</v>
      </c>
      <c r="K109" s="538">
        <v>888.1424517060924</v>
      </c>
      <c r="L109" s="538">
        <v>948.22495226044123</v>
      </c>
      <c r="M109" s="538">
        <v>1052.1042615086683</v>
      </c>
      <c r="N109" s="538">
        <v>1162.783317404921</v>
      </c>
      <c r="O109" s="538">
        <v>1253.2433177406604</v>
      </c>
      <c r="P109" s="624">
        <v>1371.981670524526</v>
      </c>
      <c r="Q109" s="624">
        <v>1500.5908225492383</v>
      </c>
      <c r="R109" s="624">
        <v>1632.3450126532437</v>
      </c>
      <c r="S109" s="625">
        <v>1734.9182327125425</v>
      </c>
      <c r="T109" s="538"/>
      <c r="U109" s="538"/>
      <c r="V109" s="538"/>
      <c r="W109" s="628">
        <v>1321.4962937748689</v>
      </c>
      <c r="X109" s="224" t="s">
        <v>383</v>
      </c>
      <c r="Y109" s="2"/>
    </row>
    <row r="110" spans="1:25">
      <c r="A110" s="2"/>
      <c r="B110" s="94" t="s">
        <v>262</v>
      </c>
      <c r="C110" s="638"/>
      <c r="D110" s="638"/>
      <c r="E110" s="638"/>
      <c r="F110" s="638"/>
      <c r="G110" s="638"/>
      <c r="H110" s="638"/>
      <c r="I110" s="638"/>
      <c r="J110" s="638"/>
      <c r="K110" s="638"/>
      <c r="L110" s="638"/>
      <c r="M110" s="638"/>
      <c r="N110" s="638"/>
      <c r="O110" s="638"/>
      <c r="P110" s="632"/>
      <c r="Q110" s="632"/>
      <c r="R110" s="632"/>
      <c r="S110" s="633"/>
      <c r="T110" s="538"/>
      <c r="U110" s="538"/>
      <c r="V110" s="538"/>
      <c r="W110" s="628"/>
      <c r="X110" s="224" t="s">
        <v>384</v>
      </c>
      <c r="Y110" s="2"/>
    </row>
    <row r="111" spans="1:25">
      <c r="A111" s="2"/>
      <c r="B111" s="94" t="s">
        <v>114</v>
      </c>
      <c r="C111" s="538">
        <v>5289.8815210475759</v>
      </c>
      <c r="D111" s="538">
        <v>5498.3416646905616</v>
      </c>
      <c r="E111" s="538">
        <v>5750.9919194990744</v>
      </c>
      <c r="F111" s="538">
        <v>5917.5289637794676</v>
      </c>
      <c r="G111" s="538">
        <v>6388.9939041526986</v>
      </c>
      <c r="H111" s="538">
        <v>6612.7476882518386</v>
      </c>
      <c r="I111" s="538">
        <v>6895.2375159818685</v>
      </c>
      <c r="J111" s="538">
        <v>6956.3048661342409</v>
      </c>
      <c r="K111" s="538">
        <v>7093.5502492780042</v>
      </c>
      <c r="L111" s="538">
        <v>6976.9837026411315</v>
      </c>
      <c r="M111" s="538">
        <v>7203.3656933996826</v>
      </c>
      <c r="N111" s="538">
        <v>7488.8293805757239</v>
      </c>
      <c r="O111" s="538">
        <v>7712.5211675042383</v>
      </c>
      <c r="P111" s="624">
        <v>8255.7853547011637</v>
      </c>
      <c r="Q111" s="624">
        <v>8800.3598362278371</v>
      </c>
      <c r="R111" s="624">
        <v>9323.1565715771649</v>
      </c>
      <c r="S111" s="625">
        <v>9560.5249999121806</v>
      </c>
      <c r="T111" s="538"/>
      <c r="U111" s="538"/>
      <c r="V111" s="538"/>
      <c r="W111" s="628">
        <v>8204.3309027372488</v>
      </c>
      <c r="X111" s="224" t="s">
        <v>383</v>
      </c>
      <c r="Y111" s="2"/>
    </row>
    <row r="112" spans="1:25">
      <c r="A112" s="2"/>
      <c r="B112" s="94" t="s">
        <v>37</v>
      </c>
      <c r="C112" s="538">
        <v>26732.306072276311</v>
      </c>
      <c r="D112" s="538">
        <v>27834.343688387948</v>
      </c>
      <c r="E112" s="538">
        <v>28567.171202075911</v>
      </c>
      <c r="F112" s="538">
        <v>28983.18388060038</v>
      </c>
      <c r="G112" s="538">
        <v>31140.1407327897</v>
      </c>
      <c r="H112" s="538">
        <v>31993.407256857925</v>
      </c>
      <c r="I112" s="538">
        <v>34382.79589749204</v>
      </c>
      <c r="J112" s="538">
        <v>37688.351918693857</v>
      </c>
      <c r="K112" s="538">
        <v>39969.387598705529</v>
      </c>
      <c r="L112" s="538">
        <v>37868.723410701517</v>
      </c>
      <c r="M112" s="538">
        <v>38812.318886577879</v>
      </c>
      <c r="N112" s="538">
        <v>40683.527582170289</v>
      </c>
      <c r="O112" s="538">
        <v>40620.176066034976</v>
      </c>
      <c r="P112" s="624">
        <v>41293.515772852435</v>
      </c>
      <c r="Q112" s="624">
        <v>41511.750257775668</v>
      </c>
      <c r="R112" s="624">
        <v>42275.239930189047</v>
      </c>
      <c r="S112" s="625">
        <v>43052.726796036695</v>
      </c>
      <c r="T112" s="538"/>
      <c r="U112" s="538"/>
      <c r="V112" s="538"/>
      <c r="W112" s="628">
        <v>40348.345871478356</v>
      </c>
      <c r="X112" s="224" t="s">
        <v>17</v>
      </c>
      <c r="Y112" s="2"/>
    </row>
    <row r="113" spans="1:25">
      <c r="A113" s="2"/>
      <c r="B113" s="94" t="s">
        <v>61</v>
      </c>
      <c r="C113" s="538">
        <v>26192.653202433467</v>
      </c>
      <c r="D113" s="538">
        <v>27679.858365975171</v>
      </c>
      <c r="E113" s="538">
        <v>28639.3947556454</v>
      </c>
      <c r="F113" s="538">
        <v>28256.661671719321</v>
      </c>
      <c r="G113" s="538">
        <v>29169.456428758065</v>
      </c>
      <c r="H113" s="538">
        <v>30603.462396860072</v>
      </c>
      <c r="I113" s="538">
        <v>32543.361262499115</v>
      </c>
      <c r="J113" s="538">
        <v>34150.601700486171</v>
      </c>
      <c r="K113" s="538">
        <v>35156.38284120943</v>
      </c>
      <c r="L113" s="538">
        <v>34767.154256166614</v>
      </c>
      <c r="M113" s="538">
        <v>36026.982564473037</v>
      </c>
      <c r="N113" s="538">
        <v>37457.284286758921</v>
      </c>
      <c r="O113" s="538">
        <v>37645.310278596859</v>
      </c>
      <c r="P113" s="624">
        <v>39487.838557840405</v>
      </c>
      <c r="Q113" s="624">
        <v>40221.385420622115</v>
      </c>
      <c r="R113" s="624">
        <v>41178.141818639044</v>
      </c>
      <c r="S113" s="625">
        <v>41466.265710990017</v>
      </c>
      <c r="T113" s="538"/>
      <c r="U113" s="538"/>
      <c r="V113" s="538"/>
      <c r="W113" s="628">
        <v>38277.709637505461</v>
      </c>
      <c r="X113" s="224" t="s">
        <v>17</v>
      </c>
      <c r="Y113" s="2"/>
    </row>
    <row r="114" spans="1:25">
      <c r="A114" s="2"/>
      <c r="B114" s="94" t="s">
        <v>263</v>
      </c>
      <c r="C114" s="638"/>
      <c r="D114" s="638"/>
      <c r="E114" s="638"/>
      <c r="F114" s="638"/>
      <c r="G114" s="638"/>
      <c r="H114" s="638"/>
      <c r="I114" s="638"/>
      <c r="J114" s="638"/>
      <c r="K114" s="638"/>
      <c r="L114" s="638"/>
      <c r="M114" s="638"/>
      <c r="N114" s="638"/>
      <c r="O114" s="638"/>
      <c r="P114" s="632"/>
      <c r="Q114" s="632"/>
      <c r="R114" s="632"/>
      <c r="S114" s="633"/>
      <c r="T114" s="538"/>
      <c r="U114" s="538"/>
      <c r="V114" s="538"/>
      <c r="W114" s="628"/>
      <c r="X114" s="224" t="s">
        <v>385</v>
      </c>
      <c r="Y114" s="2"/>
    </row>
    <row r="115" spans="1:25">
      <c r="A115" s="2"/>
      <c r="B115" s="94" t="s">
        <v>264</v>
      </c>
      <c r="C115" s="638"/>
      <c r="D115" s="638"/>
      <c r="E115" s="638"/>
      <c r="F115" s="638"/>
      <c r="G115" s="638"/>
      <c r="H115" s="638"/>
      <c r="I115" s="638"/>
      <c r="J115" s="638"/>
      <c r="K115" s="638"/>
      <c r="L115" s="638"/>
      <c r="M115" s="638"/>
      <c r="N115" s="638"/>
      <c r="O115" s="638"/>
      <c r="P115" s="632"/>
      <c r="Q115" s="632"/>
      <c r="R115" s="632"/>
      <c r="S115" s="633"/>
      <c r="T115" s="538"/>
      <c r="U115" s="538"/>
      <c r="V115" s="538"/>
      <c r="W115" s="628"/>
      <c r="X115" s="224" t="s">
        <v>385</v>
      </c>
      <c r="Y115" s="2"/>
    </row>
    <row r="116" spans="1:25">
      <c r="A116" s="2"/>
      <c r="B116" s="94" t="s">
        <v>84</v>
      </c>
      <c r="C116" s="538">
        <v>14094.922147611111</v>
      </c>
      <c r="D116" s="538">
        <v>14360.743848254204</v>
      </c>
      <c r="E116" s="538">
        <v>14183.627193541204</v>
      </c>
      <c r="F116" s="538">
        <v>14415.836659437477</v>
      </c>
      <c r="G116" s="538">
        <v>14520.148449132916</v>
      </c>
      <c r="H116" s="538">
        <v>15140.019523343875</v>
      </c>
      <c r="I116" s="538">
        <v>14603.768333318223</v>
      </c>
      <c r="J116" s="538">
        <v>15369.088848685962</v>
      </c>
      <c r="K116" s="538">
        <v>14686.455823063052</v>
      </c>
      <c r="L116" s="538">
        <v>14347.168014803428</v>
      </c>
      <c r="M116" s="538">
        <v>15045.163609795192</v>
      </c>
      <c r="N116" s="538">
        <v>15893.515312089656</v>
      </c>
      <c r="O116" s="538">
        <v>16457.157139981362</v>
      </c>
      <c r="P116" s="624">
        <v>17078.17145879077</v>
      </c>
      <c r="Q116" s="624">
        <v>17569.020226331097</v>
      </c>
      <c r="R116" s="624">
        <v>17926.429087192628</v>
      </c>
      <c r="S116" s="625">
        <v>18107.599416312012</v>
      </c>
      <c r="T116" s="538"/>
      <c r="U116" s="538"/>
      <c r="V116" s="538"/>
      <c r="W116" s="628">
        <v>16716.09311989645</v>
      </c>
      <c r="X116" s="224" t="s">
        <v>17</v>
      </c>
      <c r="Y116" s="2"/>
    </row>
    <row r="117" spans="1:25">
      <c r="A117" s="2"/>
      <c r="B117" s="94" t="s">
        <v>140</v>
      </c>
      <c r="C117" s="538">
        <v>1236.8555715430809</v>
      </c>
      <c r="D117" s="538">
        <v>1297.6974852198034</v>
      </c>
      <c r="E117" s="538">
        <v>1235.0809189065656</v>
      </c>
      <c r="F117" s="538">
        <v>1303.6574439592516</v>
      </c>
      <c r="G117" s="538">
        <v>1388.4382120622868</v>
      </c>
      <c r="H117" s="538">
        <v>1374.7636727199445</v>
      </c>
      <c r="I117" s="538">
        <v>1387.9356328298297</v>
      </c>
      <c r="J117" s="538">
        <v>1430.4689727851319</v>
      </c>
      <c r="K117" s="538">
        <v>1494.1592416797353</v>
      </c>
      <c r="L117" s="538">
        <v>1552.7681771171726</v>
      </c>
      <c r="M117" s="538">
        <v>1622.2489523548188</v>
      </c>
      <c r="N117" s="538">
        <v>1534.8949382538353</v>
      </c>
      <c r="O117" s="538">
        <v>1603.6014579474445</v>
      </c>
      <c r="P117" s="624">
        <v>1654.8791625866288</v>
      </c>
      <c r="Q117" s="624">
        <v>1647.4302230233095</v>
      </c>
      <c r="R117" s="636">
        <v>1691.0097438661271</v>
      </c>
      <c r="S117" s="635">
        <v>1689.0755899044766</v>
      </c>
      <c r="T117" s="538"/>
      <c r="U117" s="538"/>
      <c r="V117" s="538"/>
      <c r="W117" s="628">
        <v>1605.8034349791023</v>
      </c>
      <c r="X117" s="224" t="s">
        <v>383</v>
      </c>
      <c r="Y117" s="2"/>
    </row>
    <row r="118" spans="1:25">
      <c r="A118" s="2"/>
      <c r="B118" s="94" t="s">
        <v>141</v>
      </c>
      <c r="C118" s="538">
        <v>2587.0278094845798</v>
      </c>
      <c r="D118" s="538">
        <v>2793.3026505206676</v>
      </c>
      <c r="E118" s="538">
        <v>3011.6168773791842</v>
      </c>
      <c r="F118" s="538">
        <v>3455.7550475779417</v>
      </c>
      <c r="G118" s="538">
        <v>3808.3450116289177</v>
      </c>
      <c r="H118" s="538">
        <v>4364.7865046525267</v>
      </c>
      <c r="I118" s="538">
        <v>4985.2765228439403</v>
      </c>
      <c r="J118" s="538">
        <v>5825.7732650700937</v>
      </c>
      <c r="K118" s="538">
        <v>6155.9274415349619</v>
      </c>
      <c r="L118" s="538">
        <v>6054.39489734577</v>
      </c>
      <c r="M118" s="538">
        <v>6597.568548922457</v>
      </c>
      <c r="N118" s="538">
        <v>7315.0908976642995</v>
      </c>
      <c r="O118" s="538">
        <v>8026.5071867454262</v>
      </c>
      <c r="P118" s="624">
        <v>8541.812259641978</v>
      </c>
      <c r="Q118" s="624">
        <v>9216.3248756948342</v>
      </c>
      <c r="R118" s="624">
        <v>9609.3260293343228</v>
      </c>
      <c r="S118" s="625">
        <v>9996.9354153021541</v>
      </c>
      <c r="T118" s="538"/>
      <c r="U118" s="538"/>
      <c r="V118" s="538"/>
      <c r="W118" s="628">
        <v>8120.4691847112381</v>
      </c>
      <c r="X118" s="224" t="s">
        <v>383</v>
      </c>
      <c r="Y118" s="2"/>
    </row>
    <row r="119" spans="1:25">
      <c r="A119" s="2"/>
      <c r="B119" s="94" t="s">
        <v>47</v>
      </c>
      <c r="C119" s="538">
        <v>27277.110328283066</v>
      </c>
      <c r="D119" s="538">
        <v>28541.243870533322</v>
      </c>
      <c r="E119" s="538">
        <v>29326.912073428331</v>
      </c>
      <c r="F119" s="538">
        <v>29988.213385509007</v>
      </c>
      <c r="G119" s="538">
        <v>31439.58273046228</v>
      </c>
      <c r="H119" s="538">
        <v>31968.467447358918</v>
      </c>
      <c r="I119" s="538">
        <v>34261.473648069448</v>
      </c>
      <c r="J119" s="538">
        <v>36436.517769767161</v>
      </c>
      <c r="K119" s="538">
        <v>38028.772143517999</v>
      </c>
      <c r="L119" s="538">
        <v>37080.308254689648</v>
      </c>
      <c r="M119" s="538">
        <v>39263.187791326083</v>
      </c>
      <c r="N119" s="538">
        <v>42692.519756642389</v>
      </c>
      <c r="O119" s="538">
        <v>43564.148017235319</v>
      </c>
      <c r="P119" s="624">
        <v>45232.197853081809</v>
      </c>
      <c r="Q119" s="624">
        <v>47058.158933922983</v>
      </c>
      <c r="R119" s="624">
        <v>47998.862695487944</v>
      </c>
      <c r="S119" s="625">
        <v>48729.590424731941</v>
      </c>
      <c r="T119" s="538"/>
      <c r="U119" s="538"/>
      <c r="V119" s="538"/>
      <c r="W119" s="628">
        <v>43724.70523853835</v>
      </c>
      <c r="X119" s="224" t="s">
        <v>17</v>
      </c>
      <c r="Y119" s="2"/>
    </row>
    <row r="120" spans="1:25">
      <c r="A120" s="2"/>
      <c r="B120" s="94" t="s">
        <v>142</v>
      </c>
      <c r="C120" s="538">
        <v>1790.5932399197347</v>
      </c>
      <c r="D120" s="538">
        <v>1857.3031763671054</v>
      </c>
      <c r="E120" s="538">
        <v>1920.9347037752843</v>
      </c>
      <c r="F120" s="538">
        <v>2008.4737073179949</v>
      </c>
      <c r="G120" s="538">
        <v>2123.2196602194304</v>
      </c>
      <c r="H120" s="538">
        <v>2260.9938369131974</v>
      </c>
      <c r="I120" s="538">
        <v>2415.5312803140309</v>
      </c>
      <c r="J120" s="538">
        <v>2520.7216626072354</v>
      </c>
      <c r="K120" s="538">
        <v>2733.2784116365419</v>
      </c>
      <c r="L120" s="538">
        <v>2814.3850234161023</v>
      </c>
      <c r="M120" s="538">
        <v>2997.5259544255009</v>
      </c>
      <c r="N120" s="538">
        <v>3404.4595659524139</v>
      </c>
      <c r="O120" s="538">
        <v>3699.3478050139774</v>
      </c>
      <c r="P120" s="624">
        <v>3940.0873696107619</v>
      </c>
      <c r="Q120" s="624">
        <v>4075.1578022823346</v>
      </c>
      <c r="R120" s="624">
        <v>4184.0475638277449</v>
      </c>
      <c r="S120" s="625">
        <v>4293.5728498883136</v>
      </c>
      <c r="T120" s="538"/>
      <c r="U120" s="538"/>
      <c r="V120" s="538"/>
      <c r="W120" s="628">
        <v>3655.4215277185372</v>
      </c>
      <c r="X120" s="224" t="s">
        <v>383</v>
      </c>
      <c r="Y120" s="2"/>
    </row>
    <row r="121" spans="1:25">
      <c r="A121" s="2"/>
      <c r="B121" s="94" t="s">
        <v>53</v>
      </c>
      <c r="C121" s="538">
        <v>19503.879431890582</v>
      </c>
      <c r="D121" s="538">
        <v>21011.659228760866</v>
      </c>
      <c r="E121" s="538">
        <v>22615.935648970615</v>
      </c>
      <c r="F121" s="538">
        <v>23868.733212079223</v>
      </c>
      <c r="G121" s="538">
        <v>25455.248115642607</v>
      </c>
      <c r="H121" s="538">
        <v>25577.524079559851</v>
      </c>
      <c r="I121" s="538">
        <v>28535.923426279125</v>
      </c>
      <c r="J121" s="538">
        <v>29280.439758074765</v>
      </c>
      <c r="K121" s="538">
        <v>30856.011826847745</v>
      </c>
      <c r="L121" s="538">
        <v>30396.431358960999</v>
      </c>
      <c r="M121" s="538">
        <v>28202.833360529934</v>
      </c>
      <c r="N121" s="538">
        <v>26141.319591897463</v>
      </c>
      <c r="O121" s="538">
        <v>25284.464076623823</v>
      </c>
      <c r="P121" s="624">
        <v>26097.871900873568</v>
      </c>
      <c r="Q121" s="624">
        <v>26430.551018493497</v>
      </c>
      <c r="R121" s="624">
        <v>26357.937957168288</v>
      </c>
      <c r="S121" s="625">
        <v>26783.024574095718</v>
      </c>
      <c r="T121" s="538"/>
      <c r="U121" s="538"/>
      <c r="V121" s="538"/>
      <c r="W121" s="628">
        <v>26627.000629263453</v>
      </c>
      <c r="X121" s="224" t="s">
        <v>17</v>
      </c>
      <c r="Y121" s="2"/>
    </row>
    <row r="122" spans="1:25">
      <c r="A122" s="2"/>
      <c r="B122" s="94" t="s">
        <v>265</v>
      </c>
      <c r="C122" s="638"/>
      <c r="D122" s="638"/>
      <c r="E122" s="638"/>
      <c r="F122" s="638"/>
      <c r="G122" s="638"/>
      <c r="H122" s="638"/>
      <c r="I122" s="638"/>
      <c r="J122" s="638"/>
      <c r="K122" s="638"/>
      <c r="L122" s="638"/>
      <c r="M122" s="638"/>
      <c r="N122" s="638"/>
      <c r="O122" s="638"/>
      <c r="P122" s="632"/>
      <c r="Q122" s="632"/>
      <c r="R122" s="632"/>
      <c r="S122" s="633"/>
      <c r="T122" s="538"/>
      <c r="U122" s="538"/>
      <c r="V122" s="538"/>
      <c r="W122" s="628"/>
      <c r="X122" s="224" t="s">
        <v>384</v>
      </c>
      <c r="Y122" s="2"/>
    </row>
    <row r="123" spans="1:25">
      <c r="A123" s="2"/>
      <c r="B123" s="94" t="s">
        <v>266</v>
      </c>
      <c r="C123" s="538">
        <v>7650.0449206605927</v>
      </c>
      <c r="D123" s="538">
        <v>7648.7124333368583</v>
      </c>
      <c r="E123" s="538">
        <v>8013.3283943260194</v>
      </c>
      <c r="F123" s="538">
        <v>8922.5880146676518</v>
      </c>
      <c r="G123" s="538">
        <v>9083.6436030375207</v>
      </c>
      <c r="H123" s="538">
        <v>10590.168181538213</v>
      </c>
      <c r="I123" s="538">
        <v>10445.518778576581</v>
      </c>
      <c r="J123" s="538">
        <v>11347.133493411569</v>
      </c>
      <c r="K123" s="538">
        <v>11640.864521430301</v>
      </c>
      <c r="L123" s="538">
        <v>10915.067587443338</v>
      </c>
      <c r="M123" s="538">
        <v>10951.884108154522</v>
      </c>
      <c r="N123" s="538">
        <v>11220.828366135982</v>
      </c>
      <c r="O123" s="538">
        <v>11252.023424238454</v>
      </c>
      <c r="P123" s="624">
        <v>11655.407460189288</v>
      </c>
      <c r="Q123" s="624">
        <v>12682.88491847273</v>
      </c>
      <c r="R123" s="624">
        <v>13558.799068991877</v>
      </c>
      <c r="S123" s="625">
        <v>13927.503436117497</v>
      </c>
      <c r="T123" s="538"/>
      <c r="U123" s="538"/>
      <c r="V123" s="538"/>
      <c r="W123" s="628">
        <v>12058.882893725689</v>
      </c>
      <c r="X123" s="224" t="s">
        <v>385</v>
      </c>
      <c r="Y123" s="2"/>
    </row>
    <row r="124" spans="1:25">
      <c r="A124" s="2"/>
      <c r="B124" s="94" t="s">
        <v>267</v>
      </c>
      <c r="C124" s="638"/>
      <c r="D124" s="638"/>
      <c r="E124" s="638"/>
      <c r="F124" s="638"/>
      <c r="G124" s="638"/>
      <c r="H124" s="638"/>
      <c r="I124" s="638"/>
      <c r="J124" s="638"/>
      <c r="K124" s="638"/>
      <c r="L124" s="638"/>
      <c r="M124" s="638"/>
      <c r="N124" s="638"/>
      <c r="O124" s="638"/>
      <c r="P124" s="632"/>
      <c r="Q124" s="632"/>
      <c r="R124" s="632"/>
      <c r="S124" s="633"/>
      <c r="T124" s="538"/>
      <c r="U124" s="538"/>
      <c r="V124" s="538"/>
      <c r="W124" s="628"/>
      <c r="X124" s="224" t="s">
        <v>385</v>
      </c>
      <c r="Y124" s="2"/>
    </row>
    <row r="125" spans="1:25">
      <c r="A125" s="2"/>
      <c r="B125" s="94" t="s">
        <v>116</v>
      </c>
      <c r="C125" s="538">
        <v>4811.8256207606291</v>
      </c>
      <c r="D125" s="538">
        <v>4920.475036196337</v>
      </c>
      <c r="E125" s="538">
        <v>5068.5192432141212</v>
      </c>
      <c r="F125" s="538">
        <v>5176.7636061265084</v>
      </c>
      <c r="G125" s="538">
        <v>5359.6691099504133</v>
      </c>
      <c r="H125" s="538">
        <v>5582.0087580214577</v>
      </c>
      <c r="I125" s="538">
        <v>5926.8152900310215</v>
      </c>
      <c r="J125" s="538">
        <v>6324.9387858216915</v>
      </c>
      <c r="K125" s="538">
        <v>6515.0575829959789</v>
      </c>
      <c r="L125" s="538">
        <v>6456.2218955552335</v>
      </c>
      <c r="M125" s="538">
        <v>6578.2472950729671</v>
      </c>
      <c r="N125" s="538">
        <v>6844.495640159199</v>
      </c>
      <c r="O125" s="538">
        <v>7026.1938740179203</v>
      </c>
      <c r="P125" s="624">
        <v>7249.2787561284904</v>
      </c>
      <c r="Q125" s="624">
        <v>7529.0723318715909</v>
      </c>
      <c r="R125" s="624">
        <v>7764.7735941081673</v>
      </c>
      <c r="S125" s="625">
        <v>7946.7716191709005</v>
      </c>
      <c r="T125" s="538"/>
      <c r="U125" s="538"/>
      <c r="V125" s="538"/>
      <c r="W125" s="628">
        <v>7142.5923774696084</v>
      </c>
      <c r="X125" s="224" t="s">
        <v>17</v>
      </c>
      <c r="Y125" s="2"/>
    </row>
    <row r="126" spans="1:25">
      <c r="A126" s="2"/>
      <c r="B126" s="94" t="s">
        <v>143</v>
      </c>
      <c r="C126" s="538">
        <v>896.33102913457731</v>
      </c>
      <c r="D126" s="538">
        <v>933.07252422490944</v>
      </c>
      <c r="E126" s="538">
        <v>978.20275900896775</v>
      </c>
      <c r="F126" s="538">
        <v>991.44861856360592</v>
      </c>
      <c r="G126" s="538">
        <v>1022.7339499161678</v>
      </c>
      <c r="H126" s="538">
        <v>1065.9948102521805</v>
      </c>
      <c r="I126" s="538">
        <v>1103.1920588234068</v>
      </c>
      <c r="J126" s="538">
        <v>1127.8837614365393</v>
      </c>
      <c r="K126" s="538">
        <v>1180.3155173909763</v>
      </c>
      <c r="L126" s="538">
        <v>1159.7282427419032</v>
      </c>
      <c r="M126" s="538">
        <v>1170.2766939409694</v>
      </c>
      <c r="N126" s="538">
        <v>1214.021015525808</v>
      </c>
      <c r="O126" s="538">
        <v>1257.0906921902913</v>
      </c>
      <c r="P126" s="624">
        <v>1277.8719810892183</v>
      </c>
      <c r="Q126" s="624">
        <v>1276.2076756516608</v>
      </c>
      <c r="R126" s="624">
        <v>1260.6846432358759</v>
      </c>
      <c r="S126" s="625">
        <v>1310.6872039998309</v>
      </c>
      <c r="T126" s="538"/>
      <c r="U126" s="538"/>
      <c r="V126" s="538"/>
      <c r="W126" s="628">
        <v>1234.5674787305832</v>
      </c>
      <c r="X126" s="224" t="s">
        <v>383</v>
      </c>
      <c r="Y126" s="2"/>
    </row>
    <row r="127" spans="1:25">
      <c r="A127" s="2"/>
      <c r="B127" s="94" t="s">
        <v>144</v>
      </c>
      <c r="C127" s="538">
        <v>1078.2072338427895</v>
      </c>
      <c r="D127" s="538">
        <v>1105.3278157637915</v>
      </c>
      <c r="E127" s="538">
        <v>1088.8938447755108</v>
      </c>
      <c r="F127" s="538">
        <v>1093.5215751178789</v>
      </c>
      <c r="G127" s="538">
        <v>1129.6983919696095</v>
      </c>
      <c r="H127" s="538">
        <v>1188.9367667546821</v>
      </c>
      <c r="I127" s="538">
        <v>1225.5186452510161</v>
      </c>
      <c r="J127" s="538">
        <v>1268.5643770536979</v>
      </c>
      <c r="K127" s="538">
        <v>1303.4884761483579</v>
      </c>
      <c r="L127" s="538">
        <v>1324.1492694614301</v>
      </c>
      <c r="M127" s="538">
        <v>1365.1479574125269</v>
      </c>
      <c r="N127" s="538">
        <v>1484.9509071949692</v>
      </c>
      <c r="O127" s="538">
        <v>1447.0504058447973</v>
      </c>
      <c r="P127" s="624">
        <v>1444.257220164968</v>
      </c>
      <c r="Q127" s="624">
        <v>1468.8188481744319</v>
      </c>
      <c r="R127" s="624">
        <v>1516.4843876542154</v>
      </c>
      <c r="S127" s="625">
        <v>1581.7104248148908</v>
      </c>
      <c r="T127" s="538"/>
      <c r="U127" s="538"/>
      <c r="V127" s="538"/>
      <c r="W127" s="628">
        <v>1436.1305823784885</v>
      </c>
      <c r="X127" s="224" t="s">
        <v>383</v>
      </c>
      <c r="Y127" s="2"/>
    </row>
    <row r="128" spans="1:25">
      <c r="A128" s="2"/>
      <c r="B128" s="94" t="s">
        <v>104</v>
      </c>
      <c r="C128" s="538">
        <v>3576.9010714539372</v>
      </c>
      <c r="D128" s="538">
        <v>3745.8910110199949</v>
      </c>
      <c r="E128" s="538">
        <v>3845.3061327517084</v>
      </c>
      <c r="F128" s="538">
        <v>3882.6971803530287</v>
      </c>
      <c r="G128" s="538">
        <v>4121.9942512270281</v>
      </c>
      <c r="H128" s="538">
        <v>4175.2875805903541</v>
      </c>
      <c r="I128" s="538">
        <v>4532.4374775421493</v>
      </c>
      <c r="J128" s="538">
        <v>4991.2529470367035</v>
      </c>
      <c r="K128" s="538">
        <v>5200.5699926636971</v>
      </c>
      <c r="L128" s="538">
        <v>5418.4716434719712</v>
      </c>
      <c r="M128" s="538">
        <v>5717.7597725587975</v>
      </c>
      <c r="N128" s="538">
        <v>6132.2141422387031</v>
      </c>
      <c r="O128" s="538">
        <v>6511.2785484515853</v>
      </c>
      <c r="P128" s="624">
        <v>6916.0954785728945</v>
      </c>
      <c r="Q128" s="624">
        <v>7259.4470363098189</v>
      </c>
      <c r="R128" s="624">
        <v>7520.034231877923</v>
      </c>
      <c r="S128" s="625">
        <v>7818.9005221740535</v>
      </c>
      <c r="T128" s="538"/>
      <c r="U128" s="538"/>
      <c r="V128" s="538"/>
      <c r="W128" s="628">
        <v>6614.5267748024044</v>
      </c>
      <c r="X128" s="224" t="s">
        <v>17</v>
      </c>
      <c r="Y128" s="2"/>
    </row>
    <row r="129" spans="1:25">
      <c r="A129" s="2"/>
      <c r="B129" s="94" t="s">
        <v>145</v>
      </c>
      <c r="C129" s="538">
        <v>1378.692047511073</v>
      </c>
      <c r="D129" s="538">
        <v>1372.3700826554273</v>
      </c>
      <c r="E129" s="538">
        <v>1367.5672560916169</v>
      </c>
      <c r="F129" s="538">
        <v>1377.7947748476515</v>
      </c>
      <c r="G129" s="538">
        <v>1344.4459198420659</v>
      </c>
      <c r="H129" s="538">
        <v>1390.7577778524712</v>
      </c>
      <c r="I129" s="538">
        <v>1442.9769008865217</v>
      </c>
      <c r="J129" s="538">
        <v>1507.2890694651335</v>
      </c>
      <c r="K129" s="538">
        <v>1526.1695094245886</v>
      </c>
      <c r="L129" s="538">
        <v>1561.3874087187019</v>
      </c>
      <c r="M129" s="538">
        <v>1471.6486491895403</v>
      </c>
      <c r="N129" s="538">
        <v>1562.2788738575262</v>
      </c>
      <c r="O129" s="538">
        <v>1614.0258955901409</v>
      </c>
      <c r="P129" s="624">
        <v>1686.17153257923</v>
      </c>
      <c r="Q129" s="624">
        <v>1741.1104009883331</v>
      </c>
      <c r="R129" s="624">
        <v>1758.1117342907569</v>
      </c>
      <c r="S129" s="625">
        <v>1784.1821838587928</v>
      </c>
      <c r="T129" s="538"/>
      <c r="U129" s="538"/>
      <c r="V129" s="538"/>
      <c r="W129" s="628">
        <v>1652.5666050711461</v>
      </c>
      <c r="X129" s="224" t="s">
        <v>383</v>
      </c>
      <c r="Y129" s="2"/>
    </row>
    <row r="130" spans="1:25">
      <c r="A130" s="2"/>
      <c r="B130" s="94" t="s">
        <v>105</v>
      </c>
      <c r="C130" s="538">
        <v>2638.2722924065897</v>
      </c>
      <c r="D130" s="538">
        <v>2701.9803609013761</v>
      </c>
      <c r="E130" s="538">
        <v>2775.911439563894</v>
      </c>
      <c r="F130" s="538">
        <v>2888.1837857237856</v>
      </c>
      <c r="G130" s="538">
        <v>3078.0130602787503</v>
      </c>
      <c r="H130" s="538">
        <v>3291.9320995454582</v>
      </c>
      <c r="I130" s="538">
        <v>3535.3601906206586</v>
      </c>
      <c r="J130" s="538">
        <v>3770.7657497751316</v>
      </c>
      <c r="K130" s="538">
        <v>3923.5970209008119</v>
      </c>
      <c r="L130" s="538">
        <v>3779.3189667034239</v>
      </c>
      <c r="M130" s="538">
        <v>3890.8514067007422</v>
      </c>
      <c r="N130" s="538">
        <v>4046.0762516655568</v>
      </c>
      <c r="O130" s="538">
        <v>4213.0244498268858</v>
      </c>
      <c r="P130" s="624">
        <v>4323.2444672127094</v>
      </c>
      <c r="Q130" s="624">
        <v>4457.260292306697</v>
      </c>
      <c r="R130" s="624">
        <v>4590.2369430248364</v>
      </c>
      <c r="S130" s="625">
        <v>4738.0794532295758</v>
      </c>
      <c r="T130" s="538"/>
      <c r="U130" s="538"/>
      <c r="V130" s="538"/>
      <c r="W130" s="628">
        <v>4237.4047099224681</v>
      </c>
      <c r="X130" s="224" t="s">
        <v>17</v>
      </c>
      <c r="Y130" s="2"/>
    </row>
    <row r="131" spans="1:25">
      <c r="A131" s="2"/>
      <c r="B131" s="94" t="s">
        <v>83</v>
      </c>
      <c r="C131" s="538">
        <v>11843.462015671768</v>
      </c>
      <c r="D131" s="538">
        <v>13230.654508553453</v>
      </c>
      <c r="E131" s="538">
        <v>14516.153717191281</v>
      </c>
      <c r="F131" s="538">
        <v>15417.622889093176</v>
      </c>
      <c r="G131" s="538">
        <v>16198.916783832483</v>
      </c>
      <c r="H131" s="538">
        <v>17014.326720683825</v>
      </c>
      <c r="I131" s="538">
        <v>18230.035210366634</v>
      </c>
      <c r="J131" s="538">
        <v>18933.888433815759</v>
      </c>
      <c r="K131" s="538">
        <v>20586.089205241438</v>
      </c>
      <c r="L131" s="538">
        <v>20573.375895719226</v>
      </c>
      <c r="M131" s="538">
        <v>21466.574215369888</v>
      </c>
      <c r="N131" s="538">
        <v>22729.184466767161</v>
      </c>
      <c r="O131" s="538">
        <v>22997.744926955085</v>
      </c>
      <c r="P131" s="538">
        <v>24366.365984099088</v>
      </c>
      <c r="Q131" s="624">
        <v>25494.305781387695</v>
      </c>
      <c r="R131" s="624">
        <v>26436.207802912511</v>
      </c>
      <c r="S131" s="625">
        <v>26680.594095116634</v>
      </c>
      <c r="T131" s="538"/>
      <c r="U131" s="538"/>
      <c r="V131" s="538"/>
      <c r="W131" s="628">
        <v>23574.131931575383</v>
      </c>
      <c r="X131" s="224" t="s">
        <v>17</v>
      </c>
      <c r="Y131" s="2"/>
    </row>
    <row r="132" spans="1:25">
      <c r="A132" s="2"/>
      <c r="B132" s="94" t="s">
        <v>268</v>
      </c>
      <c r="C132" s="538">
        <v>29497.911230270398</v>
      </c>
      <c r="D132" s="538">
        <v>31617.998962151658</v>
      </c>
      <c r="E132" s="538">
        <v>32191.569599335882</v>
      </c>
      <c r="F132" s="538">
        <v>32303.165783968518</v>
      </c>
      <c r="G132" s="538">
        <v>35294.705826609046</v>
      </c>
      <c r="H132" s="538">
        <v>36964.527678992512</v>
      </c>
      <c r="I132" s="538">
        <v>38722.998575576246</v>
      </c>
      <c r="J132" s="538">
        <v>40723.444126098097</v>
      </c>
      <c r="K132" s="538">
        <v>42677.535356784589</v>
      </c>
      <c r="L132" s="538">
        <v>41063.732401915564</v>
      </c>
      <c r="M132" s="538">
        <v>38410.669303068949</v>
      </c>
      <c r="N132" s="538">
        <v>39465.845936826772</v>
      </c>
      <c r="O132" s="538">
        <v>40486.937823037813</v>
      </c>
      <c r="P132" s="624">
        <v>42631.075490713003</v>
      </c>
      <c r="Q132" s="624">
        <v>44290.464598913852</v>
      </c>
      <c r="R132" s="624">
        <v>47690.381576272295</v>
      </c>
      <c r="S132" s="625">
        <v>51398.926505834163</v>
      </c>
      <c r="T132" s="538"/>
      <c r="U132" s="538"/>
      <c r="V132" s="538"/>
      <c r="W132" s="628">
        <v>43468.254436560943</v>
      </c>
      <c r="X132" s="224" t="s">
        <v>385</v>
      </c>
      <c r="Y132" s="2"/>
    </row>
    <row r="133" spans="1:25">
      <c r="A133" s="2"/>
      <c r="B133" s="94" t="s">
        <v>118</v>
      </c>
      <c r="C133" s="538">
        <v>1977.645023084026</v>
      </c>
      <c r="D133" s="538">
        <v>2083.8245500657977</v>
      </c>
      <c r="E133" s="538">
        <v>2159.3597598156689</v>
      </c>
      <c r="F133" s="538">
        <v>2336.4730813058495</v>
      </c>
      <c r="G133" s="538">
        <v>2549.2658889060904</v>
      </c>
      <c r="H133" s="538">
        <v>2830.4050739054696</v>
      </c>
      <c r="I133" s="538">
        <v>3138.6338158681883</v>
      </c>
      <c r="J133" s="538">
        <v>3484.8846815265547</v>
      </c>
      <c r="K133" s="538">
        <v>3637.6430286706868</v>
      </c>
      <c r="L133" s="538">
        <v>3920.0061388214949</v>
      </c>
      <c r="M133" s="538">
        <v>4315.5960244367634</v>
      </c>
      <c r="N133" s="538">
        <v>4635.8791365884881</v>
      </c>
      <c r="O133" s="538">
        <v>4916.4857900026109</v>
      </c>
      <c r="P133" s="624">
        <v>5250.5123629738282</v>
      </c>
      <c r="Q133" s="624">
        <v>5677.7029443228348</v>
      </c>
      <c r="R133" s="624">
        <v>6126.5226596261227</v>
      </c>
      <c r="S133" s="625">
        <v>6572.3367191585185</v>
      </c>
      <c r="T133" s="538"/>
      <c r="U133" s="538"/>
      <c r="V133" s="538"/>
      <c r="W133" s="628">
        <v>5115.5414685095075</v>
      </c>
      <c r="X133" s="224" t="s">
        <v>383</v>
      </c>
      <c r="Y133" s="2"/>
    </row>
    <row r="134" spans="1:25">
      <c r="A134" s="2"/>
      <c r="B134" s="94" t="s">
        <v>97</v>
      </c>
      <c r="C134" s="538">
        <v>4601.8493370402039</v>
      </c>
      <c r="D134" s="538">
        <v>4810.7556449487429</v>
      </c>
      <c r="E134" s="538">
        <v>5033.9491281840665</v>
      </c>
      <c r="F134" s="538">
        <v>5305.6833286756819</v>
      </c>
      <c r="G134" s="538">
        <v>5647.2412800074017</v>
      </c>
      <c r="H134" s="538">
        <v>6076.5778876450877</v>
      </c>
      <c r="I134" s="538">
        <v>6517.9490933416846</v>
      </c>
      <c r="J134" s="538">
        <v>7019.7489297558041</v>
      </c>
      <c r="K134" s="538">
        <v>7486.0194700186221</v>
      </c>
      <c r="L134" s="538">
        <v>7787.1236240840099</v>
      </c>
      <c r="M134" s="538">
        <v>8262.8992689421848</v>
      </c>
      <c r="N134" s="538">
        <v>8837.8201217140468</v>
      </c>
      <c r="O134" s="538">
        <v>9421.5869531281223</v>
      </c>
      <c r="P134" s="624">
        <v>9979.517291975897</v>
      </c>
      <c r="Q134" s="624">
        <v>10537.212533474611</v>
      </c>
      <c r="R134" s="624">
        <v>11038.791640253083</v>
      </c>
      <c r="S134" s="625">
        <v>11612.06637022179</v>
      </c>
      <c r="T134" s="538"/>
      <c r="U134" s="538"/>
      <c r="V134" s="538"/>
      <c r="W134" s="628">
        <v>9599.292625920476</v>
      </c>
      <c r="X134" s="224" t="s">
        <v>17</v>
      </c>
      <c r="Y134" s="2"/>
    </row>
    <row r="135" spans="1:25">
      <c r="A135" s="2"/>
      <c r="B135" s="94" t="s">
        <v>54</v>
      </c>
      <c r="C135" s="538">
        <v>9395.774525484936</v>
      </c>
      <c r="D135" s="538">
        <v>9698.3261648770604</v>
      </c>
      <c r="E135" s="538">
        <v>10503.90051198445</v>
      </c>
      <c r="F135" s="538">
        <v>11498.631831874405</v>
      </c>
      <c r="G135" s="538">
        <v>12184.747338891626</v>
      </c>
      <c r="H135" s="538">
        <v>12956.363456414409</v>
      </c>
      <c r="I135" s="538">
        <v>13956.437565694747</v>
      </c>
      <c r="J135" s="538">
        <v>15459.681665809596</v>
      </c>
      <c r="K135" s="538">
        <v>15730.679169394207</v>
      </c>
      <c r="L135" s="538">
        <v>16031.717442881385</v>
      </c>
      <c r="M135" s="538">
        <v>17090.77464986037</v>
      </c>
      <c r="N135" s="538">
        <v>17876.188797086219</v>
      </c>
      <c r="O135" s="538">
        <v>16788.399147008611</v>
      </c>
      <c r="P135" s="624">
        <v>16521.262620244896</v>
      </c>
      <c r="Q135" s="624">
        <v>17329.121717663107</v>
      </c>
      <c r="R135" s="624">
        <v>17046.438892243797</v>
      </c>
      <c r="S135" s="635">
        <v>17555.324255807438</v>
      </c>
      <c r="T135" s="538"/>
      <c r="U135" s="538"/>
      <c r="V135" s="538"/>
      <c r="W135" s="628">
        <v>16532.724959085215</v>
      </c>
      <c r="X135" s="224" t="s">
        <v>17</v>
      </c>
      <c r="Y135" s="2"/>
    </row>
    <row r="136" spans="1:25">
      <c r="A136" s="2"/>
      <c r="B136" s="94" t="s">
        <v>82</v>
      </c>
      <c r="C136" s="538">
        <v>9651.6900761372744</v>
      </c>
      <c r="D136" s="538">
        <v>9813.4430636494581</v>
      </c>
      <c r="E136" s="538">
        <v>9020.7694902571457</v>
      </c>
      <c r="F136" s="538">
        <v>5989.8368226955681</v>
      </c>
      <c r="G136" s="538">
        <v>9239.3097057571467</v>
      </c>
      <c r="H136" s="538">
        <v>9701.2380563809093</v>
      </c>
      <c r="I136" s="538">
        <v>10740.835407320948</v>
      </c>
      <c r="J136" s="538">
        <v>10905.911958524703</v>
      </c>
      <c r="K136" s="538">
        <v>11736.738158475284</v>
      </c>
      <c r="L136" s="538">
        <v>11905.19640988774</v>
      </c>
      <c r="M136" s="538">
        <v>12460.337967071577</v>
      </c>
      <c r="N136" s="538">
        <v>13261.601451434741</v>
      </c>
      <c r="O136" s="538">
        <v>14895.391981472103</v>
      </c>
      <c r="P136" s="624">
        <v>15603.907246608018</v>
      </c>
      <c r="Q136" s="624">
        <v>15481.380285514975</v>
      </c>
      <c r="R136" s="624">
        <v>15895.226625777885</v>
      </c>
      <c r="S136" s="625">
        <v>17353.479239128261</v>
      </c>
      <c r="T136" s="538"/>
      <c r="U136" s="538"/>
      <c r="V136" s="538"/>
      <c r="W136" s="628">
        <v>14569.541248118141</v>
      </c>
      <c r="X136" s="224" t="s">
        <v>17</v>
      </c>
      <c r="Y136" s="2"/>
    </row>
    <row r="137" spans="1:25">
      <c r="A137" s="2"/>
      <c r="B137" s="94" t="s">
        <v>39</v>
      </c>
      <c r="C137" s="538">
        <v>30155.269317423634</v>
      </c>
      <c r="D137" s="538">
        <v>32615.95380707151</v>
      </c>
      <c r="E137" s="538">
        <v>35209.844821568171</v>
      </c>
      <c r="F137" s="538">
        <v>36235.846906230712</v>
      </c>
      <c r="G137" s="538">
        <v>38696.59078423529</v>
      </c>
      <c r="H137" s="538">
        <v>40444.613219874926</v>
      </c>
      <c r="I137" s="538">
        <v>44246.444997297338</v>
      </c>
      <c r="J137" s="538">
        <v>46763.042601231449</v>
      </c>
      <c r="K137" s="538">
        <v>44264.430190173109</v>
      </c>
      <c r="L137" s="538">
        <v>41567.211924044837</v>
      </c>
      <c r="M137" s="538">
        <v>43221.45984196473</v>
      </c>
      <c r="N137" s="538">
        <v>45477.010902477625</v>
      </c>
      <c r="O137" s="538">
        <v>46552.980124606256</v>
      </c>
      <c r="P137" s="624">
        <v>48310.047003768203</v>
      </c>
      <c r="Q137" s="624">
        <v>51265.647880319477</v>
      </c>
      <c r="R137" s="624">
        <v>67974.163291395351</v>
      </c>
      <c r="S137" s="625">
        <v>68882.878339308081</v>
      </c>
      <c r="T137" s="538"/>
      <c r="U137" s="538"/>
      <c r="V137" s="538"/>
      <c r="W137" s="628">
        <v>52577.31285110223</v>
      </c>
      <c r="X137" s="224" t="s">
        <v>17</v>
      </c>
      <c r="Y137" s="2"/>
    </row>
    <row r="138" spans="1:25">
      <c r="A138" s="2"/>
      <c r="B138" s="94" t="s">
        <v>44</v>
      </c>
      <c r="C138" s="538">
        <v>24941.91939429237</v>
      </c>
      <c r="D138" s="538">
        <v>24948.619897032619</v>
      </c>
      <c r="E138" s="538">
        <v>25218.396253138137</v>
      </c>
      <c r="F138" s="538">
        <v>23788.008872331971</v>
      </c>
      <c r="G138" s="538">
        <v>25222.885425221528</v>
      </c>
      <c r="H138" s="538">
        <v>24885.2184925703</v>
      </c>
      <c r="I138" s="538">
        <v>25775.114251586569</v>
      </c>
      <c r="J138" s="538">
        <v>27623.893334369131</v>
      </c>
      <c r="K138" s="538">
        <v>27516.229919656405</v>
      </c>
      <c r="L138" s="538">
        <v>27578.42910917765</v>
      </c>
      <c r="M138" s="538">
        <v>28856.102738210455</v>
      </c>
      <c r="N138" s="538">
        <v>30528.747720549651</v>
      </c>
      <c r="O138" s="538">
        <v>31750.630006241547</v>
      </c>
      <c r="P138" s="624">
        <v>34225.290353767974</v>
      </c>
      <c r="Q138" s="624">
        <v>34929.315565530123</v>
      </c>
      <c r="R138" s="624">
        <v>36545.69896265016</v>
      </c>
      <c r="S138" s="625">
        <v>37901.346968742</v>
      </c>
      <c r="T138" s="538"/>
      <c r="U138" s="538"/>
      <c r="V138" s="538"/>
      <c r="W138" s="628">
        <v>32942.925981509965</v>
      </c>
      <c r="X138" s="224" t="s">
        <v>17</v>
      </c>
      <c r="Y138" s="2"/>
    </row>
    <row r="139" spans="1:25">
      <c r="A139" s="2"/>
      <c r="B139" s="94" t="s">
        <v>58</v>
      </c>
      <c r="C139" s="538">
        <v>27006.397718577355</v>
      </c>
      <c r="D139" s="538">
        <v>27996.731184207136</v>
      </c>
      <c r="E139" s="538">
        <v>28641.55892459584</v>
      </c>
      <c r="F139" s="538">
        <v>29079.550615172833</v>
      </c>
      <c r="G139" s="538">
        <v>29468.15936758235</v>
      </c>
      <c r="H139" s="538">
        <v>30051.772516381159</v>
      </c>
      <c r="I139" s="538">
        <v>32350.577840977341</v>
      </c>
      <c r="J139" s="538">
        <v>33983.151821417894</v>
      </c>
      <c r="K139" s="538">
        <v>35402.917546826262</v>
      </c>
      <c r="L139" s="538">
        <v>34549.276088436185</v>
      </c>
      <c r="M139" s="538">
        <v>35075.753203653614</v>
      </c>
      <c r="N139" s="538">
        <v>36347.343350773546</v>
      </c>
      <c r="O139" s="538">
        <v>36237.109639305214</v>
      </c>
      <c r="P139" s="624">
        <v>36131.131247698162</v>
      </c>
      <c r="Q139" s="624">
        <v>36294.071933899642</v>
      </c>
      <c r="R139" s="624">
        <v>37255.170006997389</v>
      </c>
      <c r="S139" s="625">
        <v>38160.673585795288</v>
      </c>
      <c r="T139" s="538"/>
      <c r="U139" s="538"/>
      <c r="V139" s="538"/>
      <c r="W139" s="628">
        <v>35918.754673101219</v>
      </c>
      <c r="X139" s="224" t="s">
        <v>17</v>
      </c>
      <c r="Y139" s="2"/>
    </row>
    <row r="140" spans="1:25">
      <c r="A140" s="2"/>
      <c r="B140" s="94" t="s">
        <v>98</v>
      </c>
      <c r="C140" s="538">
        <v>6286.9215580719538</v>
      </c>
      <c r="D140" s="538">
        <v>6467.6318003298702</v>
      </c>
      <c r="E140" s="538">
        <v>6652.2682073611513</v>
      </c>
      <c r="F140" s="538">
        <v>6989.4244402251679</v>
      </c>
      <c r="G140" s="538">
        <v>7233.3033076221354</v>
      </c>
      <c r="H140" s="538">
        <v>7489.1495017877451</v>
      </c>
      <c r="I140" s="538">
        <v>7898.1183793746404</v>
      </c>
      <c r="J140" s="538">
        <v>8179.4152632122368</v>
      </c>
      <c r="K140" s="538">
        <v>8228.632436539332</v>
      </c>
      <c r="L140" s="538">
        <v>7892.3951964704038</v>
      </c>
      <c r="M140" s="538">
        <v>7834.7540337265555</v>
      </c>
      <c r="N140" s="538">
        <v>8099.4624879057719</v>
      </c>
      <c r="O140" s="538">
        <v>8164.1768354148153</v>
      </c>
      <c r="P140" s="624">
        <v>8306.1912327960763</v>
      </c>
      <c r="Q140" s="624">
        <v>8483.0516653220475</v>
      </c>
      <c r="R140" s="624">
        <v>8630.0738552857256</v>
      </c>
      <c r="S140" s="625">
        <v>8834.8190844254223</v>
      </c>
      <c r="T140" s="538"/>
      <c r="U140" s="538"/>
      <c r="V140" s="538"/>
      <c r="W140" s="628">
        <v>8287.8106241440692</v>
      </c>
      <c r="X140" s="224" t="s">
        <v>17</v>
      </c>
      <c r="Y140" s="2"/>
    </row>
    <row r="141" spans="1:25">
      <c r="A141" s="2"/>
      <c r="B141" s="94" t="s">
        <v>42</v>
      </c>
      <c r="C141" s="538">
        <v>26795.207427393594</v>
      </c>
      <c r="D141" s="538">
        <v>27476.915534809134</v>
      </c>
      <c r="E141" s="538">
        <v>28160.10761469393</v>
      </c>
      <c r="F141" s="538">
        <v>28867.922782830534</v>
      </c>
      <c r="G141" s="538">
        <v>30382.789173557412</v>
      </c>
      <c r="H141" s="538">
        <v>31663.453098977159</v>
      </c>
      <c r="I141" s="538">
        <v>33057.589610688105</v>
      </c>
      <c r="J141" s="538">
        <v>34529.133364801579</v>
      </c>
      <c r="K141" s="538">
        <v>34798.765897727098</v>
      </c>
      <c r="L141" s="538">
        <v>33099.270356522778</v>
      </c>
      <c r="M141" s="538">
        <v>34996.324462531571</v>
      </c>
      <c r="N141" s="538">
        <v>35774.696712955883</v>
      </c>
      <c r="O141" s="538">
        <v>37191.385945625829</v>
      </c>
      <c r="P141" s="624">
        <v>38974.079488612726</v>
      </c>
      <c r="Q141" s="624">
        <v>39386.908818520518</v>
      </c>
      <c r="R141" s="624">
        <v>40686.024385594785</v>
      </c>
      <c r="S141" s="625">
        <v>41469.854706881975</v>
      </c>
      <c r="T141" s="538"/>
      <c r="U141" s="538"/>
      <c r="V141" s="538"/>
      <c r="W141" s="628">
        <v>37794.279642934947</v>
      </c>
      <c r="X141" s="224" t="s">
        <v>17</v>
      </c>
      <c r="Y141" s="2"/>
    </row>
    <row r="142" spans="1:25">
      <c r="A142" s="2"/>
      <c r="B142" s="94" t="s">
        <v>88</v>
      </c>
      <c r="C142" s="538">
        <v>5734.6199203189308</v>
      </c>
      <c r="D142" s="538">
        <v>6066.9107769816383</v>
      </c>
      <c r="E142" s="538">
        <v>6400.517781755856</v>
      </c>
      <c r="F142" s="538">
        <v>6662.0898548282066</v>
      </c>
      <c r="G142" s="538">
        <v>7245.3620162806237</v>
      </c>
      <c r="H142" s="538">
        <v>7835.06216544566</v>
      </c>
      <c r="I142" s="538">
        <v>8405.5730246082549</v>
      </c>
      <c r="J142" s="538">
        <v>8944.4589776951907</v>
      </c>
      <c r="K142" s="538">
        <v>9332.511212897989</v>
      </c>
      <c r="L142" s="538">
        <v>9436.6454248636164</v>
      </c>
      <c r="M142" s="538">
        <v>9281.1161350149578</v>
      </c>
      <c r="N142" s="538">
        <v>9214.2066240569566</v>
      </c>
      <c r="O142" s="538">
        <v>9129.3197941427552</v>
      </c>
      <c r="P142" s="624">
        <v>9062.0101758863693</v>
      </c>
      <c r="Q142" s="624">
        <v>9082.5440322595987</v>
      </c>
      <c r="R142" s="624">
        <v>9040.6419801641769</v>
      </c>
      <c r="S142" s="625">
        <v>9050.0719639339713</v>
      </c>
      <c r="T142" s="538"/>
      <c r="U142" s="538"/>
      <c r="V142" s="538"/>
      <c r="W142" s="628">
        <v>8960.7102784842555</v>
      </c>
      <c r="X142" s="224" t="s">
        <v>17</v>
      </c>
      <c r="Y142" s="2"/>
    </row>
    <row r="143" spans="1:25">
      <c r="A143" s="2"/>
      <c r="B143" s="94" t="s">
        <v>43</v>
      </c>
      <c r="C143" s="538">
        <v>7887.8929838762469</v>
      </c>
      <c r="D143" s="538">
        <v>9172.3691776923497</v>
      </c>
      <c r="E143" s="538">
        <v>10225.445902992307</v>
      </c>
      <c r="F143" s="538">
        <v>11360.99333433167</v>
      </c>
      <c r="G143" s="538">
        <v>12705.433853950031</v>
      </c>
      <c r="H143" s="538">
        <v>14259.018698842947</v>
      </c>
      <c r="I143" s="538">
        <v>16098.510908807833</v>
      </c>
      <c r="J143" s="538">
        <v>17793.147879450004</v>
      </c>
      <c r="K143" s="538">
        <v>18513.925412198889</v>
      </c>
      <c r="L143" s="538">
        <v>18387.201905693346</v>
      </c>
      <c r="M143" s="538">
        <v>19690.384970020663</v>
      </c>
      <c r="N143" s="538">
        <v>21277.706370881828</v>
      </c>
      <c r="O143" s="538">
        <v>22392.203671671836</v>
      </c>
      <c r="P143" s="624">
        <v>23773.819330191902</v>
      </c>
      <c r="Q143" s="624">
        <v>24845.454137151315</v>
      </c>
      <c r="R143" s="624">
        <v>25044.878009213069</v>
      </c>
      <c r="S143" s="625">
        <v>25263.810242380801</v>
      </c>
      <c r="T143" s="538"/>
      <c r="U143" s="538"/>
      <c r="V143" s="538"/>
      <c r="W143" s="628">
        <v>22293.122473839805</v>
      </c>
      <c r="X143" s="224" t="s">
        <v>17</v>
      </c>
      <c r="Y143" s="2"/>
    </row>
    <row r="144" spans="1:25">
      <c r="A144" s="2"/>
      <c r="B144" s="94" t="s">
        <v>146</v>
      </c>
      <c r="C144" s="538">
        <v>1689.9514677989946</v>
      </c>
      <c r="D144" s="538">
        <v>1745.4588469853716</v>
      </c>
      <c r="E144" s="538">
        <v>1734.0611048995022</v>
      </c>
      <c r="F144" s="538">
        <v>1771.6007200133308</v>
      </c>
      <c r="G144" s="538">
        <v>1861.7325313377808</v>
      </c>
      <c r="H144" s="538">
        <v>1980.1891802458238</v>
      </c>
      <c r="I144" s="538">
        <v>2114.2597434373574</v>
      </c>
      <c r="J144" s="538">
        <v>2256.2678899042862</v>
      </c>
      <c r="K144" s="538">
        <v>2243.2883944726714</v>
      </c>
      <c r="L144" s="538">
        <v>2271.887012011317</v>
      </c>
      <c r="M144" s="538">
        <v>2425.7606173058384</v>
      </c>
      <c r="N144" s="538">
        <v>2556.8709160094058</v>
      </c>
      <c r="O144" s="538">
        <v>2650.4433280826261</v>
      </c>
      <c r="P144" s="624">
        <v>2776.5265665772017</v>
      </c>
      <c r="Q144" s="624">
        <v>2900.027156237139</v>
      </c>
      <c r="R144" s="624">
        <v>3019.1936249759456</v>
      </c>
      <c r="S144" s="625">
        <v>3155.9404101996965</v>
      </c>
      <c r="T144" s="538"/>
      <c r="U144" s="538"/>
      <c r="V144" s="538"/>
      <c r="W144" s="628">
        <v>2709.2774186477818</v>
      </c>
      <c r="X144" s="224" t="s">
        <v>383</v>
      </c>
      <c r="Y144" s="2"/>
    </row>
    <row r="145" spans="1:25">
      <c r="A145" s="2"/>
      <c r="B145" s="94" t="s">
        <v>269</v>
      </c>
      <c r="C145" s="538">
        <v>1590.9087869291945</v>
      </c>
      <c r="D145" s="538">
        <v>1576.1217955077477</v>
      </c>
      <c r="E145" s="538">
        <v>1632.6896459791451</v>
      </c>
      <c r="F145" s="538">
        <v>1669.000138682524</v>
      </c>
      <c r="G145" s="538">
        <v>1656.2647980577476</v>
      </c>
      <c r="H145" s="538">
        <v>1759.5582596078268</v>
      </c>
      <c r="I145" s="538">
        <v>1748.3013926776066</v>
      </c>
      <c r="J145" s="538">
        <v>1795.2911307942859</v>
      </c>
      <c r="K145" s="538">
        <v>1757.8325841248</v>
      </c>
      <c r="L145" s="538">
        <v>1738.7255164338053</v>
      </c>
      <c r="M145" s="538">
        <v>1696.5119743092744</v>
      </c>
      <c r="N145" s="538">
        <v>1706.4809532381023</v>
      </c>
      <c r="O145" s="538">
        <v>1794.5184079945313</v>
      </c>
      <c r="P145" s="624">
        <v>1894.7790742304539</v>
      </c>
      <c r="Q145" s="624">
        <v>1940.7725040846658</v>
      </c>
      <c r="R145" s="624">
        <v>1995.0515358588511</v>
      </c>
      <c r="S145" s="625">
        <v>2047.2316107273377</v>
      </c>
      <c r="T145" s="538"/>
      <c r="U145" s="538"/>
      <c r="V145" s="538"/>
      <c r="W145" s="628">
        <v>1873.5931966361004</v>
      </c>
      <c r="X145" s="224" t="s">
        <v>385</v>
      </c>
      <c r="Y145" s="2"/>
    </row>
    <row r="146" spans="1:25">
      <c r="A146" s="2"/>
      <c r="B146" s="94" t="s">
        <v>23</v>
      </c>
      <c r="C146" s="538">
        <v>55420.722652007134</v>
      </c>
      <c r="D146" s="538">
        <v>55510.355752065065</v>
      </c>
      <c r="E146" s="538">
        <v>57119.745854981891</v>
      </c>
      <c r="F146" s="538">
        <v>67552.427412755307</v>
      </c>
      <c r="G146" s="538">
        <v>75528.223525721041</v>
      </c>
      <c r="H146" s="538">
        <v>83224.574878504427</v>
      </c>
      <c r="I146" s="538">
        <v>88328.01606710894</v>
      </c>
      <c r="J146" s="538">
        <v>91268.607227896529</v>
      </c>
      <c r="K146" s="538">
        <v>90011.782167503887</v>
      </c>
      <c r="L146" s="538">
        <v>79296.864741363592</v>
      </c>
      <c r="M146" s="538">
        <v>73682.868377923063</v>
      </c>
      <c r="N146" s="538">
        <v>77459.538305676135</v>
      </c>
      <c r="O146" s="538">
        <v>79047.763871203948</v>
      </c>
      <c r="P146" s="624">
        <v>76667.706332770773</v>
      </c>
      <c r="Q146" s="624">
        <v>74613.953854687396</v>
      </c>
      <c r="R146" s="624">
        <v>73817.075278547316</v>
      </c>
      <c r="S146" s="635">
        <v>76020.727867090041</v>
      </c>
      <c r="T146" s="538"/>
      <c r="U146" s="538"/>
      <c r="V146" s="538"/>
      <c r="W146" s="628">
        <v>76908.74598956386</v>
      </c>
      <c r="X146" s="224" t="s">
        <v>17</v>
      </c>
      <c r="Y146" s="2"/>
    </row>
    <row r="147" spans="1:25">
      <c r="A147" s="2"/>
      <c r="B147" s="94" t="s">
        <v>147</v>
      </c>
      <c r="C147" s="538">
        <v>1644.3119751255417</v>
      </c>
      <c r="D147" s="538">
        <v>1754.55434080131</v>
      </c>
      <c r="E147" s="538">
        <v>1764.9051607386109</v>
      </c>
      <c r="F147" s="538">
        <v>1906.5562609752496</v>
      </c>
      <c r="G147" s="538">
        <v>2071.4174920637447</v>
      </c>
      <c r="H147" s="538">
        <v>2110.3779356751738</v>
      </c>
      <c r="I147" s="538">
        <v>2218.727933795451</v>
      </c>
      <c r="J147" s="538">
        <v>2448.8991993799823</v>
      </c>
      <c r="K147" s="538">
        <v>2681.1221868103044</v>
      </c>
      <c r="L147" s="538">
        <v>2746.1026550484485</v>
      </c>
      <c r="M147" s="538">
        <v>2733.7293371856554</v>
      </c>
      <c r="N147" s="538">
        <v>2920.6032099095019</v>
      </c>
      <c r="O147" s="538">
        <v>2922.7028732003782</v>
      </c>
      <c r="P147" s="624">
        <v>3229.3493485652803</v>
      </c>
      <c r="Q147" s="624">
        <v>3351.5286705766589</v>
      </c>
      <c r="R147" s="624">
        <v>3447.1715483696303</v>
      </c>
      <c r="S147" s="625">
        <v>3551.1527042381967</v>
      </c>
      <c r="T147" s="538"/>
      <c r="U147" s="538"/>
      <c r="V147" s="538"/>
      <c r="W147" s="628">
        <v>3077.7713255305521</v>
      </c>
      <c r="X147" s="224" t="s">
        <v>383</v>
      </c>
      <c r="Y147" s="2"/>
    </row>
    <row r="148" spans="1:25">
      <c r="A148" s="2"/>
      <c r="B148" s="94" t="s">
        <v>148</v>
      </c>
      <c r="C148" s="538">
        <v>1859.8521746311164</v>
      </c>
      <c r="D148" s="538">
        <v>1979.9642092699073</v>
      </c>
      <c r="E148" s="538">
        <v>2097.3116732692324</v>
      </c>
      <c r="F148" s="538">
        <v>2235.4142411850407</v>
      </c>
      <c r="G148" s="538">
        <v>2406.2756539554548</v>
      </c>
      <c r="H148" s="538">
        <v>2618.8900511263982</v>
      </c>
      <c r="I148" s="538">
        <v>2884.2288917857254</v>
      </c>
      <c r="J148" s="538">
        <v>3132.1513771699592</v>
      </c>
      <c r="K148" s="538">
        <v>3385.2237410783141</v>
      </c>
      <c r="L148" s="538">
        <v>3607.301320285882</v>
      </c>
      <c r="M148" s="538">
        <v>3902.9213563415847</v>
      </c>
      <c r="N148" s="538">
        <v>4244.4591911908528</v>
      </c>
      <c r="O148" s="538">
        <v>4610.135785974172</v>
      </c>
      <c r="P148" s="624">
        <v>4998.6579011444828</v>
      </c>
      <c r="Q148" s="624">
        <v>5407.3983421235962</v>
      </c>
      <c r="R148" s="624">
        <v>5785.9314301353152</v>
      </c>
      <c r="S148" s="625">
        <v>6186.0841619274343</v>
      </c>
      <c r="T148" s="538"/>
      <c r="U148" s="538"/>
      <c r="V148" s="538"/>
      <c r="W148" s="628">
        <v>4808.8903814212645</v>
      </c>
      <c r="X148" s="224" t="s">
        <v>383</v>
      </c>
      <c r="Y148" s="2"/>
    </row>
    <row r="149" spans="1:25">
      <c r="A149" s="2"/>
      <c r="B149" s="94" t="s">
        <v>149</v>
      </c>
      <c r="C149" s="538">
        <v>8013.1129404184812</v>
      </c>
      <c r="D149" s="538">
        <v>9055.8887039773927</v>
      </c>
      <c r="E149" s="538">
        <v>10070.057262339571</v>
      </c>
      <c r="F149" s="538">
        <v>11025.958856025505</v>
      </c>
      <c r="G149" s="538">
        <v>12223.021213549888</v>
      </c>
      <c r="H149" s="538">
        <v>13847.596666387959</v>
      </c>
      <c r="I149" s="538">
        <v>15761.599607922253</v>
      </c>
      <c r="J149" s="538">
        <v>18122.173999761828</v>
      </c>
      <c r="K149" s="538">
        <v>19432.259201025605</v>
      </c>
      <c r="L149" s="538">
        <v>16889.036510263599</v>
      </c>
      <c r="M149" s="538">
        <v>17592.627927121925</v>
      </c>
      <c r="N149" s="538">
        <v>19773.243532882261</v>
      </c>
      <c r="O149" s="538">
        <v>21252.717897707895</v>
      </c>
      <c r="P149" s="624">
        <v>22696.811216879818</v>
      </c>
      <c r="Q149" s="624">
        <v>23907.649584160692</v>
      </c>
      <c r="R149" s="624">
        <v>24919.478842445729</v>
      </c>
      <c r="S149" s="625">
        <v>26031.004419113124</v>
      </c>
      <c r="T149" s="538"/>
      <c r="U149" s="538"/>
      <c r="V149" s="538"/>
      <c r="W149" s="628">
        <v>21750.492166899512</v>
      </c>
      <c r="X149" s="224" t="s">
        <v>383</v>
      </c>
      <c r="Y149" s="2"/>
    </row>
    <row r="150" spans="1:25">
      <c r="A150" s="2"/>
      <c r="B150" s="94" t="s">
        <v>81</v>
      </c>
      <c r="C150" s="538">
        <v>9936.114576068192</v>
      </c>
      <c r="D150" s="538">
        <v>10164.836659345847</v>
      </c>
      <c r="E150" s="538">
        <v>10179.56429323241</v>
      </c>
      <c r="F150" s="538">
        <v>10199.933409552365</v>
      </c>
      <c r="G150" s="538">
        <v>10635.287060418923</v>
      </c>
      <c r="H150" s="538">
        <v>10927.848949846819</v>
      </c>
      <c r="I150" s="538">
        <v>11240.141706215885</v>
      </c>
      <c r="J150" s="538">
        <v>12528.240895721246</v>
      </c>
      <c r="K150" s="538">
        <v>13856.422970588987</v>
      </c>
      <c r="L150" s="538">
        <v>15134.800346345948</v>
      </c>
      <c r="M150" s="538">
        <v>15951.956532709959</v>
      </c>
      <c r="N150" s="538">
        <v>15694.965656936516</v>
      </c>
      <c r="O150" s="538">
        <v>15245.760165845331</v>
      </c>
      <c r="P150" s="624">
        <v>14565.737600806193</v>
      </c>
      <c r="Q150" s="624">
        <v>14212.085454882752</v>
      </c>
      <c r="R150" s="624">
        <v>13934.505382923069</v>
      </c>
      <c r="S150" s="625">
        <v>13995.652245896539</v>
      </c>
      <c r="T150" s="538"/>
      <c r="U150" s="538"/>
      <c r="V150" s="538"/>
      <c r="W150" s="628">
        <v>14173.925914117441</v>
      </c>
      <c r="X150" s="224" t="s">
        <v>17</v>
      </c>
      <c r="Y150" s="2"/>
    </row>
    <row r="151" spans="1:25">
      <c r="A151" s="2"/>
      <c r="B151" s="94" t="s">
        <v>150</v>
      </c>
      <c r="C151" s="538">
        <v>664.77666666229823</v>
      </c>
      <c r="D151" s="538">
        <v>674.83012446723239</v>
      </c>
      <c r="E151" s="538">
        <v>694.32101609514484</v>
      </c>
      <c r="F151" s="538">
        <v>486.2156544570563</v>
      </c>
      <c r="G151" s="538">
        <v>502.96409362342672</v>
      </c>
      <c r="H151" s="538">
        <v>532.354094650516</v>
      </c>
      <c r="I151" s="538">
        <v>572.71629847772749</v>
      </c>
      <c r="J151" s="538">
        <v>618.88619875194843</v>
      </c>
      <c r="K151" s="538">
        <v>648.4267409907153</v>
      </c>
      <c r="L151" s="538">
        <v>661.1688638619072</v>
      </c>
      <c r="M151" s="538">
        <v>685.50068606256184</v>
      </c>
      <c r="N151" s="538">
        <v>734.32627375303491</v>
      </c>
      <c r="O151" s="538">
        <v>786.12432159373952</v>
      </c>
      <c r="P151" s="624">
        <v>847.13202975616298</v>
      </c>
      <c r="Q151" s="624">
        <v>847.68859416251485</v>
      </c>
      <c r="R151" s="624">
        <v>836.07557119809553</v>
      </c>
      <c r="S151" s="625">
        <v>812.8867372284725</v>
      </c>
      <c r="T151" s="538"/>
      <c r="U151" s="538"/>
      <c r="V151" s="538"/>
      <c r="W151" s="628">
        <v>776.05276877442475</v>
      </c>
      <c r="X151" s="224" t="s">
        <v>383</v>
      </c>
      <c r="Y151" s="2"/>
    </row>
    <row r="152" spans="1:25">
      <c r="A152" s="2"/>
      <c r="B152" s="94" t="s">
        <v>57</v>
      </c>
      <c r="C152" s="538">
        <v>17375.646481747277</v>
      </c>
      <c r="D152" s="538">
        <v>17186.163880129428</v>
      </c>
      <c r="E152" s="538">
        <v>17010.81358341251</v>
      </c>
      <c r="F152" s="538">
        <v>19299.516457010366</v>
      </c>
      <c r="G152" s="538">
        <v>20392.476154171232</v>
      </c>
      <c r="H152" s="538">
        <v>23189.827240651663</v>
      </c>
      <c r="I152" s="538">
        <v>25071.94434190277</v>
      </c>
      <c r="J152" s="538">
        <v>26966.496200254369</v>
      </c>
      <c r="K152" s="538">
        <v>27843.125644936834</v>
      </c>
      <c r="L152" s="538">
        <v>27523.817456675235</v>
      </c>
      <c r="M152" s="538">
        <v>29030.843382213468</v>
      </c>
      <c r="N152" s="538">
        <v>11192.790638843102</v>
      </c>
      <c r="O152" s="629">
        <v>11630.536714282272</v>
      </c>
      <c r="P152" s="636">
        <v>12112.274632275214</v>
      </c>
      <c r="Q152" s="636">
        <v>12585.815113483233</v>
      </c>
      <c r="R152" s="636">
        <v>12950.356248208936</v>
      </c>
      <c r="S152" s="635">
        <v>13336.961731577494</v>
      </c>
      <c r="T152" s="538"/>
      <c r="U152" s="538"/>
      <c r="V152" s="538"/>
      <c r="W152" s="628">
        <v>15617.355878248656</v>
      </c>
      <c r="X152" s="224" t="s">
        <v>17</v>
      </c>
      <c r="Y152" s="2"/>
    </row>
    <row r="153" spans="1:25">
      <c r="A153" s="2"/>
      <c r="B153" s="94" t="s">
        <v>109</v>
      </c>
      <c r="C153" s="538">
        <v>8451.1073093425512</v>
      </c>
      <c r="D153" s="538">
        <v>9473.3250680786314</v>
      </c>
      <c r="E153" s="538">
        <v>10494.406158207714</v>
      </c>
      <c r="F153" s="538">
        <v>12066.981937019133</v>
      </c>
      <c r="G153" s="538">
        <v>13040.664719723427</v>
      </c>
      <c r="H153" s="538">
        <v>14526.104211691327</v>
      </c>
      <c r="I153" s="538">
        <v>16494.011449115929</v>
      </c>
      <c r="J153" s="538">
        <v>19088.061259374186</v>
      </c>
      <c r="K153" s="538">
        <v>20744.078292246366</v>
      </c>
      <c r="L153" s="538">
        <v>18164.396290924411</v>
      </c>
      <c r="M153" s="538">
        <v>20129.688034173447</v>
      </c>
      <c r="N153" s="538">
        <v>22854.210069686116</v>
      </c>
      <c r="O153" s="538">
        <v>24657.878979579276</v>
      </c>
      <c r="P153" s="624">
        <v>26717.075011789599</v>
      </c>
      <c r="Q153" s="624">
        <v>28179.234713150192</v>
      </c>
      <c r="R153" s="624">
        <v>28936.273634063276</v>
      </c>
      <c r="S153" s="625">
        <v>29966.127071320443</v>
      </c>
      <c r="T153" s="538"/>
      <c r="U153" s="538"/>
      <c r="V153" s="538"/>
      <c r="W153" s="628">
        <v>25003.203094136657</v>
      </c>
      <c r="X153" s="224" t="s">
        <v>383</v>
      </c>
      <c r="Y153" s="2"/>
    </row>
    <row r="154" spans="1:25">
      <c r="A154" s="2"/>
      <c r="B154" s="94" t="s">
        <v>25</v>
      </c>
      <c r="C154" s="538">
        <v>55306.307354671626</v>
      </c>
      <c r="D154" s="538">
        <v>56023.165323801084</v>
      </c>
      <c r="E154" s="538">
        <v>58771.509273179632</v>
      </c>
      <c r="F154" s="538">
        <v>60035.755472671757</v>
      </c>
      <c r="G154" s="538">
        <v>64096.864482261706</v>
      </c>
      <c r="H154" s="538">
        <v>68220.064481857364</v>
      </c>
      <c r="I154" s="538">
        <v>77996.242775426552</v>
      </c>
      <c r="J154" s="538">
        <v>83948.786547822907</v>
      </c>
      <c r="K154" s="538">
        <v>86693.895122086222</v>
      </c>
      <c r="L154" s="538">
        <v>82362.309453205598</v>
      </c>
      <c r="M154" s="538">
        <v>85779.082403204826</v>
      </c>
      <c r="N154" s="538">
        <v>92005.016836144394</v>
      </c>
      <c r="O154" s="538">
        <v>91622.177416938765</v>
      </c>
      <c r="P154" s="624">
        <v>95697.10157245041</v>
      </c>
      <c r="Q154" s="624">
        <v>101831.75121810364</v>
      </c>
      <c r="R154" s="624">
        <v>104206.10868724047</v>
      </c>
      <c r="S154" s="625">
        <v>105881.76046881851</v>
      </c>
      <c r="T154" s="538"/>
      <c r="U154" s="538"/>
      <c r="V154" s="538"/>
      <c r="W154" s="628">
        <v>94360.880759476146</v>
      </c>
      <c r="X154" s="224" t="s">
        <v>17</v>
      </c>
      <c r="Y154" s="2"/>
    </row>
    <row r="155" spans="1:25">
      <c r="A155" s="2"/>
      <c r="B155" s="94" t="s">
        <v>93</v>
      </c>
      <c r="C155" s="538">
        <v>6122.3379974399431</v>
      </c>
      <c r="D155" s="538">
        <v>6042.6872637182314</v>
      </c>
      <c r="E155" s="538">
        <v>6305.4077686068667</v>
      </c>
      <c r="F155" s="538">
        <v>6502.2704436164913</v>
      </c>
      <c r="G155" s="538">
        <v>7085.0960644944735</v>
      </c>
      <c r="H155" s="538">
        <v>7759.6971725481862</v>
      </c>
      <c r="I155" s="538">
        <v>8589.7038768778657</v>
      </c>
      <c r="J155" s="538">
        <v>9239.2581572025883</v>
      </c>
      <c r="K155" s="538">
        <v>10417.700708099672</v>
      </c>
      <c r="L155" s="538">
        <v>10925.310148265893</v>
      </c>
      <c r="M155" s="538">
        <v>11295.641821116782</v>
      </c>
      <c r="N155" s="538">
        <v>11611.750723348163</v>
      </c>
      <c r="O155" s="538">
        <v>11841.037065722279</v>
      </c>
      <c r="P155" s="624">
        <v>12666.97732812864</v>
      </c>
      <c r="Q155" s="624">
        <v>13516.360046811616</v>
      </c>
      <c r="R155" s="624">
        <v>14022.772877442476</v>
      </c>
      <c r="S155" s="625">
        <v>15121.251650071896</v>
      </c>
      <c r="T155" s="538"/>
      <c r="U155" s="538"/>
      <c r="V155" s="538"/>
      <c r="W155" s="628">
        <v>12396.277807627752</v>
      </c>
      <c r="X155" s="224" t="s">
        <v>17</v>
      </c>
      <c r="Y155" s="2"/>
    </row>
    <row r="156" spans="1:25">
      <c r="A156" s="2"/>
      <c r="B156" s="94" t="s">
        <v>151</v>
      </c>
      <c r="C156" s="538">
        <v>1144.5788534271799</v>
      </c>
      <c r="D156" s="538">
        <v>1203.3970659745269</v>
      </c>
      <c r="E156" s="538">
        <v>1034.9246250041601</v>
      </c>
      <c r="F156" s="538">
        <v>1124.3735072165746</v>
      </c>
      <c r="G156" s="538">
        <v>1180.2426066111266</v>
      </c>
      <c r="H156" s="538">
        <v>1237.2011118129969</v>
      </c>
      <c r="I156" s="538">
        <v>1300.7041212750919</v>
      </c>
      <c r="J156" s="538">
        <v>1378.264189622399</v>
      </c>
      <c r="K156" s="538">
        <v>1463.0948120363748</v>
      </c>
      <c r="L156" s="538">
        <v>1375.6384266058512</v>
      </c>
      <c r="M156" s="538">
        <v>1357.6545626780783</v>
      </c>
      <c r="N156" s="538">
        <v>1367.543082142945</v>
      </c>
      <c r="O156" s="538">
        <v>1396.2038845318868</v>
      </c>
      <c r="P156" s="624">
        <v>1411.9180291120085</v>
      </c>
      <c r="Q156" s="624">
        <v>1445.2811950817693</v>
      </c>
      <c r="R156" s="624">
        <v>1465.4235446808614</v>
      </c>
      <c r="S156" s="625">
        <v>1506.0093447895811</v>
      </c>
      <c r="T156" s="538"/>
      <c r="U156" s="538"/>
      <c r="V156" s="538"/>
      <c r="W156" s="628">
        <v>1414.2518214368793</v>
      </c>
      <c r="X156" s="224" t="s">
        <v>383</v>
      </c>
      <c r="Y156" s="2"/>
    </row>
    <row r="157" spans="1:25">
      <c r="A157" s="2"/>
      <c r="B157" s="94" t="s">
        <v>152</v>
      </c>
      <c r="C157" s="538">
        <v>686.38257641888151</v>
      </c>
      <c r="D157" s="538">
        <v>648.86481291909445</v>
      </c>
      <c r="E157" s="538">
        <v>652.29879273014581</v>
      </c>
      <c r="F157" s="538">
        <v>684.85436876904885</v>
      </c>
      <c r="G157" s="538">
        <v>721.96967868215722</v>
      </c>
      <c r="H157" s="538">
        <v>748.09587638821438</v>
      </c>
      <c r="I157" s="538">
        <v>783.90166779693141</v>
      </c>
      <c r="J157" s="538">
        <v>855.78507265277005</v>
      </c>
      <c r="K157" s="538">
        <v>910.91739885414256</v>
      </c>
      <c r="L157" s="538">
        <v>964.31493808774474</v>
      </c>
      <c r="M157" s="538">
        <v>1012.067457903713</v>
      </c>
      <c r="N157" s="538">
        <v>1051.1859961966197</v>
      </c>
      <c r="O157" s="538">
        <v>1058.9122621453405</v>
      </c>
      <c r="P157" s="624">
        <v>1099.2005909889535</v>
      </c>
      <c r="Q157" s="624">
        <v>1148.5882983825015</v>
      </c>
      <c r="R157" s="624">
        <v>1159.1729926063517</v>
      </c>
      <c r="S157" s="625">
        <v>1169.3137385914329</v>
      </c>
      <c r="T157" s="538"/>
      <c r="U157" s="538"/>
      <c r="V157" s="538"/>
      <c r="W157" s="628">
        <v>1061.7147319764244</v>
      </c>
      <c r="X157" s="224" t="s">
        <v>383</v>
      </c>
      <c r="Y157" s="2"/>
    </row>
    <row r="158" spans="1:25">
      <c r="A158" s="2"/>
      <c r="B158" s="94" t="s">
        <v>51</v>
      </c>
      <c r="C158" s="538">
        <v>12927.760101043916</v>
      </c>
      <c r="D158" s="538">
        <v>13002.951569305649</v>
      </c>
      <c r="E158" s="538">
        <v>13626.86700781963</v>
      </c>
      <c r="F158" s="538">
        <v>14411.36407331744</v>
      </c>
      <c r="G158" s="538">
        <v>15507.214954903438</v>
      </c>
      <c r="H158" s="538">
        <v>16540.794213754096</v>
      </c>
      <c r="I158" s="538">
        <v>17667.753586674851</v>
      </c>
      <c r="J158" s="538">
        <v>19488.427840393364</v>
      </c>
      <c r="K158" s="538">
        <v>20162.897815290522</v>
      </c>
      <c r="L158" s="538">
        <v>19448.275682088486</v>
      </c>
      <c r="M158" s="538">
        <v>20680.320758447764</v>
      </c>
      <c r="N158" s="538">
        <v>21818.875694000297</v>
      </c>
      <c r="O158" s="538">
        <v>23007.128672180075</v>
      </c>
      <c r="P158" s="624">
        <v>24033.999046174496</v>
      </c>
      <c r="Q158" s="624">
        <v>25487.865575376731</v>
      </c>
      <c r="R158" s="624">
        <v>26606.343300501339</v>
      </c>
      <c r="S158" s="625">
        <v>27680.768665836818</v>
      </c>
      <c r="T158" s="538"/>
      <c r="U158" s="538"/>
      <c r="V158" s="538"/>
      <c r="W158" s="628">
        <v>23551.319142949051</v>
      </c>
      <c r="X158" s="224" t="s">
        <v>17</v>
      </c>
      <c r="Y158" s="2"/>
    </row>
    <row r="159" spans="1:25">
      <c r="A159" s="2"/>
      <c r="B159" s="94" t="s">
        <v>270</v>
      </c>
      <c r="C159" s="629">
        <v>5457.9979686806846</v>
      </c>
      <c r="D159" s="538">
        <v>5652.7452712568238</v>
      </c>
      <c r="E159" s="538">
        <v>5947.220482394323</v>
      </c>
      <c r="F159" s="538">
        <v>6788.4259328479375</v>
      </c>
      <c r="G159" s="538">
        <v>7690.6206249964007</v>
      </c>
      <c r="H159" s="538">
        <v>7088.6486534810902</v>
      </c>
      <c r="I159" s="538">
        <v>8443.8807245650278</v>
      </c>
      <c r="J159" s="538">
        <v>9112.5303613757005</v>
      </c>
      <c r="K159" s="538">
        <v>10092.705505981783</v>
      </c>
      <c r="L159" s="538">
        <v>9681.4506186675972</v>
      </c>
      <c r="M159" s="538">
        <v>10301.705752817634</v>
      </c>
      <c r="N159" s="538">
        <v>11126.945594204224</v>
      </c>
      <c r="O159" s="538">
        <v>11373.46295757255</v>
      </c>
      <c r="P159" s="624">
        <v>11853.990483619426</v>
      </c>
      <c r="Q159" s="624">
        <v>12534.709633190423</v>
      </c>
      <c r="R159" s="624">
        <v>12770.271317667335</v>
      </c>
      <c r="S159" s="625">
        <v>13198.880034659132</v>
      </c>
      <c r="T159" s="538"/>
      <c r="U159" s="538"/>
      <c r="V159" s="538"/>
      <c r="W159" s="628">
        <v>11467.982517191944</v>
      </c>
      <c r="X159" s="224" t="s">
        <v>385</v>
      </c>
      <c r="Y159" s="2"/>
    </row>
    <row r="160" spans="1:25">
      <c r="A160" s="2"/>
      <c r="B160" s="94" t="s">
        <v>153</v>
      </c>
      <c r="C160" s="538">
        <v>1159.5518729187972</v>
      </c>
      <c r="D160" s="538">
        <v>1328.8884610819182</v>
      </c>
      <c r="E160" s="538">
        <v>1349.8835488811815</v>
      </c>
      <c r="F160" s="538">
        <v>1456.5249784803596</v>
      </c>
      <c r="G160" s="538">
        <v>1472.4818823889959</v>
      </c>
      <c r="H160" s="538">
        <v>1567.7085735673668</v>
      </c>
      <c r="I160" s="538">
        <v>1636.445352904271</v>
      </c>
      <c r="J160" s="538">
        <v>1681.6625779753663</v>
      </c>
      <c r="K160" s="538">
        <v>1737.7147522995494</v>
      </c>
      <c r="L160" s="538">
        <v>1774.0653502207851</v>
      </c>
      <c r="M160" s="538">
        <v>1834.1170592759615</v>
      </c>
      <c r="N160" s="538">
        <v>1874.7030301018294</v>
      </c>
      <c r="O160" s="538">
        <v>1838.1905764143849</v>
      </c>
      <c r="P160" s="624">
        <v>1856.2673628685293</v>
      </c>
      <c r="Q160" s="624">
        <v>1964.7524703261763</v>
      </c>
      <c r="R160" s="624">
        <v>2043.4592304344496</v>
      </c>
      <c r="S160" s="625">
        <v>2117.218177573689</v>
      </c>
      <c r="T160" s="538"/>
      <c r="U160" s="538"/>
      <c r="V160" s="538"/>
      <c r="W160" s="628">
        <v>1887.3706175968412</v>
      </c>
      <c r="X160" s="224" t="s">
        <v>383</v>
      </c>
      <c r="Y160" s="2"/>
    </row>
    <row r="161" spans="1:25">
      <c r="A161" s="2"/>
      <c r="B161" s="94" t="s">
        <v>271</v>
      </c>
      <c r="C161" s="538">
        <v>19410.776348707601</v>
      </c>
      <c r="D161" s="538">
        <v>19666.33222620374</v>
      </c>
      <c r="E161" s="538">
        <v>20561.765607518104</v>
      </c>
      <c r="F161" s="538">
        <v>20936.434461296987</v>
      </c>
      <c r="G161" s="538">
        <v>21416.184232235235</v>
      </c>
      <c r="H161" s="538">
        <v>22232.524302978109</v>
      </c>
      <c r="I161" s="538">
        <v>23237.249596830956</v>
      </c>
      <c r="J161" s="538">
        <v>24883.592021288667</v>
      </c>
      <c r="K161" s="538">
        <v>26193.13654459851</v>
      </c>
      <c r="L161" s="538">
        <v>26166.233515163953</v>
      </c>
      <c r="M161" s="538">
        <v>27862.850750923884</v>
      </c>
      <c r="N161" s="538">
        <v>28595.322557524811</v>
      </c>
      <c r="O161" s="538">
        <v>29442.569894165008</v>
      </c>
      <c r="P161" s="538">
        <v>31240.14324318865</v>
      </c>
      <c r="Q161" s="538">
        <v>33853.867034123956</v>
      </c>
      <c r="R161" s="538">
        <v>35880.614823645185</v>
      </c>
      <c r="S161" s="625">
        <v>37899.210634629148</v>
      </c>
      <c r="T161" s="538"/>
      <c r="U161" s="538"/>
      <c r="V161" s="538"/>
      <c r="W161" s="628">
        <v>31305.546908666161</v>
      </c>
      <c r="X161" s="224" t="s">
        <v>385</v>
      </c>
      <c r="Y161" s="2"/>
    </row>
    <row r="162" spans="1:25">
      <c r="A162" s="2"/>
      <c r="B162" s="94" t="s">
        <v>272</v>
      </c>
      <c r="C162" s="638"/>
      <c r="D162" s="638"/>
      <c r="E162" s="638"/>
      <c r="F162" s="638"/>
      <c r="G162" s="638"/>
      <c r="H162" s="638"/>
      <c r="I162" s="638"/>
      <c r="J162" s="638"/>
      <c r="K162" s="638"/>
      <c r="L162" s="638"/>
      <c r="M162" s="638"/>
      <c r="N162" s="638"/>
      <c r="O162" s="638"/>
      <c r="P162" s="632"/>
      <c r="Q162" s="632"/>
      <c r="R162" s="632"/>
      <c r="S162" s="633"/>
      <c r="T162" s="538"/>
      <c r="U162" s="538"/>
      <c r="V162" s="538"/>
      <c r="W162" s="628"/>
      <c r="X162" s="224" t="s">
        <v>385</v>
      </c>
      <c r="Y162" s="2"/>
    </row>
    <row r="163" spans="1:25">
      <c r="A163" s="2"/>
      <c r="B163" s="94" t="s">
        <v>154</v>
      </c>
      <c r="C163" s="538">
        <v>2180.6442444033623</v>
      </c>
      <c r="D163" s="538">
        <v>2208.8050497250038</v>
      </c>
      <c r="E163" s="538">
        <v>2192.803843409215</v>
      </c>
      <c r="F163" s="538">
        <v>2302.9949581489614</v>
      </c>
      <c r="G163" s="538">
        <v>2431.8414225064798</v>
      </c>
      <c r="H163" s="538">
        <v>2658.4364354094964</v>
      </c>
      <c r="I163" s="538">
        <v>3166.1929049772102</v>
      </c>
      <c r="J163" s="538">
        <v>3249.2203413465049</v>
      </c>
      <c r="K163" s="538">
        <v>3255.4975989923023</v>
      </c>
      <c r="L163" s="538">
        <v>3154.6207626945784</v>
      </c>
      <c r="M163" s="538">
        <v>3249.8769287244113</v>
      </c>
      <c r="N163" s="538">
        <v>3371.9945820208222</v>
      </c>
      <c r="O163" s="538">
        <v>3526.3439304130279</v>
      </c>
      <c r="P163" s="624">
        <v>3689.8448998606887</v>
      </c>
      <c r="Q163" s="624">
        <v>3850.5711086518786</v>
      </c>
      <c r="R163" s="624">
        <v>3834.7452575896805</v>
      </c>
      <c r="S163" s="625">
        <v>3853.5346634004904</v>
      </c>
      <c r="T163" s="538"/>
      <c r="U163" s="538"/>
      <c r="V163" s="538"/>
      <c r="W163" s="628">
        <v>3554.9277034703514</v>
      </c>
      <c r="X163" s="224" t="s">
        <v>383</v>
      </c>
      <c r="Y163" s="2"/>
    </row>
    <row r="164" spans="1:25">
      <c r="A164" s="2"/>
      <c r="B164" s="94" t="s">
        <v>79</v>
      </c>
      <c r="C164" s="538">
        <v>8780.0626920973264</v>
      </c>
      <c r="D164" s="538">
        <v>9138.7754954180509</v>
      </c>
      <c r="E164" s="538">
        <v>9409.6102695292775</v>
      </c>
      <c r="F164" s="538">
        <v>9876.4691296987403</v>
      </c>
      <c r="G164" s="538">
        <v>10664.042773392161</v>
      </c>
      <c r="H164" s="538">
        <v>11078.027234450064</v>
      </c>
      <c r="I164" s="538">
        <v>12335.635490206876</v>
      </c>
      <c r="J164" s="538">
        <v>13328.340856459341</v>
      </c>
      <c r="K164" s="538">
        <v>14270.169449569903</v>
      </c>
      <c r="L164" s="538">
        <v>14815.807985692885</v>
      </c>
      <c r="M164" s="538">
        <v>15616.006842524595</v>
      </c>
      <c r="N164" s="538">
        <v>16561.770983185503</v>
      </c>
      <c r="O164" s="538">
        <v>17408.188703830361</v>
      </c>
      <c r="P164" s="624">
        <v>18243.512778161905</v>
      </c>
      <c r="Q164" s="624">
        <v>19230.657519380715</v>
      </c>
      <c r="R164" s="624">
        <v>20085.170899683726</v>
      </c>
      <c r="S164" s="625">
        <v>21087.74915226673</v>
      </c>
      <c r="T164" s="538"/>
      <c r="U164" s="538"/>
      <c r="V164" s="538"/>
      <c r="W164" s="628">
        <v>17665.636472353104</v>
      </c>
      <c r="X164" s="224" t="s">
        <v>17</v>
      </c>
      <c r="Y164" s="2"/>
    </row>
    <row r="165" spans="1:25">
      <c r="A165" s="2"/>
      <c r="B165" s="94" t="s">
        <v>80</v>
      </c>
      <c r="C165" s="538">
        <v>10428.992693528242</v>
      </c>
      <c r="D165" s="538">
        <v>10418.809641067261</v>
      </c>
      <c r="E165" s="538">
        <v>10469.865784034631</v>
      </c>
      <c r="F165" s="538">
        <v>10713.428408494188</v>
      </c>
      <c r="G165" s="538">
        <v>11330.659118797637</v>
      </c>
      <c r="H165" s="538">
        <v>12212.854788426483</v>
      </c>
      <c r="I165" s="538">
        <v>13298.256129963873</v>
      </c>
      <c r="J165" s="538">
        <v>13877.285378063481</v>
      </c>
      <c r="K165" s="538">
        <v>14436.815040077357</v>
      </c>
      <c r="L165" s="538">
        <v>14092.237031468205</v>
      </c>
      <c r="M165" s="538">
        <v>14764.810031773253</v>
      </c>
      <c r="N165" s="538">
        <v>15922.898156325378</v>
      </c>
      <c r="O165" s="538">
        <v>16457.094945042318</v>
      </c>
      <c r="P165" s="624">
        <v>16683.301428678089</v>
      </c>
      <c r="Q165" s="624">
        <v>17363.129927627891</v>
      </c>
      <c r="R165" s="624">
        <v>17244.365775632556</v>
      </c>
      <c r="S165" s="625">
        <v>17861.568704134901</v>
      </c>
      <c r="T165" s="538"/>
      <c r="U165" s="538"/>
      <c r="V165" s="538"/>
      <c r="W165" s="628">
        <v>16180.243086024668</v>
      </c>
      <c r="X165" s="224" t="s">
        <v>17</v>
      </c>
      <c r="Y165" s="2"/>
    </row>
    <row r="166" spans="1:25">
      <c r="A166" s="2"/>
      <c r="B166" s="94" t="s">
        <v>155</v>
      </c>
      <c r="C166" s="538">
        <v>1839.7127363574891</v>
      </c>
      <c r="D166" s="538">
        <v>2000.8874034263738</v>
      </c>
      <c r="E166" s="538">
        <v>2195.1462202650005</v>
      </c>
      <c r="F166" s="538">
        <v>2393.417558052648</v>
      </c>
      <c r="G166" s="538">
        <v>2647.7566440188166</v>
      </c>
      <c r="H166" s="538">
        <v>2945.0801505507247</v>
      </c>
      <c r="I166" s="538">
        <v>3190.1215732899291</v>
      </c>
      <c r="J166" s="538">
        <v>3381.0986170890269</v>
      </c>
      <c r="K166" s="538">
        <v>3723.4022133288167</v>
      </c>
      <c r="L166" s="538">
        <v>3531.0329764653766</v>
      </c>
      <c r="M166" s="538">
        <v>3831.7491870784279</v>
      </c>
      <c r="N166" s="538">
        <v>4179.2148088151198</v>
      </c>
      <c r="O166" s="538">
        <v>4226.9591977237278</v>
      </c>
      <c r="P166" s="624">
        <v>4700.2344390999951</v>
      </c>
      <c r="Q166" s="624">
        <v>5017.0936356270968</v>
      </c>
      <c r="R166" s="624">
        <v>5054.0422042568571</v>
      </c>
      <c r="S166" s="625">
        <v>5333.6149245527031</v>
      </c>
      <c r="T166" s="538"/>
      <c r="U166" s="538"/>
      <c r="V166" s="538"/>
      <c r="W166" s="628">
        <v>4455.9127536919632</v>
      </c>
      <c r="X166" s="224" t="s">
        <v>383</v>
      </c>
      <c r="Y166" s="2"/>
    </row>
    <row r="167" spans="1:25">
      <c r="A167" s="2"/>
      <c r="B167" s="94" t="s">
        <v>70</v>
      </c>
      <c r="C167" s="538">
        <v>3689.7034897976559</v>
      </c>
      <c r="D167" s="538">
        <v>3849.3478831115808</v>
      </c>
      <c r="E167" s="538">
        <v>4053.4188731146214</v>
      </c>
      <c r="F167" s="538">
        <v>4377.9232687525082</v>
      </c>
      <c r="G167" s="538">
        <v>4921.3669375221261</v>
      </c>
      <c r="H167" s="538">
        <v>5384.3230614878603</v>
      </c>
      <c r="I167" s="538">
        <v>5950.2491470526056</v>
      </c>
      <c r="J167" s="538">
        <v>6647.1537503432046</v>
      </c>
      <c r="K167" s="538">
        <v>7278.3755163460264</v>
      </c>
      <c r="L167" s="538">
        <v>7131.6434816760848</v>
      </c>
      <c r="M167" s="538">
        <v>7552.665572609083</v>
      </c>
      <c r="N167" s="538">
        <v>8881.4847172002192</v>
      </c>
      <c r="O167" s="538">
        <v>9969.1401702235362</v>
      </c>
      <c r="P167" s="624">
        <v>11093.850023483206</v>
      </c>
      <c r="Q167" s="624">
        <v>11954.618025911568</v>
      </c>
      <c r="R167" s="624">
        <v>12147.942145457015</v>
      </c>
      <c r="S167" s="625">
        <v>12220.393475865307</v>
      </c>
      <c r="T167" s="538"/>
      <c r="U167" s="538"/>
      <c r="V167" s="538"/>
      <c r="W167" s="628">
        <v>10147.283667711181</v>
      </c>
      <c r="X167" s="224" t="s">
        <v>17</v>
      </c>
      <c r="Y167" s="2"/>
    </row>
    <row r="168" spans="1:25">
      <c r="A168" s="2"/>
      <c r="B168" s="94" t="s">
        <v>90</v>
      </c>
      <c r="C168" s="538">
        <v>5998.0153563804824</v>
      </c>
      <c r="D168" s="538">
        <v>6788.6121647384825</v>
      </c>
      <c r="E168" s="538">
        <v>7098.9852046887481</v>
      </c>
      <c r="F168" s="538">
        <v>7332.18770154715</v>
      </c>
      <c r="G168" s="538">
        <v>7840.7393248940398</v>
      </c>
      <c r="H168" s="538">
        <v>8313.6622187990342</v>
      </c>
      <c r="I168" s="538">
        <v>10354.47258351333</v>
      </c>
      <c r="J168" s="538">
        <v>12402.415015558434</v>
      </c>
      <c r="K168" s="538">
        <v>13737.723085400581</v>
      </c>
      <c r="L168" s="538">
        <v>12981.814700678733</v>
      </c>
      <c r="M168" s="538">
        <v>13661.369528181282</v>
      </c>
      <c r="N168" s="538">
        <v>14472.394231417004</v>
      </c>
      <c r="O168" s="538">
        <v>13863.863245819824</v>
      </c>
      <c r="P168" s="624">
        <v>14883.58358917745</v>
      </c>
      <c r="Q168" s="624">
        <v>15410.037529771194</v>
      </c>
      <c r="R168" s="624">
        <v>16183.082711813409</v>
      </c>
      <c r="S168" s="625">
        <v>16853.828572369588</v>
      </c>
      <c r="T168" s="538"/>
      <c r="U168" s="538"/>
      <c r="V168" s="538"/>
      <c r="W168" s="628">
        <v>14477.352979398935</v>
      </c>
      <c r="X168" s="224" t="s">
        <v>385</v>
      </c>
      <c r="Y168" s="2"/>
    </row>
    <row r="169" spans="1:25">
      <c r="A169" s="2"/>
      <c r="B169" s="94" t="s">
        <v>113</v>
      </c>
      <c r="C169" s="538">
        <v>3553.9942470596802</v>
      </c>
      <c r="D169" s="538">
        <v>3854.1842586592302</v>
      </c>
      <c r="E169" s="538">
        <v>3987.2664662760399</v>
      </c>
      <c r="F169" s="538">
        <v>4257.9634933019597</v>
      </c>
      <c r="G169" s="538">
        <v>4530.8236901159398</v>
      </c>
      <c r="H169" s="538">
        <v>4773.98407063372</v>
      </c>
      <c r="I169" s="538">
        <v>5232.0091180626996</v>
      </c>
      <c r="J169" s="538">
        <v>5496.6431318011701</v>
      </c>
      <c r="K169" s="538">
        <v>5866.5642155902897</v>
      </c>
      <c r="L169" s="538">
        <v>6086.3401635129303</v>
      </c>
      <c r="M169" s="538">
        <v>6312.91542734005</v>
      </c>
      <c r="N169" s="538">
        <v>6688.4026063354804</v>
      </c>
      <c r="O169" s="538">
        <v>6916.4350241980101</v>
      </c>
      <c r="P169" s="624">
        <v>7239.8731062671404</v>
      </c>
      <c r="Q169" s="624">
        <v>7448.2661991659197</v>
      </c>
      <c r="R169" s="624">
        <v>7757.2531782284004</v>
      </c>
      <c r="S169" s="625">
        <v>7837.9044375552803</v>
      </c>
      <c r="T169" s="538"/>
      <c r="U169" s="538"/>
      <c r="V169" s="538"/>
      <c r="W169" s="628">
        <v>6934.2168641501594</v>
      </c>
      <c r="X169" s="224" t="s">
        <v>383</v>
      </c>
      <c r="Y169" s="2"/>
    </row>
    <row r="170" spans="1:25">
      <c r="A170" s="2"/>
      <c r="B170" s="94" t="s">
        <v>156</v>
      </c>
      <c r="C170" s="538">
        <v>445.15026372286292</v>
      </c>
      <c r="D170" s="538">
        <v>498.82656458950549</v>
      </c>
      <c r="E170" s="538">
        <v>535.1644474609983</v>
      </c>
      <c r="F170" s="538">
        <v>564.30823928779762</v>
      </c>
      <c r="G170" s="538">
        <v>606.77137972131686</v>
      </c>
      <c r="H170" s="538">
        <v>661.04872255020587</v>
      </c>
      <c r="I170" s="538">
        <v>726.78975255641126</v>
      </c>
      <c r="J170" s="538">
        <v>778.38735466073445</v>
      </c>
      <c r="K170" s="538">
        <v>823.78644812548873</v>
      </c>
      <c r="L170" s="538">
        <v>857.3459026735602</v>
      </c>
      <c r="M170" s="538">
        <v>899.19872812061499</v>
      </c>
      <c r="N170" s="538">
        <v>954.79911624454598</v>
      </c>
      <c r="O170" s="538">
        <v>1012.4371865438795</v>
      </c>
      <c r="P170" s="624">
        <v>1070.6635681610812</v>
      </c>
      <c r="Q170" s="624">
        <v>1137.4795287853583</v>
      </c>
      <c r="R170" s="624">
        <v>1190.6013933742734</v>
      </c>
      <c r="S170" s="625">
        <v>1217.1113967552562</v>
      </c>
      <c r="T170" s="538"/>
      <c r="U170" s="538"/>
      <c r="V170" s="538"/>
      <c r="W170" s="628">
        <v>1031.2805437643985</v>
      </c>
      <c r="X170" s="224" t="s">
        <v>383</v>
      </c>
      <c r="Y170" s="2"/>
    </row>
    <row r="171" spans="1:25">
      <c r="A171" s="2"/>
      <c r="B171" s="94" t="s">
        <v>380</v>
      </c>
      <c r="C171" s="624">
        <v>1035.5241175446199</v>
      </c>
      <c r="D171" s="624">
        <v>1165.8012547902333</v>
      </c>
      <c r="E171" s="624">
        <v>1311.6346903318661</v>
      </c>
      <c r="F171" s="624">
        <v>1507.4935964154579</v>
      </c>
      <c r="G171" s="624">
        <v>1742.6322580026974</v>
      </c>
      <c r="H171" s="624">
        <v>2025.540178187277</v>
      </c>
      <c r="I171" s="624">
        <v>2343.1836219157608</v>
      </c>
      <c r="J171" s="624">
        <v>2676.1906558663527</v>
      </c>
      <c r="K171" s="624">
        <v>2989.7848946007489</v>
      </c>
      <c r="L171" s="624">
        <v>3308.8463655559208</v>
      </c>
      <c r="M171" s="624">
        <v>3645.9364350409205</v>
      </c>
      <c r="N171" s="624">
        <v>3898.4146271649565</v>
      </c>
      <c r="O171" s="624">
        <v>4225.1193524142291</v>
      </c>
      <c r="P171" s="624">
        <v>4613.339781791311</v>
      </c>
      <c r="Q171" s="624">
        <v>5024.710979130642</v>
      </c>
      <c r="R171" s="624">
        <v>5399.3605070547856</v>
      </c>
      <c r="S171" s="625">
        <v>5772.8953942681346</v>
      </c>
      <c r="T171" s="538"/>
      <c r="U171" s="538"/>
      <c r="V171" s="538"/>
      <c r="W171" s="628">
        <v>4405.2293199550777</v>
      </c>
      <c r="X171" s="224" t="s">
        <v>383</v>
      </c>
      <c r="Y171" s="2"/>
    </row>
    <row r="172" spans="1:25">
      <c r="A172" s="2"/>
      <c r="B172" s="94" t="s">
        <v>157</v>
      </c>
      <c r="C172" s="538">
        <v>4839.8752397601202</v>
      </c>
      <c r="D172" s="538">
        <v>4919.5353625785883</v>
      </c>
      <c r="E172" s="538">
        <v>5158.0896162741428</v>
      </c>
      <c r="F172" s="538">
        <v>5416.6729260681732</v>
      </c>
      <c r="G172" s="538">
        <v>6177.9194015941766</v>
      </c>
      <c r="H172" s="538">
        <v>6464.0933439188429</v>
      </c>
      <c r="I172" s="538">
        <v>7052.2678942972398</v>
      </c>
      <c r="J172" s="538">
        <v>7629.2858926266545</v>
      </c>
      <c r="K172" s="538">
        <v>7884.7628887204819</v>
      </c>
      <c r="L172" s="538">
        <v>7853.8189979777871</v>
      </c>
      <c r="M172" s="538">
        <v>8289.6960270533218</v>
      </c>
      <c r="N172" s="538">
        <v>8721.2555238206569</v>
      </c>
      <c r="O172" s="538">
        <v>9132.3429135328879</v>
      </c>
      <c r="P172" s="624">
        <v>9581.9786100293677</v>
      </c>
      <c r="Q172" s="624">
        <v>10144.937668958955</v>
      </c>
      <c r="R172" s="624">
        <v>10554.159227840459</v>
      </c>
      <c r="S172" s="625">
        <v>10584.962812657936</v>
      </c>
      <c r="T172" s="538"/>
      <c r="U172" s="538"/>
      <c r="V172" s="538"/>
      <c r="W172" s="628">
        <v>9290.8982827397322</v>
      </c>
      <c r="X172" s="224" t="s">
        <v>383</v>
      </c>
      <c r="Y172" s="2"/>
    </row>
    <row r="173" spans="1:25">
      <c r="A173" s="2"/>
      <c r="B173" s="94" t="s">
        <v>158</v>
      </c>
      <c r="C173" s="538">
        <v>1220.4248721335789</v>
      </c>
      <c r="D173" s="538">
        <v>1285.3633410796313</v>
      </c>
      <c r="E173" s="538">
        <v>1285.1463657195784</v>
      </c>
      <c r="F173" s="538">
        <v>1341.4988882380856</v>
      </c>
      <c r="G173" s="538">
        <v>1422.4735079590323</v>
      </c>
      <c r="H173" s="538">
        <v>1499.7224610159797</v>
      </c>
      <c r="I173" s="538">
        <v>1579.309241202091</v>
      </c>
      <c r="J173" s="538">
        <v>1659.1137853398332</v>
      </c>
      <c r="K173" s="538">
        <v>1777.2335656981081</v>
      </c>
      <c r="L173" s="538">
        <v>1853.3383554892334</v>
      </c>
      <c r="M173" s="538">
        <v>1945.8066814107481</v>
      </c>
      <c r="N173" s="538">
        <v>2031.0874646677601</v>
      </c>
      <c r="O173" s="538">
        <v>2142.0984947167722</v>
      </c>
      <c r="P173" s="624">
        <v>2239.4032846785776</v>
      </c>
      <c r="Q173" s="624">
        <v>2387.189149333356</v>
      </c>
      <c r="R173" s="624">
        <v>2449.8243289611287</v>
      </c>
      <c r="S173" s="625">
        <v>2467.8411385915037</v>
      </c>
      <c r="T173" s="538"/>
      <c r="U173" s="538"/>
      <c r="V173" s="538"/>
      <c r="W173" s="628">
        <v>2166.9381707305929</v>
      </c>
      <c r="X173" s="224" t="s">
        <v>383</v>
      </c>
      <c r="Y173" s="2"/>
    </row>
    <row r="174" spans="1:25">
      <c r="A174" s="2"/>
      <c r="B174" s="94" t="s">
        <v>38</v>
      </c>
      <c r="C174" s="538">
        <v>31572.678032586682</v>
      </c>
      <c r="D174" s="538">
        <v>32912.257988307516</v>
      </c>
      <c r="E174" s="538">
        <v>33991.05928516198</v>
      </c>
      <c r="F174" s="538">
        <v>33701.440312121638</v>
      </c>
      <c r="G174" s="538">
        <v>35440.763322277082</v>
      </c>
      <c r="H174" s="538">
        <v>37265.345088177826</v>
      </c>
      <c r="I174" s="538">
        <v>40620.75965241222</v>
      </c>
      <c r="J174" s="538">
        <v>43462.049049528439</v>
      </c>
      <c r="K174" s="538">
        <v>45843.892234079976</v>
      </c>
      <c r="L174" s="538">
        <v>44090.325185051464</v>
      </c>
      <c r="M174" s="538">
        <v>44585.52622554516</v>
      </c>
      <c r="N174" s="538">
        <v>46066.652405957568</v>
      </c>
      <c r="O174" s="538">
        <v>46707.269707793741</v>
      </c>
      <c r="P174" s="624">
        <v>48666.317851924912</v>
      </c>
      <c r="Q174" s="624">
        <v>49012.021794655266</v>
      </c>
      <c r="R174" s="624">
        <v>49546.95638013295</v>
      </c>
      <c r="S174" s="625">
        <v>50898.088688175412</v>
      </c>
      <c r="T174" s="538"/>
      <c r="U174" s="538"/>
      <c r="V174" s="538"/>
      <c r="W174" s="628">
        <v>47116.127614636491</v>
      </c>
      <c r="X174" s="224" t="s">
        <v>17</v>
      </c>
      <c r="Y174" s="2"/>
    </row>
    <row r="175" spans="1:25">
      <c r="A175" s="2"/>
      <c r="B175" s="94" t="s">
        <v>273</v>
      </c>
      <c r="C175" s="638"/>
      <c r="D175" s="638"/>
      <c r="E175" s="638"/>
      <c r="F175" s="638"/>
      <c r="G175" s="638"/>
      <c r="H175" s="638"/>
      <c r="I175" s="638"/>
      <c r="J175" s="638"/>
      <c r="K175" s="638"/>
      <c r="L175" s="638"/>
      <c r="M175" s="638"/>
      <c r="N175" s="638"/>
      <c r="O175" s="638"/>
      <c r="P175" s="632"/>
      <c r="Q175" s="632"/>
      <c r="R175" s="632"/>
      <c r="S175" s="633"/>
      <c r="T175" s="538"/>
      <c r="U175" s="538"/>
      <c r="V175" s="538"/>
      <c r="W175" s="628"/>
      <c r="X175" s="224" t="s">
        <v>385</v>
      </c>
      <c r="Y175" s="2"/>
    </row>
    <row r="176" spans="1:25">
      <c r="A176" s="2"/>
      <c r="B176" s="94" t="s">
        <v>274</v>
      </c>
      <c r="C176" s="638"/>
      <c r="D176" s="638"/>
      <c r="E176" s="638"/>
      <c r="F176" s="638"/>
      <c r="G176" s="638"/>
      <c r="H176" s="638"/>
      <c r="I176" s="638"/>
      <c r="J176" s="638"/>
      <c r="K176" s="638"/>
      <c r="L176" s="638"/>
      <c r="M176" s="638"/>
      <c r="N176" s="638"/>
      <c r="O176" s="638"/>
      <c r="P176" s="632"/>
      <c r="Q176" s="632"/>
      <c r="R176" s="632"/>
      <c r="S176" s="633"/>
      <c r="T176" s="538"/>
      <c r="U176" s="538"/>
      <c r="V176" s="538"/>
      <c r="W176" s="628"/>
      <c r="X176" s="224" t="s">
        <v>385</v>
      </c>
      <c r="Y176" s="2"/>
    </row>
    <row r="177" spans="1:25">
      <c r="A177" s="2"/>
      <c r="B177" s="94" t="s">
        <v>46</v>
      </c>
      <c r="C177" s="538">
        <v>21509.829693697106</v>
      </c>
      <c r="D177" s="538">
        <v>22507.92860658063</v>
      </c>
      <c r="E177" s="538">
        <v>23306.451945581055</v>
      </c>
      <c r="F177" s="538">
        <v>23963.531120446005</v>
      </c>
      <c r="G177" s="538">
        <v>25086.624969363744</v>
      </c>
      <c r="H177" s="538">
        <v>25677.261489237357</v>
      </c>
      <c r="I177" s="538">
        <v>27767.220479352334</v>
      </c>
      <c r="J177" s="538">
        <v>29386.947681010453</v>
      </c>
      <c r="K177" s="538">
        <v>29860.37025456749</v>
      </c>
      <c r="L177" s="538">
        <v>30699.30418833295</v>
      </c>
      <c r="M177" s="538">
        <v>31263.785786167551</v>
      </c>
      <c r="N177" s="538">
        <v>32734.536666696877</v>
      </c>
      <c r="O177" s="538">
        <v>32986.031209278692</v>
      </c>
      <c r="P177" s="624">
        <v>36169.448787940673</v>
      </c>
      <c r="Q177" s="624">
        <v>37182.251347934609</v>
      </c>
      <c r="R177" s="624">
        <v>37948.919621487599</v>
      </c>
      <c r="S177" s="625">
        <v>39058.692397308019</v>
      </c>
      <c r="T177" s="538"/>
      <c r="U177" s="538"/>
      <c r="V177" s="538"/>
      <c r="W177" s="628">
        <v>34549.202132899343</v>
      </c>
      <c r="X177" s="224" t="s">
        <v>17</v>
      </c>
      <c r="Y177" s="2"/>
    </row>
    <row r="178" spans="1:25">
      <c r="A178" s="2"/>
      <c r="B178" s="94" t="s">
        <v>159</v>
      </c>
      <c r="C178" s="538">
        <v>2739.3887944679223</v>
      </c>
      <c r="D178" s="538">
        <v>2842.948822838744</v>
      </c>
      <c r="E178" s="538">
        <v>2868.4365014693703</v>
      </c>
      <c r="F178" s="538">
        <v>2959.8101362586394</v>
      </c>
      <c r="G178" s="538">
        <v>3161.2363894475848</v>
      </c>
      <c r="H178" s="538">
        <v>3358.6450139634248</v>
      </c>
      <c r="I178" s="538">
        <v>3546.8134534943679</v>
      </c>
      <c r="J178" s="538">
        <v>3776.2333577479749</v>
      </c>
      <c r="K178" s="538">
        <v>3931.0543005970417</v>
      </c>
      <c r="L178" s="538">
        <v>3781.7674804346948</v>
      </c>
      <c r="M178" s="538">
        <v>3947.2167658677795</v>
      </c>
      <c r="N178" s="538">
        <v>4231.4975177588321</v>
      </c>
      <c r="O178" s="538">
        <v>4535.2847368526463</v>
      </c>
      <c r="P178" s="624">
        <v>4779.7733328671166</v>
      </c>
      <c r="Q178" s="624">
        <v>5040.3205803002929</v>
      </c>
      <c r="R178" s="624">
        <v>5282.0300841059188</v>
      </c>
      <c r="S178" s="625">
        <v>5541.2772837301136</v>
      </c>
      <c r="T178" s="538"/>
      <c r="U178" s="538"/>
      <c r="V178" s="538"/>
      <c r="W178" s="628">
        <v>4662.9831414826158</v>
      </c>
      <c r="X178" s="224" t="s">
        <v>383</v>
      </c>
      <c r="Y178" s="2"/>
    </row>
    <row r="179" spans="1:25">
      <c r="A179" s="2"/>
      <c r="B179" s="94" t="s">
        <v>160</v>
      </c>
      <c r="C179" s="538">
        <v>596.99640595586436</v>
      </c>
      <c r="D179" s="538">
        <v>630.70326283702309</v>
      </c>
      <c r="E179" s="538">
        <v>636.13726573423003</v>
      </c>
      <c r="F179" s="538">
        <v>658.87221001475757</v>
      </c>
      <c r="G179" s="538">
        <v>653.39582757758876</v>
      </c>
      <c r="H179" s="538">
        <v>679.33626387829611</v>
      </c>
      <c r="I179" s="538">
        <v>713.89500929417386</v>
      </c>
      <c r="J179" s="538">
        <v>728.31748844188655</v>
      </c>
      <c r="K179" s="538">
        <v>783.86668543017424</v>
      </c>
      <c r="L179" s="538">
        <v>755.1622155596533</v>
      </c>
      <c r="M179" s="538">
        <v>797.51174153543093</v>
      </c>
      <c r="N179" s="538">
        <v>801.60423114864909</v>
      </c>
      <c r="O179" s="538">
        <v>878.47678000278779</v>
      </c>
      <c r="P179" s="624">
        <v>904.26349028717198</v>
      </c>
      <c r="Q179" s="624">
        <v>948.19773153395249</v>
      </c>
      <c r="R179" s="624">
        <v>955.5868101797505</v>
      </c>
      <c r="S179" s="625">
        <v>978.40219109267093</v>
      </c>
      <c r="T179" s="538"/>
      <c r="U179" s="538"/>
      <c r="V179" s="538"/>
      <c r="W179" s="628">
        <v>879.31083219419531</v>
      </c>
      <c r="X179" s="224" t="s">
        <v>383</v>
      </c>
      <c r="Y179" s="2"/>
    </row>
    <row r="180" spans="1:25">
      <c r="A180" s="2"/>
      <c r="B180" s="94" t="s">
        <v>161</v>
      </c>
      <c r="C180" s="538">
        <v>2257.5252208571524</v>
      </c>
      <c r="D180" s="538">
        <v>2351.0351608267215</v>
      </c>
      <c r="E180" s="538">
        <v>2415.79190567964</v>
      </c>
      <c r="F180" s="538">
        <v>2650.9762412799205</v>
      </c>
      <c r="G180" s="538">
        <v>3550.7447326243919</v>
      </c>
      <c r="H180" s="538">
        <v>3694.4857737671523</v>
      </c>
      <c r="I180" s="538">
        <v>4014.4893504384322</v>
      </c>
      <c r="J180" s="538">
        <v>4288.3953127742034</v>
      </c>
      <c r="K180" s="538">
        <v>4525.2121823877342</v>
      </c>
      <c r="L180" s="538">
        <v>4747.7149332279205</v>
      </c>
      <c r="M180" s="538">
        <v>5045.9781670334987</v>
      </c>
      <c r="N180" s="538">
        <v>5259.2955042402182</v>
      </c>
      <c r="O180" s="538">
        <v>5437.8071166928903</v>
      </c>
      <c r="P180" s="624">
        <v>5670.1025746067071</v>
      </c>
      <c r="Q180" s="624">
        <v>5974.7565710148565</v>
      </c>
      <c r="R180" s="624">
        <v>6037.6974326763693</v>
      </c>
      <c r="S180" s="625">
        <v>5867.1419847592688</v>
      </c>
      <c r="T180" s="538"/>
      <c r="U180" s="538"/>
      <c r="V180" s="538"/>
      <c r="W180" s="628">
        <v>5383.9770014543583</v>
      </c>
      <c r="X180" s="224" t="s">
        <v>383</v>
      </c>
      <c r="Y180" s="2"/>
    </row>
    <row r="181" spans="1:25">
      <c r="A181" s="2"/>
      <c r="B181" s="94" t="s">
        <v>275</v>
      </c>
      <c r="C181" s="638"/>
      <c r="D181" s="638"/>
      <c r="E181" s="638"/>
      <c r="F181" s="638"/>
      <c r="G181" s="638"/>
      <c r="H181" s="638"/>
      <c r="I181" s="638"/>
      <c r="J181" s="638"/>
      <c r="K181" s="638"/>
      <c r="L181" s="638"/>
      <c r="M181" s="638"/>
      <c r="N181" s="638"/>
      <c r="O181" s="638"/>
      <c r="P181" s="632"/>
      <c r="Q181" s="632"/>
      <c r="R181" s="632"/>
      <c r="S181" s="633"/>
      <c r="T181" s="538"/>
      <c r="U181" s="538"/>
      <c r="V181" s="538"/>
      <c r="W181" s="628"/>
      <c r="X181" s="224" t="s">
        <v>385</v>
      </c>
      <c r="Y181" s="2"/>
    </row>
    <row r="182" spans="1:25">
      <c r="A182" s="2"/>
      <c r="B182" s="94" t="s">
        <v>33</v>
      </c>
      <c r="C182" s="538">
        <v>36927.960129639992</v>
      </c>
      <c r="D182" s="538">
        <v>37873.578999856174</v>
      </c>
      <c r="E182" s="538">
        <v>37959.794806045487</v>
      </c>
      <c r="F182" s="538">
        <v>38530.803129614273</v>
      </c>
      <c r="G182" s="538">
        <v>42516.43220964435</v>
      </c>
      <c r="H182" s="538">
        <v>47772.430075299089</v>
      </c>
      <c r="I182" s="538">
        <v>54110.88264604604</v>
      </c>
      <c r="J182" s="538">
        <v>55847.138716076232</v>
      </c>
      <c r="K182" s="538">
        <v>61676.119566200177</v>
      </c>
      <c r="L182" s="538">
        <v>55459.989667019276</v>
      </c>
      <c r="M182" s="538">
        <v>57995.860188863197</v>
      </c>
      <c r="N182" s="538">
        <v>62060.958527771712</v>
      </c>
      <c r="O182" s="538">
        <v>65380.245989378396</v>
      </c>
      <c r="P182" s="624">
        <v>66959.290847685857</v>
      </c>
      <c r="Q182" s="624">
        <v>65655.459464395841</v>
      </c>
      <c r="R182" s="624">
        <v>62053.212917729295</v>
      </c>
      <c r="S182" s="625">
        <v>59301.67024243054</v>
      </c>
      <c r="T182" s="538"/>
      <c r="U182" s="538"/>
      <c r="V182" s="538"/>
      <c r="W182" s="628">
        <v>61250.749171234231</v>
      </c>
      <c r="X182" s="224" t="s">
        <v>17</v>
      </c>
      <c r="Y182" s="2"/>
    </row>
    <row r="183" spans="1:25">
      <c r="A183" s="2"/>
      <c r="B183" s="94" t="s">
        <v>276</v>
      </c>
      <c r="C183" s="538">
        <v>1476.1718500023801</v>
      </c>
      <c r="D183" s="538">
        <v>1335.5531952935901</v>
      </c>
      <c r="E183" s="538">
        <v>1156.2174734576899</v>
      </c>
      <c r="F183" s="538">
        <v>1257.6985700968901</v>
      </c>
      <c r="G183" s="538">
        <v>1337.5657243067301</v>
      </c>
      <c r="H183" s="538">
        <v>1455.18787518115</v>
      </c>
      <c r="I183" s="538">
        <v>1441.4617004674201</v>
      </c>
      <c r="J183" s="538">
        <v>1575.56340027289</v>
      </c>
      <c r="K183" s="538">
        <v>1855.4570204588199</v>
      </c>
      <c r="L183" s="538">
        <v>1963.20151865719</v>
      </c>
      <c r="M183" s="538">
        <v>2338.7198768230301</v>
      </c>
      <c r="N183" s="538">
        <v>2664.9513846395198</v>
      </c>
      <c r="O183" s="538">
        <v>2787.1697380291698</v>
      </c>
      <c r="P183" s="538">
        <v>2992.20099455427</v>
      </c>
      <c r="Q183" s="624">
        <v>2960.7780040524499</v>
      </c>
      <c r="R183" s="624">
        <v>2865.8051085186498</v>
      </c>
      <c r="S183" s="625">
        <v>2943.4045337363</v>
      </c>
      <c r="T183" s="538"/>
      <c r="U183" s="538"/>
      <c r="V183" s="538"/>
      <c r="W183" s="628">
        <v>2623.8354784741036</v>
      </c>
      <c r="X183" s="224" t="s">
        <v>385</v>
      </c>
      <c r="Y183" s="2"/>
    </row>
    <row r="184" spans="1:25">
      <c r="A184" s="2"/>
      <c r="B184" s="94" t="s">
        <v>28</v>
      </c>
      <c r="C184" s="538">
        <v>34848.351270973959</v>
      </c>
      <c r="D184" s="538">
        <v>36805.320069687288</v>
      </c>
      <c r="E184" s="538">
        <v>36333.665698571589</v>
      </c>
      <c r="F184" s="538">
        <v>35298.354954711373</v>
      </c>
      <c r="G184" s="538">
        <v>35843.542822971664</v>
      </c>
      <c r="H184" s="538">
        <v>36913.878568527296</v>
      </c>
      <c r="I184" s="538">
        <v>38978.700225696368</v>
      </c>
      <c r="J184" s="538">
        <v>40545.667614500533</v>
      </c>
      <c r="K184" s="538">
        <v>43170.356650088594</v>
      </c>
      <c r="L184" s="538">
        <v>44172.880001440193</v>
      </c>
      <c r="M184" s="538">
        <v>44417.768056444293</v>
      </c>
      <c r="N184" s="538">
        <v>42121.262122448134</v>
      </c>
      <c r="O184" s="538">
        <v>43822.198153392128</v>
      </c>
      <c r="P184" s="624">
        <v>43386.32651409776</v>
      </c>
      <c r="Q184" s="624">
        <v>42433.616204901125</v>
      </c>
      <c r="R184" s="624">
        <v>42737.128308895139</v>
      </c>
      <c r="S184" s="635">
        <v>44012.954844549669</v>
      </c>
      <c r="T184" s="538"/>
      <c r="U184" s="538"/>
      <c r="V184" s="538"/>
      <c r="W184" s="628">
        <v>42723.835254372527</v>
      </c>
      <c r="X184" s="224" t="s">
        <v>17</v>
      </c>
      <c r="Y184" s="2"/>
    </row>
    <row r="185" spans="1:25">
      <c r="A185" s="2"/>
      <c r="B185" s="94" t="s">
        <v>162</v>
      </c>
      <c r="C185" s="538">
        <v>2770.1664986284532</v>
      </c>
      <c r="D185" s="538">
        <v>2826.6538772386862</v>
      </c>
      <c r="E185" s="538">
        <v>2900.0682315311806</v>
      </c>
      <c r="F185" s="538">
        <v>3037.2228365848687</v>
      </c>
      <c r="G185" s="538">
        <v>3282.3158915009449</v>
      </c>
      <c r="H185" s="538">
        <v>3573.5251018024919</v>
      </c>
      <c r="I185" s="538">
        <v>3831.5778228349845</v>
      </c>
      <c r="J185" s="538">
        <v>4040.3459422470096</v>
      </c>
      <c r="K185" s="538">
        <v>4104.9073816689161</v>
      </c>
      <c r="L185" s="538">
        <v>4166.5080414414315</v>
      </c>
      <c r="M185" s="538">
        <v>4196.9558092386233</v>
      </c>
      <c r="N185" s="538">
        <v>4309.7637130711155</v>
      </c>
      <c r="O185" s="538">
        <v>4447.9027104417373</v>
      </c>
      <c r="P185" s="624">
        <v>4619.7445392460768</v>
      </c>
      <c r="Q185" s="624">
        <v>4820.5785753488826</v>
      </c>
      <c r="R185" s="624">
        <v>4998.7582538277065</v>
      </c>
      <c r="S185" s="625">
        <v>5249.2880364788534</v>
      </c>
      <c r="T185" s="538"/>
      <c r="U185" s="538"/>
      <c r="V185" s="538"/>
      <c r="W185" s="628">
        <v>4570.7099906849835</v>
      </c>
      <c r="X185" s="224" t="s">
        <v>383</v>
      </c>
      <c r="Y185" s="2"/>
    </row>
    <row r="186" spans="1:25">
      <c r="A186" s="2"/>
      <c r="B186" s="94" t="s">
        <v>87</v>
      </c>
      <c r="C186" s="538">
        <v>8379.3277216874685</v>
      </c>
      <c r="D186" s="538">
        <v>8453.9646743444155</v>
      </c>
      <c r="E186" s="538">
        <v>8609.071998376392</v>
      </c>
      <c r="F186" s="538">
        <v>8979.2025723313673</v>
      </c>
      <c r="G186" s="538">
        <v>9736.941396552158</v>
      </c>
      <c r="H186" s="538">
        <v>10575.912277848611</v>
      </c>
      <c r="I186" s="538">
        <v>11629.48404407264</v>
      </c>
      <c r="J186" s="538">
        <v>13130.126039100349</v>
      </c>
      <c r="K186" s="538">
        <v>14282.297744540168</v>
      </c>
      <c r="L186" s="538">
        <v>14362.963349662286</v>
      </c>
      <c r="M186" s="538">
        <v>15107.429478066773</v>
      </c>
      <c r="N186" s="538">
        <v>16939.883165349791</v>
      </c>
      <c r="O186" s="538">
        <v>18518.841597508541</v>
      </c>
      <c r="P186" s="624">
        <v>19721.94349870786</v>
      </c>
      <c r="Q186" s="624">
        <v>20932.911880269527</v>
      </c>
      <c r="R186" s="624">
        <v>22012.53802845793</v>
      </c>
      <c r="S186" s="625">
        <v>23014.690037297689</v>
      </c>
      <c r="T186" s="538"/>
      <c r="U186" s="538"/>
      <c r="V186" s="538"/>
      <c r="W186" s="628">
        <v>18750.169503132402</v>
      </c>
      <c r="X186" s="224" t="s">
        <v>17</v>
      </c>
      <c r="Y186" s="2"/>
    </row>
    <row r="187" spans="1:25">
      <c r="A187" s="2"/>
      <c r="B187" s="94" t="s">
        <v>117</v>
      </c>
      <c r="C187" s="538">
        <v>1419.8167945402517</v>
      </c>
      <c r="D187" s="538">
        <v>1413.8910100838211</v>
      </c>
      <c r="E187" s="538">
        <v>1397.5782678327766</v>
      </c>
      <c r="F187" s="538">
        <v>1420.3381921620867</v>
      </c>
      <c r="G187" s="538">
        <v>1462.4180302124241</v>
      </c>
      <c r="H187" s="538">
        <v>1566.3038029845968</v>
      </c>
      <c r="I187" s="538">
        <v>1611.7614824551215</v>
      </c>
      <c r="J187" s="538">
        <v>1730.8209938006862</v>
      </c>
      <c r="K187" s="538">
        <v>1837.2923636232422</v>
      </c>
      <c r="L187" s="538">
        <v>1919.6131375554969</v>
      </c>
      <c r="M187" s="538">
        <v>2044.8489913493922</v>
      </c>
      <c r="N187" s="538">
        <v>2258.5532506243535</v>
      </c>
      <c r="O187" s="538">
        <v>2432.1530602172606</v>
      </c>
      <c r="P187" s="624">
        <v>2552.6260244337009</v>
      </c>
      <c r="Q187" s="624">
        <v>2760.8266626397922</v>
      </c>
      <c r="R187" s="636">
        <v>2840.7924713939265</v>
      </c>
      <c r="S187" s="635">
        <v>2925.5983196272441</v>
      </c>
      <c r="T187" s="538"/>
      <c r="U187" s="538"/>
      <c r="V187" s="538"/>
      <c r="W187" s="628">
        <v>2457.3355243354813</v>
      </c>
      <c r="X187" s="224" t="s">
        <v>17</v>
      </c>
      <c r="Y187" s="2"/>
    </row>
    <row r="188" spans="1:25">
      <c r="A188" s="2"/>
      <c r="B188" s="94" t="s">
        <v>163</v>
      </c>
      <c r="C188" s="538">
        <v>4822.9787891201195</v>
      </c>
      <c r="D188" s="538">
        <v>4797.7193109784148</v>
      </c>
      <c r="E188" s="538">
        <v>4780.1579541070896</v>
      </c>
      <c r="F188" s="538">
        <v>4996.0385860701463</v>
      </c>
      <c r="G188" s="538">
        <v>5251.9900991123886</v>
      </c>
      <c r="H188" s="538">
        <v>5448.9802309904135</v>
      </c>
      <c r="I188" s="538">
        <v>5799.0188329653874</v>
      </c>
      <c r="J188" s="538">
        <v>6188.4244534954232</v>
      </c>
      <c r="K188" s="538">
        <v>6621.219161739531</v>
      </c>
      <c r="L188" s="538">
        <v>6322.5350611660342</v>
      </c>
      <c r="M188" s="538">
        <v>7142.0570387515436</v>
      </c>
      <c r="N188" s="538">
        <v>7504.6536440177051</v>
      </c>
      <c r="O188" s="538">
        <v>7447.108183971719</v>
      </c>
      <c r="P188" s="624">
        <v>8514.081880496482</v>
      </c>
      <c r="Q188" s="624">
        <v>8955.4907365587878</v>
      </c>
      <c r="R188" s="624">
        <v>9198.5040760680276</v>
      </c>
      <c r="S188" s="625">
        <v>9576.5616539704206</v>
      </c>
      <c r="T188" s="538"/>
      <c r="U188" s="538"/>
      <c r="V188" s="538"/>
      <c r="W188" s="628">
        <v>8062.9754542867486</v>
      </c>
      <c r="X188" s="224" t="s">
        <v>383</v>
      </c>
      <c r="Y188" s="2"/>
    </row>
    <row r="189" spans="1:25">
      <c r="A189" s="2"/>
      <c r="B189" s="94" t="s">
        <v>106</v>
      </c>
      <c r="C189" s="538">
        <v>5202.233094864092</v>
      </c>
      <c r="D189" s="538">
        <v>5283.0290446356639</v>
      </c>
      <c r="E189" s="538">
        <v>5584.3431529224363</v>
      </c>
      <c r="F189" s="538">
        <v>5858.862945671046</v>
      </c>
      <c r="G189" s="538">
        <v>6240.7315435565451</v>
      </c>
      <c r="H189" s="538">
        <v>6762.7726562893631</v>
      </c>
      <c r="I189" s="538">
        <v>7404.2952383220363</v>
      </c>
      <c r="J189" s="538">
        <v>8148.9218504988348</v>
      </c>
      <c r="K189" s="538">
        <v>8956.5152872759791</v>
      </c>
      <c r="L189" s="538">
        <v>9010.3255052002787</v>
      </c>
      <c r="M189" s="538">
        <v>9755.1491479683427</v>
      </c>
      <c r="N189" s="538">
        <v>10449.093255203061</v>
      </c>
      <c r="O189" s="538">
        <v>11145.511896403319</v>
      </c>
      <c r="P189" s="624">
        <v>11828.806838019967</v>
      </c>
      <c r="Q189" s="624">
        <v>12161.863500370066</v>
      </c>
      <c r="R189" s="624">
        <v>12529.228231448637</v>
      </c>
      <c r="S189" s="625">
        <v>13022.01745080864</v>
      </c>
      <c r="T189" s="538"/>
      <c r="U189" s="538"/>
      <c r="V189" s="538"/>
      <c r="W189" s="628">
        <v>11099.811151649459</v>
      </c>
      <c r="X189" s="224" t="s">
        <v>383</v>
      </c>
      <c r="Y189" s="2"/>
    </row>
    <row r="190" spans="1:25">
      <c r="A190" s="2"/>
      <c r="B190" s="94" t="s">
        <v>164</v>
      </c>
      <c r="C190" s="538">
        <v>3348.1523394975343</v>
      </c>
      <c r="D190" s="538">
        <v>3449.5278905547652</v>
      </c>
      <c r="E190" s="538">
        <v>3554.9116287062934</v>
      </c>
      <c r="F190" s="538">
        <v>3729.0110588282423</v>
      </c>
      <c r="G190" s="538">
        <v>4008.6788086097449</v>
      </c>
      <c r="H190" s="538">
        <v>4255.1598608483237</v>
      </c>
      <c r="I190" s="538">
        <v>4535.140605331354</v>
      </c>
      <c r="J190" s="538">
        <v>4881.3964790900245</v>
      </c>
      <c r="K190" s="538">
        <v>5100.5357139403905</v>
      </c>
      <c r="L190" s="538">
        <v>5115.4816434072018</v>
      </c>
      <c r="M190" s="538">
        <v>5483.6207566239218</v>
      </c>
      <c r="N190" s="538">
        <v>5707.2048424694167</v>
      </c>
      <c r="O190" s="538">
        <v>6099.1207536276097</v>
      </c>
      <c r="P190" s="624">
        <v>6526.6501822625223</v>
      </c>
      <c r="Q190" s="624">
        <v>6937.5555022401759</v>
      </c>
      <c r="R190" s="624">
        <v>7319.5712621060547</v>
      </c>
      <c r="S190" s="625">
        <v>7806.2112723168857</v>
      </c>
      <c r="T190" s="538"/>
      <c r="U190" s="538"/>
      <c r="V190" s="538"/>
      <c r="W190" s="628">
        <v>6362.8414383136269</v>
      </c>
      <c r="X190" s="224" t="s">
        <v>383</v>
      </c>
      <c r="Y190" s="2"/>
    </row>
    <row r="191" spans="1:25">
      <c r="A191" s="2"/>
      <c r="B191" s="94" t="s">
        <v>69</v>
      </c>
      <c r="C191" s="538">
        <v>10644.713846923039</v>
      </c>
      <c r="D191" s="538">
        <v>11127.460479230293</v>
      </c>
      <c r="E191" s="538">
        <v>11781.056352439515</v>
      </c>
      <c r="F191" s="538">
        <v>12256.418898634103</v>
      </c>
      <c r="G191" s="538">
        <v>13350.524083819568</v>
      </c>
      <c r="H191" s="538">
        <v>13895.923541690619</v>
      </c>
      <c r="I191" s="538">
        <v>15150.895697548021</v>
      </c>
      <c r="J191" s="538">
        <v>16781.377891244625</v>
      </c>
      <c r="K191" s="538">
        <v>18310.443208668483</v>
      </c>
      <c r="L191" s="538">
        <v>19266.129525572323</v>
      </c>
      <c r="M191" s="538">
        <v>21089.011079374704</v>
      </c>
      <c r="N191" s="538">
        <v>22850.478421483611</v>
      </c>
      <c r="O191" s="538">
        <v>23832.72702181249</v>
      </c>
      <c r="P191" s="624">
        <v>24718.456797360468</v>
      </c>
      <c r="Q191" s="624">
        <v>25707.486456693125</v>
      </c>
      <c r="R191" s="624">
        <v>26855.774665380199</v>
      </c>
      <c r="S191" s="625">
        <v>27810.516627070581</v>
      </c>
      <c r="T191" s="538"/>
      <c r="U191" s="538"/>
      <c r="V191" s="538"/>
      <c r="W191" s="628">
        <v>23559.021258368859</v>
      </c>
      <c r="X191" s="224" t="s">
        <v>17</v>
      </c>
      <c r="Y191" s="2"/>
    </row>
    <row r="192" spans="1:25">
      <c r="A192" s="2"/>
      <c r="B192" s="94" t="s">
        <v>62</v>
      </c>
      <c r="C192" s="538">
        <v>18872.379005193197</v>
      </c>
      <c r="D192" s="538">
        <v>19585.469478124196</v>
      </c>
      <c r="E192" s="538">
        <v>20367.664407627217</v>
      </c>
      <c r="F192" s="538">
        <v>20839.634030269292</v>
      </c>
      <c r="G192" s="538">
        <v>21490.816231801437</v>
      </c>
      <c r="H192" s="538">
        <v>22739.589660386519</v>
      </c>
      <c r="I192" s="538">
        <v>24669.566980933243</v>
      </c>
      <c r="J192" s="538">
        <v>25695.867666270609</v>
      </c>
      <c r="K192" s="538">
        <v>26631.563963270437</v>
      </c>
      <c r="L192" s="538">
        <v>26496.180362376948</v>
      </c>
      <c r="M192" s="538">
        <v>27360.961116688664</v>
      </c>
      <c r="N192" s="538">
        <v>26780.214906040423</v>
      </c>
      <c r="O192" s="538">
        <v>26454.102601151928</v>
      </c>
      <c r="P192" s="624">
        <v>27899.509465219726</v>
      </c>
      <c r="Q192" s="624">
        <v>28806.269278430245</v>
      </c>
      <c r="R192" s="624">
        <v>29687.79038091125</v>
      </c>
      <c r="S192" s="625">
        <v>30624.174693877987</v>
      </c>
      <c r="T192" s="538"/>
      <c r="U192" s="538"/>
      <c r="V192" s="538"/>
      <c r="W192" s="628">
        <v>27728.4229880864</v>
      </c>
      <c r="X192" s="224" t="s">
        <v>17</v>
      </c>
      <c r="Y192" s="2"/>
    </row>
    <row r="193" spans="1:25">
      <c r="A193" s="2"/>
      <c r="B193" s="94" t="s">
        <v>22</v>
      </c>
      <c r="C193" s="538">
        <v>85860.611439631</v>
      </c>
      <c r="D193" s="538">
        <v>87599.296410933399</v>
      </c>
      <c r="E193" s="538">
        <v>91083.791524432498</v>
      </c>
      <c r="F193" s="538">
        <v>90348.993722730738</v>
      </c>
      <c r="G193" s="538">
        <v>100426.54612858326</v>
      </c>
      <c r="H193" s="538">
        <v>97767.190344364819</v>
      </c>
      <c r="I193" s="538">
        <v>108831.25240108061</v>
      </c>
      <c r="J193" s="538">
        <v>111959.86150922831</v>
      </c>
      <c r="K193" s="538">
        <v>115012.4503342119</v>
      </c>
      <c r="L193" s="538">
        <v>113312.85222403453</v>
      </c>
      <c r="M193" s="538">
        <v>122609.41077649863</v>
      </c>
      <c r="N193" s="538">
        <v>129349.91635158425</v>
      </c>
      <c r="O193" s="538">
        <v>127610.20882443746</v>
      </c>
      <c r="P193" s="624">
        <v>126913.03540813064</v>
      </c>
      <c r="Q193" s="624">
        <v>127313.4943551761</v>
      </c>
      <c r="R193" s="624">
        <v>127500.75621507106</v>
      </c>
      <c r="S193" s="625">
        <v>127522.67114511049</v>
      </c>
      <c r="T193" s="538"/>
      <c r="U193" s="538"/>
      <c r="V193" s="538"/>
      <c r="W193" s="628">
        <v>123195.60653011693</v>
      </c>
      <c r="X193" s="224" t="s">
        <v>17</v>
      </c>
      <c r="Y193" s="2"/>
    </row>
    <row r="194" spans="1:25">
      <c r="A194" s="2"/>
      <c r="B194" s="94" t="s">
        <v>277</v>
      </c>
      <c r="C194" s="638"/>
      <c r="D194" s="638"/>
      <c r="E194" s="638"/>
      <c r="F194" s="638"/>
      <c r="G194" s="638"/>
      <c r="H194" s="638"/>
      <c r="I194" s="638"/>
      <c r="J194" s="638"/>
      <c r="K194" s="638"/>
      <c r="L194" s="638"/>
      <c r="M194" s="638"/>
      <c r="N194" s="638"/>
      <c r="O194" s="638"/>
      <c r="P194" s="632"/>
      <c r="Q194" s="632"/>
      <c r="R194" s="632"/>
      <c r="S194" s="633"/>
      <c r="T194" s="538"/>
      <c r="U194" s="538"/>
      <c r="V194" s="538"/>
      <c r="W194" s="628"/>
      <c r="X194" s="224" t="s">
        <v>385</v>
      </c>
      <c r="Y194" s="2"/>
    </row>
    <row r="195" spans="1:25">
      <c r="A195" s="2"/>
      <c r="B195" s="94" t="s">
        <v>99</v>
      </c>
      <c r="C195" s="538">
        <v>5873.4633171049963</v>
      </c>
      <c r="D195" s="538">
        <v>6588.4736483182178</v>
      </c>
      <c r="E195" s="538">
        <v>7179.1989319574004</v>
      </c>
      <c r="F195" s="538">
        <v>7820.4220762870973</v>
      </c>
      <c r="G195" s="538">
        <v>9137.5262905362069</v>
      </c>
      <c r="H195" s="538">
        <v>9723.5343370086484</v>
      </c>
      <c r="I195" s="538">
        <v>11694.255807202249</v>
      </c>
      <c r="J195" s="538">
        <v>13442.612253533793</v>
      </c>
      <c r="K195" s="538">
        <v>16302.025861945913</v>
      </c>
      <c r="L195" s="538">
        <v>16013.180233315916</v>
      </c>
      <c r="M195" s="538">
        <v>17180.51046779731</v>
      </c>
      <c r="N195" s="538">
        <v>18094.964223332943</v>
      </c>
      <c r="O195" s="538">
        <v>18983.330675858349</v>
      </c>
      <c r="P195" s="624">
        <v>19877.451542474642</v>
      </c>
      <c r="Q195" s="624">
        <v>20796.96054367123</v>
      </c>
      <c r="R195" s="624">
        <v>22070.5305184639</v>
      </c>
      <c r="S195" s="625">
        <v>23626.372739275812</v>
      </c>
      <c r="T195" s="538"/>
      <c r="U195" s="538"/>
      <c r="V195" s="538"/>
      <c r="W195" s="628">
        <v>19144.521526199511</v>
      </c>
      <c r="X195" s="224" t="s">
        <v>17</v>
      </c>
      <c r="Y195" s="2"/>
    </row>
    <row r="196" spans="1:25">
      <c r="A196" s="2"/>
      <c r="B196" s="94" t="s">
        <v>52</v>
      </c>
      <c r="C196" s="538">
        <v>6825.4113911680097</v>
      </c>
      <c r="D196" s="538">
        <v>7367.6090610972897</v>
      </c>
      <c r="E196" s="538">
        <v>8029.1226517694904</v>
      </c>
      <c r="F196" s="538">
        <v>9253.5774294052499</v>
      </c>
      <c r="G196" s="538">
        <v>10231.426449768</v>
      </c>
      <c r="H196" s="538">
        <v>11822.370900084101</v>
      </c>
      <c r="I196" s="538">
        <v>14916.185263567</v>
      </c>
      <c r="J196" s="538">
        <v>16648.586864167799</v>
      </c>
      <c r="K196" s="538">
        <v>20163.587648016699</v>
      </c>
      <c r="L196" s="538">
        <v>19386.584396792001</v>
      </c>
      <c r="M196" s="538">
        <v>20497.934076089001</v>
      </c>
      <c r="N196" s="538">
        <v>24074.364580654001</v>
      </c>
      <c r="O196" s="538">
        <v>25316.635785694201</v>
      </c>
      <c r="P196" s="624">
        <v>25480.640032430601</v>
      </c>
      <c r="Q196" s="624">
        <v>25477.2338242152</v>
      </c>
      <c r="R196" s="624">
        <v>23702.8444594834</v>
      </c>
      <c r="S196" s="625">
        <v>23162.632164990198</v>
      </c>
      <c r="T196" s="538"/>
      <c r="U196" s="538"/>
      <c r="V196" s="538"/>
      <c r="W196" s="628">
        <v>22643.942705210822</v>
      </c>
      <c r="X196" s="224" t="s">
        <v>17</v>
      </c>
      <c r="Y196" s="2"/>
    </row>
    <row r="197" spans="1:25">
      <c r="A197" s="2"/>
      <c r="B197" s="94" t="s">
        <v>165</v>
      </c>
      <c r="C197" s="538">
        <v>622.59583827269807</v>
      </c>
      <c r="D197" s="538">
        <v>665.78443311097192</v>
      </c>
      <c r="E197" s="538">
        <v>746.60845407761087</v>
      </c>
      <c r="F197" s="538">
        <v>765.39150350205534</v>
      </c>
      <c r="G197" s="538">
        <v>831.5255922816508</v>
      </c>
      <c r="H197" s="538">
        <v>920.76671301389331</v>
      </c>
      <c r="I197" s="538">
        <v>1012.4789638412359</v>
      </c>
      <c r="J197" s="538">
        <v>1090.8462453877535</v>
      </c>
      <c r="K197" s="538">
        <v>1203.1482576999713</v>
      </c>
      <c r="L197" s="538">
        <v>1253.7378045754144</v>
      </c>
      <c r="M197" s="538">
        <v>1325.7816205426082</v>
      </c>
      <c r="N197" s="538">
        <v>1421.1859294692131</v>
      </c>
      <c r="O197" s="538">
        <v>1535.4826462877325</v>
      </c>
      <c r="P197" s="624">
        <v>1592.8234226302357</v>
      </c>
      <c r="Q197" s="624">
        <v>1701.7855879886718</v>
      </c>
      <c r="R197" s="624">
        <v>1826.9556871127559</v>
      </c>
      <c r="S197" s="625">
        <v>1913.4020628606092</v>
      </c>
      <c r="T197" s="538"/>
      <c r="U197" s="538"/>
      <c r="V197" s="538"/>
      <c r="W197" s="628">
        <v>1552.846982473706</v>
      </c>
      <c r="X197" s="224" t="s">
        <v>383</v>
      </c>
      <c r="Y197" s="2"/>
    </row>
    <row r="198" spans="1:25">
      <c r="A198" s="2"/>
      <c r="B198" s="94" t="s">
        <v>278</v>
      </c>
      <c r="C198" s="538">
        <v>15989.9108164517</v>
      </c>
      <c r="D198" s="538">
        <v>17016.846077494043</v>
      </c>
      <c r="E198" s="538">
        <v>17476.836371893372</v>
      </c>
      <c r="F198" s="538">
        <v>16939.393554587426</v>
      </c>
      <c r="G198" s="538">
        <v>17782.946002426608</v>
      </c>
      <c r="H198" s="538">
        <v>19702.290041311786</v>
      </c>
      <c r="I198" s="538">
        <v>20423.906760989099</v>
      </c>
      <c r="J198" s="538">
        <v>20689.5314917916</v>
      </c>
      <c r="K198" s="538">
        <v>22178.106250815341</v>
      </c>
      <c r="L198" s="538">
        <v>21435.718754797937</v>
      </c>
      <c r="M198" s="538">
        <v>20979.061977294332</v>
      </c>
      <c r="N198" s="538">
        <v>21689.303885600184</v>
      </c>
      <c r="O198" s="538">
        <v>21711.946243082675</v>
      </c>
      <c r="P198" s="624">
        <v>23180.105546619612</v>
      </c>
      <c r="Q198" s="624">
        <v>24736.907935479961</v>
      </c>
      <c r="R198" s="624">
        <v>25681.536634364627</v>
      </c>
      <c r="S198" s="625">
        <v>26685.994181360325</v>
      </c>
      <c r="T198" s="538"/>
      <c r="U198" s="538"/>
      <c r="V198" s="538"/>
      <c r="W198" s="628">
        <v>23305.455587330554</v>
      </c>
      <c r="X198" s="224" t="s">
        <v>384</v>
      </c>
      <c r="Y198" s="2"/>
    </row>
    <row r="199" spans="1:25">
      <c r="A199" s="2"/>
      <c r="B199" s="94" t="s">
        <v>279</v>
      </c>
      <c r="C199" s="538">
        <v>7930.8618514533318</v>
      </c>
      <c r="D199" s="538">
        <v>7730.1588930092839</v>
      </c>
      <c r="E199" s="538">
        <v>7809.3053148215895</v>
      </c>
      <c r="F199" s="538">
        <v>8276.9055379504389</v>
      </c>
      <c r="G199" s="538">
        <v>9082.870502452015</v>
      </c>
      <c r="H199" s="538">
        <v>9245.9060043604131</v>
      </c>
      <c r="I199" s="538">
        <v>10076.933157014228</v>
      </c>
      <c r="J199" s="538">
        <v>10327.0270061589</v>
      </c>
      <c r="K199" s="538">
        <v>10844.212048494819</v>
      </c>
      <c r="L199" s="538">
        <v>10772.708252371154</v>
      </c>
      <c r="M199" s="538">
        <v>10622.289458893274</v>
      </c>
      <c r="N199" s="538">
        <v>10789.172142820164</v>
      </c>
      <c r="O199" s="538">
        <v>10766.621822929812</v>
      </c>
      <c r="P199" s="624">
        <v>10895.927796980646</v>
      </c>
      <c r="Q199" s="624">
        <v>11084.217380626893</v>
      </c>
      <c r="R199" s="624">
        <v>11368.528253615057</v>
      </c>
      <c r="S199" s="625">
        <v>11545.775840030879</v>
      </c>
      <c r="T199" s="538"/>
      <c r="U199" s="538"/>
      <c r="V199" s="538"/>
      <c r="W199" s="628">
        <v>10858.513514064567</v>
      </c>
      <c r="X199" s="556" t="s">
        <v>17</v>
      </c>
      <c r="Y199" s="2"/>
    </row>
    <row r="200" spans="1:25">
      <c r="A200" s="2"/>
      <c r="B200" s="94" t="s">
        <v>280</v>
      </c>
      <c r="C200" s="538">
        <v>5988.019129979135</v>
      </c>
      <c r="D200" s="538">
        <v>6223.981355367855</v>
      </c>
      <c r="E200" s="538">
        <v>6709.3139787653154</v>
      </c>
      <c r="F200" s="538">
        <v>7355.4468268346009</v>
      </c>
      <c r="G200" s="538">
        <v>7856.665658650255</v>
      </c>
      <c r="H200" s="538">
        <v>8297.0891925506312</v>
      </c>
      <c r="I200" s="538">
        <v>9195.7224379857234</v>
      </c>
      <c r="J200" s="538">
        <v>9279.2154558185466</v>
      </c>
      <c r="K200" s="538">
        <v>10081.110796403298</v>
      </c>
      <c r="L200" s="538">
        <v>9936.4445767365432</v>
      </c>
      <c r="M200" s="538">
        <v>9714.9990795380072</v>
      </c>
      <c r="N200" s="538">
        <v>9871.6485773363438</v>
      </c>
      <c r="O200" s="538">
        <v>10193.50417197846</v>
      </c>
      <c r="P200" s="624">
        <v>10548.692450435714</v>
      </c>
      <c r="Q200" s="624">
        <v>10857.585395032682</v>
      </c>
      <c r="R200" s="624">
        <v>11140.349888845949</v>
      </c>
      <c r="S200" s="625">
        <v>11605.610290466471</v>
      </c>
      <c r="T200" s="538"/>
      <c r="U200" s="538"/>
      <c r="V200" s="538"/>
      <c r="W200" s="628">
        <v>10393.736431279243</v>
      </c>
      <c r="X200" s="224" t="s">
        <v>385</v>
      </c>
      <c r="Y200" s="2"/>
    </row>
    <row r="201" spans="1:25">
      <c r="A201" s="2"/>
      <c r="B201" s="94" t="s">
        <v>281</v>
      </c>
      <c r="C201" s="538">
        <v>3428.7765640867683</v>
      </c>
      <c r="D201" s="538">
        <v>3729.8654391060832</v>
      </c>
      <c r="E201" s="538">
        <v>3928.8994683297938</v>
      </c>
      <c r="F201" s="538">
        <v>4162.7303621497103</v>
      </c>
      <c r="G201" s="538">
        <v>4447.0047812862522</v>
      </c>
      <c r="H201" s="538">
        <v>4750.3767507251723</v>
      </c>
      <c r="I201" s="538">
        <v>4960.6013627717575</v>
      </c>
      <c r="J201" s="538">
        <v>5379.2006831348717</v>
      </c>
      <c r="K201" s="538">
        <v>5502.6336750345799</v>
      </c>
      <c r="L201" s="538">
        <v>5240.7092773683462</v>
      </c>
      <c r="M201" s="538">
        <v>5290.660663104416</v>
      </c>
      <c r="N201" s="538">
        <v>5667.4905343557575</v>
      </c>
      <c r="O201" s="538">
        <v>5748.263640863388</v>
      </c>
      <c r="P201" s="624">
        <v>5681.2054203249081</v>
      </c>
      <c r="Q201" s="624">
        <v>5805.4363853553859</v>
      </c>
      <c r="R201" s="624">
        <v>5918.6100248583971</v>
      </c>
      <c r="S201" s="625">
        <v>6345.2641186954661</v>
      </c>
      <c r="T201" s="538"/>
      <c r="U201" s="538"/>
      <c r="V201" s="538"/>
      <c r="W201" s="628">
        <v>5678.8773922457922</v>
      </c>
      <c r="X201" s="224" t="s">
        <v>383</v>
      </c>
      <c r="Y201" s="2"/>
    </row>
    <row r="202" spans="1:25">
      <c r="A202" s="2"/>
      <c r="B202" s="94" t="s">
        <v>282</v>
      </c>
      <c r="C202" s="629">
        <v>1579.2849445376869</v>
      </c>
      <c r="D202" s="538">
        <v>1635.635548680943</v>
      </c>
      <c r="E202" s="538">
        <v>1661.8814279918288</v>
      </c>
      <c r="F202" s="538">
        <v>1764.0361468220678</v>
      </c>
      <c r="G202" s="538">
        <v>1837.4572615169104</v>
      </c>
      <c r="H202" s="538">
        <v>1983.3394998618721</v>
      </c>
      <c r="I202" s="538">
        <v>2178.8489876531567</v>
      </c>
      <c r="J202" s="538">
        <v>2256.1852126343306</v>
      </c>
      <c r="K202" s="538">
        <v>2431.9220889128451</v>
      </c>
      <c r="L202" s="538">
        <v>2452.5395989686685</v>
      </c>
      <c r="M202" s="538">
        <v>2588.0797432371196</v>
      </c>
      <c r="N202" s="538">
        <v>2695.6295423713086</v>
      </c>
      <c r="O202" s="538">
        <v>2768.2335147436365</v>
      </c>
      <c r="P202" s="624">
        <v>2882.867238550637</v>
      </c>
      <c r="Q202" s="624">
        <v>3047.8635122456358</v>
      </c>
      <c r="R202" s="636">
        <v>3132.8395542459466</v>
      </c>
      <c r="S202" s="635">
        <v>3229.058077828216</v>
      </c>
      <c r="T202" s="538"/>
      <c r="U202" s="538"/>
      <c r="V202" s="538"/>
      <c r="W202" s="628">
        <v>2815.6493602076148</v>
      </c>
      <c r="X202" s="224" t="s">
        <v>383</v>
      </c>
      <c r="Y202" s="2"/>
    </row>
    <row r="203" spans="1:25">
      <c r="A203" s="2"/>
      <c r="B203" s="94" t="s">
        <v>29</v>
      </c>
      <c r="C203" s="538">
        <v>34139.657864064058</v>
      </c>
      <c r="D203" s="538">
        <v>33621.69792504792</v>
      </c>
      <c r="E203" s="538">
        <v>32262.660552473932</v>
      </c>
      <c r="F203" s="538">
        <v>35550.277191172281</v>
      </c>
      <c r="G203" s="538">
        <v>38293.23542739026</v>
      </c>
      <c r="H203" s="538">
        <v>40547.134467613891</v>
      </c>
      <c r="I203" s="538">
        <v>41782.544084895831</v>
      </c>
      <c r="J203" s="538">
        <v>42520.355019014321</v>
      </c>
      <c r="K203" s="538">
        <v>44841.929316922709</v>
      </c>
      <c r="L203" s="538">
        <v>43055.810690367281</v>
      </c>
      <c r="M203" s="538">
        <v>44502.419307523363</v>
      </c>
      <c r="N203" s="538">
        <v>48524.632487660288</v>
      </c>
      <c r="O203" s="538">
        <v>50573.390648110719</v>
      </c>
      <c r="P203" s="624">
        <v>51264.866148101835</v>
      </c>
      <c r="Q203" s="624">
        <v>52626.01719745234</v>
      </c>
      <c r="R203" s="624">
        <v>54007.036187194033</v>
      </c>
      <c r="S203" s="625">
        <v>54430.861130408128</v>
      </c>
      <c r="T203" s="538"/>
      <c r="U203" s="538"/>
      <c r="V203" s="538"/>
      <c r="W203" s="628">
        <v>49781.642692859845</v>
      </c>
      <c r="X203" s="224" t="s">
        <v>17</v>
      </c>
      <c r="Y203" s="2"/>
    </row>
    <row r="204" spans="1:25">
      <c r="A204" s="2"/>
      <c r="B204" s="94" t="s">
        <v>166</v>
      </c>
      <c r="C204" s="538">
        <v>1511.9843401022304</v>
      </c>
      <c r="D204" s="538">
        <v>1577.3156475663766</v>
      </c>
      <c r="E204" s="538">
        <v>1571.3371728767956</v>
      </c>
      <c r="F204" s="538">
        <v>1665.8577817335386</v>
      </c>
      <c r="G204" s="538">
        <v>1765.0197275461062</v>
      </c>
      <c r="H204" s="538">
        <v>1873.7376136866133</v>
      </c>
      <c r="I204" s="538">
        <v>1926.5345148733202</v>
      </c>
      <c r="J204" s="538">
        <v>2020.104626994796</v>
      </c>
      <c r="K204" s="538">
        <v>2077.7643637710471</v>
      </c>
      <c r="L204" s="538">
        <v>2084.9971480835466</v>
      </c>
      <c r="M204" s="538">
        <v>2136.4808630458278</v>
      </c>
      <c r="N204" s="538">
        <v>2154.8175956334294</v>
      </c>
      <c r="O204" s="538">
        <v>2223.9964830069002</v>
      </c>
      <c r="P204" s="624">
        <v>2269.6434720301727</v>
      </c>
      <c r="Q204" s="624">
        <v>2339.333924859211</v>
      </c>
      <c r="R204" s="624">
        <v>2445.4083758587549</v>
      </c>
      <c r="S204" s="625">
        <v>2567.8004203749024</v>
      </c>
      <c r="T204" s="538"/>
      <c r="U204" s="538"/>
      <c r="V204" s="538"/>
      <c r="W204" s="628">
        <v>2264.0429225392959</v>
      </c>
      <c r="X204" s="224" t="s">
        <v>383</v>
      </c>
      <c r="Y204" s="2"/>
    </row>
    <row r="205" spans="1:25">
      <c r="A205" s="2"/>
      <c r="B205" s="94" t="s">
        <v>76</v>
      </c>
      <c r="C205" s="538">
        <v>5721.6896286849133</v>
      </c>
      <c r="D205" s="538">
        <v>6151.8682325485361</v>
      </c>
      <c r="E205" s="538">
        <v>6800.9083866479268</v>
      </c>
      <c r="F205" s="538">
        <v>7197.4462450297369</v>
      </c>
      <c r="G205" s="538">
        <v>8070.1764535073271</v>
      </c>
      <c r="H205" s="538">
        <v>8707.0090572045374</v>
      </c>
      <c r="I205" s="538">
        <v>9615.7088952428985</v>
      </c>
      <c r="J205" s="538">
        <v>10472.108534106885</v>
      </c>
      <c r="K205" s="538">
        <v>11921.832639945149</v>
      </c>
      <c r="L205" s="538">
        <v>11841.776070060412</v>
      </c>
      <c r="M205" s="538">
        <v>12098.746341120859</v>
      </c>
      <c r="N205" s="538">
        <v>12967.827352574122</v>
      </c>
      <c r="O205" s="538">
        <v>13107.972154067222</v>
      </c>
      <c r="P205" s="624">
        <v>13772.496850938203</v>
      </c>
      <c r="Q205" s="624">
        <v>13806.012808345147</v>
      </c>
      <c r="R205" s="624">
        <v>14111.938559546817</v>
      </c>
      <c r="S205" s="625">
        <v>14511.791454774146</v>
      </c>
      <c r="T205" s="538"/>
      <c r="U205" s="538"/>
      <c r="V205" s="538"/>
      <c r="W205" s="628">
        <v>12991.411565776694</v>
      </c>
      <c r="X205" s="224" t="s">
        <v>17</v>
      </c>
      <c r="Y205" s="2"/>
    </row>
    <row r="206" spans="1:25">
      <c r="A206" s="2"/>
      <c r="B206" s="94" t="s">
        <v>283</v>
      </c>
      <c r="C206" s="538">
        <v>14626.46037086393</v>
      </c>
      <c r="D206" s="538">
        <v>14607.23868561426</v>
      </c>
      <c r="E206" s="538">
        <v>14559.34877393006</v>
      </c>
      <c r="F206" s="538">
        <v>14134.483917242647</v>
      </c>
      <c r="G206" s="538">
        <v>14161.515403960828</v>
      </c>
      <c r="H206" s="538">
        <v>15859.919462415399</v>
      </c>
      <c r="I206" s="538">
        <v>17516.548465490647</v>
      </c>
      <c r="J206" s="538">
        <v>19755.66718533478</v>
      </c>
      <c r="K206" s="538">
        <v>19274.848123339958</v>
      </c>
      <c r="L206" s="538">
        <v>19131.33173587063</v>
      </c>
      <c r="M206" s="538">
        <v>19953.160500997172</v>
      </c>
      <c r="N206" s="538">
        <v>22556.582570934588</v>
      </c>
      <c r="O206" s="538">
        <v>24251.523968600792</v>
      </c>
      <c r="P206" s="624">
        <v>25655.822952065897</v>
      </c>
      <c r="Q206" s="624">
        <v>26564.967638111451</v>
      </c>
      <c r="R206" s="624">
        <v>27177.174079471013</v>
      </c>
      <c r="S206" s="625">
        <v>28391.328352895485</v>
      </c>
      <c r="T206" s="538"/>
      <c r="U206" s="538"/>
      <c r="V206" s="538"/>
      <c r="W206" s="628">
        <v>24276.631761399305</v>
      </c>
      <c r="X206" s="224" t="s">
        <v>384</v>
      </c>
      <c r="Y206" s="2"/>
    </row>
    <row r="207" spans="1:25">
      <c r="A207" s="2"/>
      <c r="B207" s="94" t="s">
        <v>167</v>
      </c>
      <c r="C207" s="538">
        <v>723.46574717778856</v>
      </c>
      <c r="D207" s="538">
        <v>661.76672605671399</v>
      </c>
      <c r="E207" s="538">
        <v>811.10831753219964</v>
      </c>
      <c r="F207" s="538">
        <v>862.72677096472808</v>
      </c>
      <c r="G207" s="538">
        <v>901.69207775659777</v>
      </c>
      <c r="H207" s="538">
        <v>933.49981709189763</v>
      </c>
      <c r="I207" s="538">
        <v>982.30902715055106</v>
      </c>
      <c r="J207" s="538">
        <v>1059.5129727253147</v>
      </c>
      <c r="K207" s="538">
        <v>1110.9351427028232</v>
      </c>
      <c r="L207" s="538">
        <v>1144.5207507081723</v>
      </c>
      <c r="M207" s="538">
        <v>1192.5965588619556</v>
      </c>
      <c r="N207" s="538">
        <v>1246.2527894672457</v>
      </c>
      <c r="O207" s="538">
        <v>1428.5354970581261</v>
      </c>
      <c r="P207" s="624">
        <v>1712.8326948548777</v>
      </c>
      <c r="Q207" s="624">
        <v>1782.4954416830838</v>
      </c>
      <c r="R207" s="624">
        <v>1401.2480876231355</v>
      </c>
      <c r="S207" s="625">
        <v>1473.4038054967621</v>
      </c>
      <c r="T207" s="538"/>
      <c r="U207" s="538"/>
      <c r="V207" s="538"/>
      <c r="W207" s="628">
        <v>1422.07544428855</v>
      </c>
      <c r="X207" s="224" t="s">
        <v>383</v>
      </c>
      <c r="Y207" s="2"/>
    </row>
    <row r="208" spans="1:25">
      <c r="A208" s="2"/>
      <c r="B208" s="94" t="s">
        <v>168</v>
      </c>
      <c r="C208" s="538">
        <v>40978.067962618268</v>
      </c>
      <c r="D208" s="538">
        <v>40408.013620971615</v>
      </c>
      <c r="E208" s="538">
        <v>42367.875593323923</v>
      </c>
      <c r="F208" s="538">
        <v>45799.717844201637</v>
      </c>
      <c r="G208" s="538">
        <v>50911.46129169724</v>
      </c>
      <c r="H208" s="538">
        <v>55172.923653690617</v>
      </c>
      <c r="I208" s="538">
        <v>59999.29849153696</v>
      </c>
      <c r="J208" s="538">
        <v>64466.040960639766</v>
      </c>
      <c r="K208" s="538">
        <v>63438.309315456121</v>
      </c>
      <c r="L208" s="538">
        <v>61646.837030665847</v>
      </c>
      <c r="M208" s="538">
        <v>70646.820264827358</v>
      </c>
      <c r="N208" s="538">
        <v>75013.186659297426</v>
      </c>
      <c r="O208" s="538">
        <v>77429.429543200327</v>
      </c>
      <c r="P208" s="624">
        <v>81287.839552985126</v>
      </c>
      <c r="Q208" s="624">
        <v>84593.428144689242</v>
      </c>
      <c r="R208" s="624">
        <v>86128.172507781783</v>
      </c>
      <c r="S208" s="625">
        <v>87855.584908695877</v>
      </c>
      <c r="T208" s="538"/>
      <c r="U208" s="538"/>
      <c r="V208" s="538"/>
      <c r="W208" s="628">
        <v>77481.035794816518</v>
      </c>
      <c r="X208" s="224" t="s">
        <v>17</v>
      </c>
      <c r="Y208" s="2"/>
    </row>
    <row r="209" spans="1:25">
      <c r="A209" s="2"/>
      <c r="B209" s="94" t="s">
        <v>72</v>
      </c>
      <c r="C209" s="538">
        <v>11347.912067626406</v>
      </c>
      <c r="D209" s="538">
        <v>12399.757345686146</v>
      </c>
      <c r="E209" s="538">
        <v>13294.494594105181</v>
      </c>
      <c r="F209" s="538">
        <v>14138.909162920396</v>
      </c>
      <c r="G209" s="538">
        <v>15198.919688585866</v>
      </c>
      <c r="H209" s="538">
        <v>16616.134544347216</v>
      </c>
      <c r="I209" s="538">
        <v>18875.524551019182</v>
      </c>
      <c r="J209" s="538">
        <v>21156.830446309603</v>
      </c>
      <c r="K209" s="538">
        <v>23691.643875650559</v>
      </c>
      <c r="L209" s="538">
        <v>23082.790555791675</v>
      </c>
      <c r="M209" s="538">
        <v>25010.544579008878</v>
      </c>
      <c r="N209" s="538">
        <v>25835.004757205097</v>
      </c>
      <c r="O209" s="538">
        <v>26647.421962767356</v>
      </c>
      <c r="P209" s="538">
        <v>27897.598574919677</v>
      </c>
      <c r="Q209" s="624">
        <v>29020.071658008495</v>
      </c>
      <c r="R209" s="624">
        <v>29907.05936010426</v>
      </c>
      <c r="S209" s="625">
        <v>30631.953907772917</v>
      </c>
      <c r="T209" s="538"/>
      <c r="U209" s="538"/>
      <c r="V209" s="538"/>
      <c r="W209" s="628">
        <v>26749.113473175505</v>
      </c>
      <c r="X209" s="224" t="s">
        <v>17</v>
      </c>
      <c r="Y209" s="2"/>
    </row>
    <row r="210" spans="1:25">
      <c r="A210" s="2"/>
      <c r="B210" s="94" t="s">
        <v>49</v>
      </c>
      <c r="C210" s="538">
        <v>18036.467272511691</v>
      </c>
      <c r="D210" s="538">
        <v>18998.774390165217</v>
      </c>
      <c r="E210" s="538">
        <v>20305.022222804604</v>
      </c>
      <c r="F210" s="538">
        <v>21132.386493246919</v>
      </c>
      <c r="G210" s="538">
        <v>22792.927976939911</v>
      </c>
      <c r="H210" s="538">
        <v>23945.25534235327</v>
      </c>
      <c r="I210" s="538">
        <v>25777.986690887268</v>
      </c>
      <c r="J210" s="538">
        <v>27594.791177881267</v>
      </c>
      <c r="K210" s="538">
        <v>29624.190182506627</v>
      </c>
      <c r="L210" s="538">
        <v>27504.072069670739</v>
      </c>
      <c r="M210" s="538">
        <v>27792.977976133538</v>
      </c>
      <c r="N210" s="538">
        <v>28804.701519426613</v>
      </c>
      <c r="O210" s="538">
        <v>28841.923059966357</v>
      </c>
      <c r="P210" s="538">
        <v>29531.957711140345</v>
      </c>
      <c r="Q210" s="624">
        <v>30994.751980787438</v>
      </c>
      <c r="R210" s="624">
        <v>31964.653991921317</v>
      </c>
      <c r="S210" s="625">
        <v>32884.538888087431</v>
      </c>
      <c r="T210" s="538"/>
      <c r="U210" s="538"/>
      <c r="V210" s="538"/>
      <c r="W210" s="628">
        <v>29650.787249876608</v>
      </c>
      <c r="X210" s="224" t="s">
        <v>17</v>
      </c>
      <c r="Y210" s="2"/>
    </row>
    <row r="211" spans="1:25">
      <c r="A211" s="2"/>
      <c r="B211" s="94" t="s">
        <v>169</v>
      </c>
      <c r="C211" s="538">
        <v>1370.7550205645132</v>
      </c>
      <c r="D211" s="538">
        <v>1255.909475377086</v>
      </c>
      <c r="E211" s="538">
        <v>1206.9948162186531</v>
      </c>
      <c r="F211" s="538">
        <v>1277.3138056538571</v>
      </c>
      <c r="G211" s="538">
        <v>1342.015195763666</v>
      </c>
      <c r="H211" s="538">
        <v>1424.3617310277632</v>
      </c>
      <c r="I211" s="538">
        <v>1532.4805005875999</v>
      </c>
      <c r="J211" s="538">
        <v>1648.9762922999787</v>
      </c>
      <c r="K211" s="538">
        <v>1759.4257517082406</v>
      </c>
      <c r="L211" s="538">
        <v>1651.0024350847793</v>
      </c>
      <c r="M211" s="538">
        <v>1746.765156819218</v>
      </c>
      <c r="N211" s="538">
        <v>1969.2061677911961</v>
      </c>
      <c r="O211" s="538">
        <v>2053.5953700363525</v>
      </c>
      <c r="P211" s="624">
        <v>2103.955735867477</v>
      </c>
      <c r="Q211" s="624">
        <v>2128.6125720475998</v>
      </c>
      <c r="R211" s="624">
        <v>2186.3569941769147</v>
      </c>
      <c r="S211" s="625">
        <v>2235.8999931902108</v>
      </c>
      <c r="T211" s="538"/>
      <c r="U211" s="538"/>
      <c r="V211" s="538"/>
      <c r="W211" s="628">
        <v>2003.5728019131282</v>
      </c>
      <c r="X211" s="224" t="s">
        <v>383</v>
      </c>
      <c r="Y211" s="2"/>
    </row>
    <row r="212" spans="1:25">
      <c r="A212" s="2"/>
      <c r="B212" s="94" t="s">
        <v>284</v>
      </c>
      <c r="C212" s="638"/>
      <c r="D212" s="638"/>
      <c r="E212" s="638"/>
      <c r="F212" s="638"/>
      <c r="G212" s="638"/>
      <c r="H212" s="638"/>
      <c r="I212" s="638"/>
      <c r="J212" s="638"/>
      <c r="K212" s="638"/>
      <c r="L212" s="638"/>
      <c r="M212" s="638"/>
      <c r="N212" s="638"/>
      <c r="O212" s="638"/>
      <c r="P212" s="632"/>
      <c r="Q212" s="632"/>
      <c r="R212" s="632"/>
      <c r="S212" s="633"/>
      <c r="T212" s="538"/>
      <c r="U212" s="538"/>
      <c r="V212" s="538"/>
      <c r="W212" s="628"/>
      <c r="X212" s="224" t="s">
        <v>385</v>
      </c>
      <c r="Y212" s="2"/>
    </row>
    <row r="213" spans="1:25">
      <c r="A213" s="2"/>
      <c r="B213" s="94" t="s">
        <v>64</v>
      </c>
      <c r="C213" s="538">
        <v>7700.8776347135736</v>
      </c>
      <c r="D213" s="538">
        <v>8017.5284803122649</v>
      </c>
      <c r="E213" s="538">
        <v>8339.3389821218207</v>
      </c>
      <c r="F213" s="538">
        <v>8650.3162723623918</v>
      </c>
      <c r="G213" s="538">
        <v>9177.6252736433216</v>
      </c>
      <c r="H213" s="538">
        <v>9846.0938094151534</v>
      </c>
      <c r="I213" s="538">
        <v>10577.939376362174</v>
      </c>
      <c r="J213" s="538">
        <v>11289.425102665769</v>
      </c>
      <c r="K213" s="538">
        <v>11716.715537991759</v>
      </c>
      <c r="L213" s="538">
        <v>11462.610750716956</v>
      </c>
      <c r="M213" s="538">
        <v>11785.605135522592</v>
      </c>
      <c r="N213" s="538">
        <v>12243.879087975265</v>
      </c>
      <c r="O213" s="538">
        <v>12556.748465295812</v>
      </c>
      <c r="P213" s="624">
        <v>12879.591337454884</v>
      </c>
      <c r="Q213" s="624">
        <v>13127.447025287587</v>
      </c>
      <c r="R213" s="624">
        <v>13229.6246256756</v>
      </c>
      <c r="S213" s="625">
        <v>13225.437225679338</v>
      </c>
      <c r="T213" s="538"/>
      <c r="U213" s="538"/>
      <c r="V213" s="538"/>
      <c r="W213" s="628">
        <v>12440.952424054018</v>
      </c>
      <c r="X213" s="224" t="s">
        <v>17</v>
      </c>
      <c r="Y213" s="2"/>
    </row>
    <row r="214" spans="1:25">
      <c r="A214" s="2"/>
      <c r="B214" s="94" t="s">
        <v>36</v>
      </c>
      <c r="C214" s="538">
        <v>18083.084102047629</v>
      </c>
      <c r="D214" s="538">
        <v>19184.386095010374</v>
      </c>
      <c r="E214" s="538">
        <v>20775.105140143496</v>
      </c>
      <c r="F214" s="538">
        <v>21374.49677759728</v>
      </c>
      <c r="G214" s="538">
        <v>22947.223162682352</v>
      </c>
      <c r="H214" s="538">
        <v>24196.423850374613</v>
      </c>
      <c r="I214" s="538">
        <v>25827.794595837731</v>
      </c>
      <c r="J214" s="538">
        <v>27822.860137500822</v>
      </c>
      <c r="K214" s="538">
        <v>28655.983524182804</v>
      </c>
      <c r="L214" s="538">
        <v>28320.319120654389</v>
      </c>
      <c r="M214" s="538">
        <v>30376.871819252607</v>
      </c>
      <c r="N214" s="538">
        <v>31228.510695226611</v>
      </c>
      <c r="O214" s="538">
        <v>32097.164002475969</v>
      </c>
      <c r="P214" s="624">
        <v>32615.772589583466</v>
      </c>
      <c r="Q214" s="624">
        <v>33631.548907550452</v>
      </c>
      <c r="R214" s="624">
        <v>34421.579551824689</v>
      </c>
      <c r="S214" s="625">
        <v>35750.76997747409</v>
      </c>
      <c r="T214" s="538"/>
      <c r="U214" s="538"/>
      <c r="V214" s="538"/>
      <c r="W214" s="628">
        <v>31930.532396585841</v>
      </c>
      <c r="X214" s="224" t="s">
        <v>17</v>
      </c>
      <c r="Y214" s="2"/>
    </row>
    <row r="215" spans="1:25">
      <c r="A215" s="2"/>
      <c r="B215" s="94" t="s">
        <v>285</v>
      </c>
      <c r="C215" s="638"/>
      <c r="D215" s="638"/>
      <c r="E215" s="638"/>
      <c r="F215" s="638"/>
      <c r="G215" s="638"/>
      <c r="H215" s="638"/>
      <c r="I215" s="638"/>
      <c r="J215" s="638"/>
      <c r="K215" s="538">
        <v>3570.7610570546999</v>
      </c>
      <c r="L215" s="538">
        <v>3620.0087895609745</v>
      </c>
      <c r="M215" s="538">
        <v>3713.2584872701318</v>
      </c>
      <c r="N215" s="538">
        <v>3482.0483956411999</v>
      </c>
      <c r="O215" s="538">
        <v>1846.7418102316606</v>
      </c>
      <c r="P215" s="624">
        <v>2054.7256055741645</v>
      </c>
      <c r="Q215" s="624">
        <v>2095.7945299405064</v>
      </c>
      <c r="R215" s="624">
        <v>1925.2032242462044</v>
      </c>
      <c r="S215" s="633"/>
      <c r="T215" s="538"/>
      <c r="U215" s="538"/>
      <c r="V215" s="538"/>
      <c r="W215" s="628"/>
      <c r="X215" s="224" t="s">
        <v>385</v>
      </c>
      <c r="Y215" s="2"/>
    </row>
    <row r="216" spans="1:25">
      <c r="A216" s="2"/>
      <c r="B216" s="94" t="s">
        <v>55</v>
      </c>
      <c r="C216" s="538">
        <v>21517.329635842445</v>
      </c>
      <c r="D216" s="538">
        <v>22963.378418016069</v>
      </c>
      <c r="E216" s="538">
        <v>24363.014919003952</v>
      </c>
      <c r="F216" s="538">
        <v>25054.491493368514</v>
      </c>
      <c r="G216" s="538">
        <v>26198.583596343768</v>
      </c>
      <c r="H216" s="538">
        <v>27702.464307366277</v>
      </c>
      <c r="I216" s="538">
        <v>30832.970754158025</v>
      </c>
      <c r="J216" s="538">
        <v>32584.255376474019</v>
      </c>
      <c r="K216" s="538">
        <v>33463.114471786357</v>
      </c>
      <c r="L216" s="538">
        <v>32423.60173508041</v>
      </c>
      <c r="M216" s="538">
        <v>31984.155247502746</v>
      </c>
      <c r="N216" s="538">
        <v>32067.19244738937</v>
      </c>
      <c r="O216" s="538">
        <v>31986.500355019198</v>
      </c>
      <c r="P216" s="624">
        <v>32602.030326755765</v>
      </c>
      <c r="Q216" s="624">
        <v>33658.164804368695</v>
      </c>
      <c r="R216" s="624">
        <v>34696.336208645727</v>
      </c>
      <c r="S216" s="625">
        <v>36309.844299667886</v>
      </c>
      <c r="T216" s="538"/>
      <c r="U216" s="538"/>
      <c r="V216" s="538"/>
      <c r="W216" s="628">
        <v>32988.455171249021</v>
      </c>
      <c r="X216" s="224" t="s">
        <v>17</v>
      </c>
      <c r="Y216" s="2"/>
    </row>
    <row r="217" spans="1:25">
      <c r="A217" s="2"/>
      <c r="B217" s="94" t="s">
        <v>170</v>
      </c>
      <c r="C217" s="538">
        <v>4422.5648554983727</v>
      </c>
      <c r="D217" s="538">
        <v>4419.8033924303481</v>
      </c>
      <c r="E217" s="538">
        <v>4630.5924304199898</v>
      </c>
      <c r="F217" s="538">
        <v>4965.7275376994203</v>
      </c>
      <c r="G217" s="538">
        <v>5339.5212483363384</v>
      </c>
      <c r="H217" s="538">
        <v>5811.5058520438524</v>
      </c>
      <c r="I217" s="538">
        <v>6400.8167578622351</v>
      </c>
      <c r="J217" s="538">
        <v>6964.986318502878</v>
      </c>
      <c r="K217" s="538">
        <v>7467.5918815552877</v>
      </c>
      <c r="L217" s="538">
        <v>7731.6686952435848</v>
      </c>
      <c r="M217" s="538">
        <v>8389.9903930516284</v>
      </c>
      <c r="N217" s="538">
        <v>9213.3209432127842</v>
      </c>
      <c r="O217" s="538">
        <v>10163.858705382852</v>
      </c>
      <c r="P217" s="624">
        <v>10595.712913430247</v>
      </c>
      <c r="Q217" s="624">
        <v>11219.075251395299</v>
      </c>
      <c r="R217" s="624">
        <v>11777.871839975091</v>
      </c>
      <c r="S217" s="625">
        <v>12316.164114668516</v>
      </c>
      <c r="T217" s="538"/>
      <c r="U217" s="538"/>
      <c r="V217" s="538"/>
      <c r="W217" s="628">
        <v>10094.401544470797</v>
      </c>
      <c r="X217" s="224" t="s">
        <v>383</v>
      </c>
      <c r="Y217" s="2"/>
    </row>
    <row r="218" spans="1:25">
      <c r="A218" s="2"/>
      <c r="B218" s="94" t="s">
        <v>171</v>
      </c>
      <c r="C218" s="538">
        <v>1812.4708053202501</v>
      </c>
      <c r="D218" s="538">
        <v>1919.5339872310101</v>
      </c>
      <c r="E218" s="538">
        <v>2016.6673890311999</v>
      </c>
      <c r="F218" s="538">
        <v>2154.7353280788602</v>
      </c>
      <c r="G218" s="538">
        <v>2237.1884106652301</v>
      </c>
      <c r="H218" s="538">
        <v>2415.5371151781601</v>
      </c>
      <c r="I218" s="538">
        <v>2668.2237522754499</v>
      </c>
      <c r="J218" s="538">
        <v>2975.8295901255601</v>
      </c>
      <c r="K218" s="538">
        <v>3187.3109761098799</v>
      </c>
      <c r="L218" s="538">
        <v>3231.23649545953</v>
      </c>
      <c r="M218" s="538">
        <v>3298.0047491749501</v>
      </c>
      <c r="N218" s="538">
        <v>3631.6634557708899</v>
      </c>
      <c r="O218" s="538">
        <v>4172.5387354280001</v>
      </c>
      <c r="P218" s="624">
        <v>4322.9913201259496</v>
      </c>
      <c r="Q218" s="624">
        <v>4411.9745377601303</v>
      </c>
      <c r="R218" s="624">
        <v>4568.0861524084303</v>
      </c>
      <c r="S218" s="625">
        <v>4730.2920584012199</v>
      </c>
      <c r="T218" s="538"/>
      <c r="U218" s="538"/>
      <c r="V218" s="538"/>
      <c r="W218" s="628">
        <v>4031.9220088353541</v>
      </c>
      <c r="X218" s="224" t="s">
        <v>383</v>
      </c>
      <c r="Y218" s="2"/>
    </row>
    <row r="219" spans="1:25">
      <c r="A219" s="2"/>
      <c r="B219" s="94" t="s">
        <v>89</v>
      </c>
      <c r="C219" s="538">
        <v>7713.1142136536464</v>
      </c>
      <c r="D219" s="538">
        <v>8155.7090708572259</v>
      </c>
      <c r="E219" s="538">
        <v>8542.1466204223052</v>
      </c>
      <c r="F219" s="538">
        <v>9136.1003430048586</v>
      </c>
      <c r="G219" s="538">
        <v>10146.133554401958</v>
      </c>
      <c r="H219" s="538">
        <v>10834.592207162905</v>
      </c>
      <c r="I219" s="538">
        <v>11473.252835178928</v>
      </c>
      <c r="J219" s="538">
        <v>12249.539529417874</v>
      </c>
      <c r="K219" s="538">
        <v>12869.898246519047</v>
      </c>
      <c r="L219" s="538">
        <v>13218.063097810034</v>
      </c>
      <c r="M219" s="538">
        <v>13924.390720947031</v>
      </c>
      <c r="N219" s="538">
        <v>14887.93681491005</v>
      </c>
      <c r="O219" s="538">
        <v>15410.996492782655</v>
      </c>
      <c r="P219" s="624">
        <v>15956.948996457137</v>
      </c>
      <c r="Q219" s="624">
        <v>16141.391611652996</v>
      </c>
      <c r="R219" s="624">
        <v>15722.647575763871</v>
      </c>
      <c r="S219" s="625">
        <v>14146.342642114158</v>
      </c>
      <c r="T219" s="538"/>
      <c r="U219" s="538"/>
      <c r="V219" s="538"/>
      <c r="W219" s="628">
        <v>14619.449732362684</v>
      </c>
      <c r="X219" s="224" t="s">
        <v>17</v>
      </c>
      <c r="Y219" s="2"/>
    </row>
    <row r="220" spans="1:25">
      <c r="A220" s="2"/>
      <c r="B220" s="94" t="s">
        <v>172</v>
      </c>
      <c r="C220" s="538">
        <v>4628.3689640110633</v>
      </c>
      <c r="D220" s="538">
        <v>4732.6844927328566</v>
      </c>
      <c r="E220" s="538">
        <v>4978.6794736553766</v>
      </c>
      <c r="F220" s="538">
        <v>5243.6452442988621</v>
      </c>
      <c r="G220" s="538">
        <v>5544.0219570689478</v>
      </c>
      <c r="H220" s="538">
        <v>6006.3356146961141</v>
      </c>
      <c r="I220" s="538">
        <v>6476.0942431053754</v>
      </c>
      <c r="J220" s="538">
        <v>6834.03402537274</v>
      </c>
      <c r="K220" s="538">
        <v>6901.2968898553036</v>
      </c>
      <c r="L220" s="538">
        <v>6932.2654883161267</v>
      </c>
      <c r="M220" s="538">
        <v>7148.9120534412923</v>
      </c>
      <c r="N220" s="538">
        <v>7323.9970181305425</v>
      </c>
      <c r="O220" s="538">
        <v>7668.8168737465767</v>
      </c>
      <c r="P220" s="624">
        <v>8174.4348876771346</v>
      </c>
      <c r="Q220" s="624">
        <v>8515.7572277896743</v>
      </c>
      <c r="R220" s="624">
        <v>8575.0573852231737</v>
      </c>
      <c r="S220" s="625">
        <v>8342.7096385717323</v>
      </c>
      <c r="T220" s="538"/>
      <c r="U220" s="538"/>
      <c r="V220" s="538"/>
      <c r="W220" s="628">
        <v>7792.8331751960795</v>
      </c>
      <c r="X220" s="224" t="s">
        <v>383</v>
      </c>
      <c r="Y220" s="2"/>
    </row>
    <row r="221" spans="1:25">
      <c r="A221" s="2"/>
      <c r="B221" s="94" t="s">
        <v>59</v>
      </c>
      <c r="C221" s="538">
        <v>29257.985256752218</v>
      </c>
      <c r="D221" s="538">
        <v>29701.997420640841</v>
      </c>
      <c r="E221" s="538">
        <v>30587.762515156021</v>
      </c>
      <c r="F221" s="538">
        <v>31470.895742571814</v>
      </c>
      <c r="G221" s="538">
        <v>33551.705582024471</v>
      </c>
      <c r="H221" s="538">
        <v>33967.187526840506</v>
      </c>
      <c r="I221" s="538">
        <v>37439.83703317117</v>
      </c>
      <c r="J221" s="538">
        <v>40563.838796526928</v>
      </c>
      <c r="K221" s="538">
        <v>41853.696180650433</v>
      </c>
      <c r="L221" s="538">
        <v>39693.325296885232</v>
      </c>
      <c r="M221" s="538">
        <v>41667.832085041031</v>
      </c>
      <c r="N221" s="538">
        <v>43755.060439261157</v>
      </c>
      <c r="O221" s="538">
        <v>44724.974344802249</v>
      </c>
      <c r="P221" s="624">
        <v>45673.170632312518</v>
      </c>
      <c r="Q221" s="624">
        <v>46404.743791286324</v>
      </c>
      <c r="R221" s="624">
        <v>47823.297974888774</v>
      </c>
      <c r="S221" s="625">
        <v>49174.863791357609</v>
      </c>
      <c r="T221" s="538"/>
      <c r="U221" s="538"/>
      <c r="V221" s="538"/>
      <c r="W221" s="628">
        <v>44633.541384272692</v>
      </c>
      <c r="X221" s="224" t="s">
        <v>17</v>
      </c>
      <c r="Y221" s="2"/>
    </row>
    <row r="222" spans="1:25">
      <c r="A222" s="2"/>
      <c r="B222" s="94" t="s">
        <v>68</v>
      </c>
      <c r="C222" s="538">
        <v>35675.094531487644</v>
      </c>
      <c r="D222" s="538">
        <v>36862.112935841869</v>
      </c>
      <c r="E222" s="538">
        <v>37682.139469798924</v>
      </c>
      <c r="F222" s="538">
        <v>37611.518423904221</v>
      </c>
      <c r="G222" s="538">
        <v>39135.826689178852</v>
      </c>
      <c r="H222" s="538">
        <v>40457.73086171972</v>
      </c>
      <c r="I222" s="538">
        <v>44951.628656222696</v>
      </c>
      <c r="J222" s="538">
        <v>49467.22055438783</v>
      </c>
      <c r="K222" s="538">
        <v>52317.570542949376</v>
      </c>
      <c r="L222" s="538">
        <v>51632.653591840222</v>
      </c>
      <c r="M222" s="538">
        <v>52935.804136088671</v>
      </c>
      <c r="N222" s="538">
        <v>55918.732834320967</v>
      </c>
      <c r="O222" s="538">
        <v>57590.701183141668</v>
      </c>
      <c r="P222" s="624">
        <v>59788.189306120054</v>
      </c>
      <c r="Q222" s="624">
        <v>61227.940869374564</v>
      </c>
      <c r="R222" s="624">
        <v>62499.637158151316</v>
      </c>
      <c r="S222" s="625">
        <v>62881.460514183134</v>
      </c>
      <c r="T222" s="538"/>
      <c r="U222" s="538"/>
      <c r="V222" s="538"/>
      <c r="W222" s="628">
        <v>57496.044458063821</v>
      </c>
      <c r="X222" s="224" t="s">
        <v>17</v>
      </c>
      <c r="Y222" s="2"/>
    </row>
    <row r="223" spans="1:25">
      <c r="A223" s="2"/>
      <c r="B223" s="94" t="s">
        <v>286</v>
      </c>
      <c r="C223" s="638"/>
      <c r="D223" s="638"/>
      <c r="E223" s="638"/>
      <c r="F223" s="638"/>
      <c r="G223" s="638"/>
      <c r="H223" s="638"/>
      <c r="I223" s="638"/>
      <c r="J223" s="638"/>
      <c r="K223" s="638"/>
      <c r="L223" s="638"/>
      <c r="M223" s="638"/>
      <c r="N223" s="638"/>
      <c r="O223" s="638"/>
      <c r="P223" s="632"/>
      <c r="Q223" s="632"/>
      <c r="R223" s="632"/>
      <c r="S223" s="633"/>
      <c r="T223" s="538"/>
      <c r="U223" s="538"/>
      <c r="V223" s="538"/>
      <c r="W223" s="628"/>
      <c r="X223" s="224" t="s">
        <v>385</v>
      </c>
      <c r="Y223" s="2"/>
    </row>
    <row r="224" spans="1:25">
      <c r="A224" s="2"/>
      <c r="B224" s="94" t="s">
        <v>287</v>
      </c>
      <c r="C224" s="638"/>
      <c r="D224" s="638"/>
      <c r="E224" s="638"/>
      <c r="F224" s="638"/>
      <c r="G224" s="638"/>
      <c r="H224" s="638"/>
      <c r="I224" s="638"/>
      <c r="J224" s="638"/>
      <c r="K224" s="638"/>
      <c r="L224" s="638"/>
      <c r="M224" s="638"/>
      <c r="N224" s="638"/>
      <c r="O224" s="638"/>
      <c r="P224" s="632"/>
      <c r="Q224" s="632"/>
      <c r="R224" s="632"/>
      <c r="S224" s="633"/>
      <c r="T224" s="538"/>
      <c r="U224" s="538"/>
      <c r="V224" s="538"/>
      <c r="W224" s="628"/>
      <c r="X224" s="224" t="s">
        <v>385</v>
      </c>
      <c r="Y224" s="2"/>
    </row>
    <row r="225" spans="1:25">
      <c r="A225" s="2"/>
      <c r="B225" s="94" t="s">
        <v>173</v>
      </c>
      <c r="C225" s="538">
        <v>935.19755426759139</v>
      </c>
      <c r="D225" s="538">
        <v>1035.5949576537978</v>
      </c>
      <c r="E225" s="538">
        <v>1143.2689109625264</v>
      </c>
      <c r="F225" s="538">
        <v>1268.9091217870468</v>
      </c>
      <c r="G225" s="538">
        <v>1408.964496335529</v>
      </c>
      <c r="H225" s="538">
        <v>1519.7406617405693</v>
      </c>
      <c r="I225" s="538">
        <v>1641.034650541819</v>
      </c>
      <c r="J225" s="538">
        <v>1777.5635790719105</v>
      </c>
      <c r="K225" s="538">
        <v>1913.5197133442653</v>
      </c>
      <c r="L225" s="538">
        <v>1957.6397487496497</v>
      </c>
      <c r="M225" s="538">
        <v>2063.7304109024244</v>
      </c>
      <c r="N225" s="538">
        <v>2211.7538219254443</v>
      </c>
      <c r="O225" s="538">
        <v>2367.1853658027676</v>
      </c>
      <c r="P225" s="624">
        <v>2525.6855276916799</v>
      </c>
      <c r="Q225" s="624">
        <v>2682.4730573364532</v>
      </c>
      <c r="R225" s="624">
        <v>2811.5137142246203</v>
      </c>
      <c r="S225" s="625">
        <v>2980.0903521253422</v>
      </c>
      <c r="T225" s="538"/>
      <c r="U225" s="538"/>
      <c r="V225" s="538"/>
      <c r="W225" s="628">
        <v>2429.1829746049193</v>
      </c>
      <c r="X225" s="224" t="s">
        <v>383</v>
      </c>
      <c r="Y225" s="2"/>
    </row>
    <row r="226" spans="1:25">
      <c r="A226" s="2"/>
      <c r="B226" s="94" t="s">
        <v>174</v>
      </c>
      <c r="C226" s="538">
        <v>1174.30121144481</v>
      </c>
      <c r="D226" s="538">
        <v>1239.1426146594199</v>
      </c>
      <c r="E226" s="538">
        <v>1311.45852749043</v>
      </c>
      <c r="F226" s="538">
        <v>1389.64197747664</v>
      </c>
      <c r="G226" s="538">
        <v>1495.39434599123</v>
      </c>
      <c r="H226" s="538">
        <v>1620.58357269204</v>
      </c>
      <c r="I226" s="538">
        <v>1695.6330336947999</v>
      </c>
      <c r="J226" s="538">
        <v>1830.1584349468601</v>
      </c>
      <c r="K226" s="538">
        <v>1908.73737951768</v>
      </c>
      <c r="L226" s="538">
        <v>1963.5915052646001</v>
      </c>
      <c r="M226" s="538">
        <v>2048.2935925674301</v>
      </c>
      <c r="N226" s="538">
        <v>2186.1315817067398</v>
      </c>
      <c r="O226" s="538">
        <v>2268.8664654377299</v>
      </c>
      <c r="P226" s="624">
        <v>2397.2129776455799</v>
      </c>
      <c r="Q226" s="624">
        <v>2530.36149704127</v>
      </c>
      <c r="R226" s="624">
        <v>2652.1956547417399</v>
      </c>
      <c r="S226" s="625">
        <v>2786.6667192857599</v>
      </c>
      <c r="T226" s="538"/>
      <c r="U226" s="538"/>
      <c r="V226" s="538"/>
      <c r="W226" s="628">
        <v>2334.5490063106304</v>
      </c>
      <c r="X226" s="224" t="s">
        <v>383</v>
      </c>
      <c r="Y226" s="2"/>
    </row>
    <row r="227" spans="1:25">
      <c r="A227" s="2"/>
      <c r="B227" s="94" t="s">
        <v>77</v>
      </c>
      <c r="C227" s="538">
        <v>7283.5112902931214</v>
      </c>
      <c r="D227" s="538">
        <v>7635.0930029233414</v>
      </c>
      <c r="E227" s="538">
        <v>8160.9327359199915</v>
      </c>
      <c r="F227" s="538">
        <v>8855.4946751805037</v>
      </c>
      <c r="G227" s="538">
        <v>9604.7104782502538</v>
      </c>
      <c r="H227" s="538">
        <v>10262.108936806902</v>
      </c>
      <c r="I227" s="538">
        <v>11035.614588252052</v>
      </c>
      <c r="J227" s="538">
        <v>11878.039148868682</v>
      </c>
      <c r="K227" s="538">
        <v>12255.212016534857</v>
      </c>
      <c r="L227" s="538">
        <v>12201.362437953763</v>
      </c>
      <c r="M227" s="538">
        <v>13213.747749553002</v>
      </c>
      <c r="N227" s="538">
        <v>13535.133268119431</v>
      </c>
      <c r="O227" s="538">
        <v>14714.47501625254</v>
      </c>
      <c r="P227" s="624">
        <v>15293.257992380697</v>
      </c>
      <c r="Q227" s="624">
        <v>15646.57798257891</v>
      </c>
      <c r="R227" s="624">
        <v>16222.971752059953</v>
      </c>
      <c r="S227" s="625">
        <v>16916.480476485151</v>
      </c>
      <c r="T227" s="538"/>
      <c r="U227" s="538"/>
      <c r="V227" s="538"/>
      <c r="W227" s="628">
        <v>14615.62534361385</v>
      </c>
      <c r="X227" s="224" t="s">
        <v>17</v>
      </c>
      <c r="Y227" s="2"/>
    </row>
    <row r="228" spans="1:25">
      <c r="A228" s="2"/>
      <c r="B228" s="94" t="s">
        <v>175</v>
      </c>
      <c r="C228" s="538">
        <v>1102.2931473210585</v>
      </c>
      <c r="D228" s="538">
        <v>1281.1797012324394</v>
      </c>
      <c r="E228" s="538">
        <v>1173.2555350750736</v>
      </c>
      <c r="F228" s="538">
        <v>1123.8691779142134</v>
      </c>
      <c r="G228" s="538">
        <v>1118.9018868349435</v>
      </c>
      <c r="H228" s="538">
        <v>1191.3604605001947</v>
      </c>
      <c r="I228" s="538">
        <v>1133.351276353611</v>
      </c>
      <c r="J228" s="538">
        <v>1276.8002214255321</v>
      </c>
      <c r="K228" s="538">
        <v>1468.5846109862473</v>
      </c>
      <c r="L228" s="538">
        <v>1650.2618311068995</v>
      </c>
      <c r="M228" s="538">
        <v>1815.2935491017784</v>
      </c>
      <c r="N228" s="538">
        <v>1963.2886220941521</v>
      </c>
      <c r="O228" s="538">
        <v>2069.073836757846</v>
      </c>
      <c r="P228" s="624">
        <v>2112.5352158880132</v>
      </c>
      <c r="Q228" s="624">
        <v>2222.996878232952</v>
      </c>
      <c r="R228" s="624">
        <v>2290.347265993973</v>
      </c>
      <c r="S228" s="625">
        <f>R228/R49*S49</f>
        <v>2309.3239447508331</v>
      </c>
      <c r="T228" s="538"/>
      <c r="U228" s="538"/>
      <c r="V228" s="538"/>
      <c r="W228" s="628">
        <v>1676.8346542384163</v>
      </c>
      <c r="X228" s="224" t="s">
        <v>383</v>
      </c>
      <c r="Y228" s="2"/>
    </row>
    <row r="229" spans="1:25">
      <c r="A229" s="2"/>
      <c r="B229" s="94" t="s">
        <v>176</v>
      </c>
      <c r="C229" s="538">
        <v>1012.1789148408952</v>
      </c>
      <c r="D229" s="538">
        <v>990.23269587841207</v>
      </c>
      <c r="E229" s="538">
        <v>969.66202569232405</v>
      </c>
      <c r="F229" s="538">
        <v>1011.056234921357</v>
      </c>
      <c r="G229" s="538">
        <v>1033.423534895107</v>
      </c>
      <c r="H229" s="538">
        <v>1051.0336798925848</v>
      </c>
      <c r="I229" s="538">
        <v>1097.3878128276253</v>
      </c>
      <c r="J229" s="538">
        <v>1121.7313038918564</v>
      </c>
      <c r="K229" s="538">
        <v>1137.9922568977584</v>
      </c>
      <c r="L229" s="538">
        <v>1155.2601866339005</v>
      </c>
      <c r="M229" s="538">
        <v>1183.8393377063564</v>
      </c>
      <c r="N229" s="538">
        <v>1233.8349121940025</v>
      </c>
      <c r="O229" s="538">
        <v>1282.5320637791988</v>
      </c>
      <c r="P229" s="624">
        <v>1319.6590657173329</v>
      </c>
      <c r="Q229" s="624">
        <v>1385.5739790068289</v>
      </c>
      <c r="R229" s="624">
        <v>1438.2483585805273</v>
      </c>
      <c r="S229" s="635">
        <v>1490.9265230034182</v>
      </c>
      <c r="T229" s="538"/>
      <c r="U229" s="538"/>
      <c r="V229" s="538"/>
      <c r="W229" s="628">
        <v>1311.9215092396862</v>
      </c>
      <c r="X229" s="224" t="s">
        <v>383</v>
      </c>
      <c r="Y229" s="2"/>
    </row>
    <row r="230" spans="1:25">
      <c r="A230" s="2"/>
      <c r="B230" s="94" t="s">
        <v>288</v>
      </c>
      <c r="C230" s="538">
        <v>3647.4692241163411</v>
      </c>
      <c r="D230" s="538">
        <v>3844.2258260401195</v>
      </c>
      <c r="E230" s="538">
        <v>4013.3659167054384</v>
      </c>
      <c r="F230" s="538">
        <v>4154.3665629146963</v>
      </c>
      <c r="G230" s="538">
        <v>4227.4607595093148</v>
      </c>
      <c r="H230" s="538">
        <v>4404.6663026212864</v>
      </c>
      <c r="I230" s="538">
        <v>4474.4190822052224</v>
      </c>
      <c r="J230" s="538">
        <v>4373.4144109024119</v>
      </c>
      <c r="K230" s="538">
        <v>4568.2779634530079</v>
      </c>
      <c r="L230" s="538">
        <v>4681.6054868725187</v>
      </c>
      <c r="M230" s="538">
        <v>4883.0729321431627</v>
      </c>
      <c r="N230" s="538">
        <v>5101.5053734527264</v>
      </c>
      <c r="O230" s="538">
        <v>5223.0091017498262</v>
      </c>
      <c r="P230" s="624">
        <v>5123.0414780371166</v>
      </c>
      <c r="Q230" s="624">
        <v>5299.5872741726271</v>
      </c>
      <c r="R230" s="636">
        <v>5524.7367918777363</v>
      </c>
      <c r="S230" s="635">
        <v>5752.3106366487218</v>
      </c>
      <c r="T230" s="538"/>
      <c r="U230" s="538"/>
      <c r="V230" s="538"/>
      <c r="W230" s="628">
        <v>5154.0375875728741</v>
      </c>
      <c r="X230" s="224" t="s">
        <v>17</v>
      </c>
      <c r="Y230" s="2"/>
    </row>
    <row r="231" spans="1:25">
      <c r="A231" s="2"/>
      <c r="B231" s="94" t="s">
        <v>289</v>
      </c>
      <c r="C231" s="538">
        <v>14524.091205747363</v>
      </c>
      <c r="D231" s="538">
        <v>15420.855587760278</v>
      </c>
      <c r="E231" s="538">
        <v>16828.10937157242</v>
      </c>
      <c r="F231" s="538">
        <v>19547.276745870284</v>
      </c>
      <c r="G231" s="538">
        <v>21572.513515207884</v>
      </c>
      <c r="H231" s="538">
        <v>23532.489313583657</v>
      </c>
      <c r="I231" s="538">
        <v>27328.292866627824</v>
      </c>
      <c r="J231" s="538">
        <v>29252.118802120403</v>
      </c>
      <c r="K231" s="538">
        <v>30693.869002746469</v>
      </c>
      <c r="L231" s="538">
        <v>29429.347469974906</v>
      </c>
      <c r="M231" s="538">
        <v>30628.54176135872</v>
      </c>
      <c r="N231" s="538">
        <v>31012.716418712771</v>
      </c>
      <c r="O231" s="538">
        <v>31830.518033031472</v>
      </c>
      <c r="P231" s="624">
        <v>33038.967774992256</v>
      </c>
      <c r="Q231" s="624">
        <v>33282.631991834111</v>
      </c>
      <c r="R231" s="624">
        <v>33308.422450855738</v>
      </c>
      <c r="S231" s="625">
        <v>31907.777718336463</v>
      </c>
      <c r="T231" s="538"/>
      <c r="U231" s="538"/>
      <c r="V231" s="538"/>
      <c r="W231" s="628">
        <v>31258.863550550184</v>
      </c>
      <c r="X231" s="224" t="s">
        <v>17</v>
      </c>
      <c r="Y231" s="2"/>
    </row>
    <row r="232" spans="1:25">
      <c r="A232" s="2"/>
      <c r="B232" s="94" t="s">
        <v>100</v>
      </c>
      <c r="C232" s="538">
        <v>6003.3120083935073</v>
      </c>
      <c r="D232" s="538">
        <v>6316.8736871547762</v>
      </c>
      <c r="E232" s="538">
        <v>6446.8741698967178</v>
      </c>
      <c r="F232" s="538">
        <v>6832.4402806618491</v>
      </c>
      <c r="G232" s="538">
        <v>7400.0720745498629</v>
      </c>
      <c r="H232" s="538">
        <v>7838.0740305394665</v>
      </c>
      <c r="I232" s="538">
        <v>8424.4548036450578</v>
      </c>
      <c r="J232" s="538">
        <v>9137.5834483395101</v>
      </c>
      <c r="K232" s="538">
        <v>9609.707560754634</v>
      </c>
      <c r="L232" s="538">
        <v>9868.8014333106948</v>
      </c>
      <c r="M232" s="538">
        <v>10225.252233718411</v>
      </c>
      <c r="N232" s="538">
        <v>10120.677172606527</v>
      </c>
      <c r="O232" s="538">
        <v>10595.874443180175</v>
      </c>
      <c r="P232" s="624">
        <v>10947.913840836351</v>
      </c>
      <c r="Q232" s="624">
        <v>11325.528744355917</v>
      </c>
      <c r="R232" s="624">
        <v>11445.69280880119</v>
      </c>
      <c r="S232" s="625">
        <v>11598.54858909912</v>
      </c>
      <c r="T232" s="538"/>
      <c r="U232" s="538"/>
      <c r="V232" s="538"/>
      <c r="W232" s="628">
        <v>10598.362256988572</v>
      </c>
      <c r="X232" s="224" t="s">
        <v>17</v>
      </c>
      <c r="Y232" s="2"/>
    </row>
    <row r="233" spans="1:25">
      <c r="A233" s="2"/>
      <c r="B233" s="94" t="s">
        <v>78</v>
      </c>
      <c r="C233" s="538">
        <v>9576.4119360665773</v>
      </c>
      <c r="D233" s="538">
        <v>9236.3911446030979</v>
      </c>
      <c r="E233" s="538">
        <v>9330.1444596863894</v>
      </c>
      <c r="F233" s="538">
        <v>9603.8303712688175</v>
      </c>
      <c r="G233" s="538">
        <v>10868.233056184117</v>
      </c>
      <c r="H233" s="538">
        <v>11887.874986013956</v>
      </c>
      <c r="I233" s="538">
        <v>13628.002583729844</v>
      </c>
      <c r="J233" s="538">
        <v>14840.198361803818</v>
      </c>
      <c r="K233" s="538">
        <v>16048.92018869176</v>
      </c>
      <c r="L233" s="538">
        <v>15501.847112803149</v>
      </c>
      <c r="M233" s="538">
        <v>17459.569721999847</v>
      </c>
      <c r="N233" s="538">
        <v>19660.889489565463</v>
      </c>
      <c r="O233" s="538">
        <v>20639.858667622393</v>
      </c>
      <c r="P233" s="624">
        <v>22310.536401929883</v>
      </c>
      <c r="Q233" s="624">
        <v>23111.441052494149</v>
      </c>
      <c r="R233" s="624">
        <v>24054.177753314154</v>
      </c>
      <c r="S233" s="625">
        <v>24243.923986551021</v>
      </c>
      <c r="T233" s="538"/>
      <c r="U233" s="538"/>
      <c r="V233" s="538"/>
      <c r="W233" s="628">
        <v>20698.394615400626</v>
      </c>
      <c r="X233" s="224" t="s">
        <v>17</v>
      </c>
      <c r="Y233" s="2"/>
    </row>
    <row r="234" spans="1:25">
      <c r="A234" s="2"/>
      <c r="B234" s="94" t="s">
        <v>56</v>
      </c>
      <c r="C234" s="538">
        <v>4227.158425524005</v>
      </c>
      <c r="D234" s="538">
        <v>4463.9024869842142</v>
      </c>
      <c r="E234" s="538">
        <v>4498.8200692949022</v>
      </c>
      <c r="F234" s="538">
        <v>4691.9679805862688</v>
      </c>
      <c r="G234" s="538">
        <v>5010.7618036456897</v>
      </c>
      <c r="H234" s="538">
        <v>5783.4264917559722</v>
      </c>
      <c r="I234" s="538">
        <v>6538.5950251029135</v>
      </c>
      <c r="J234" s="538">
        <v>7363.0824085308177</v>
      </c>
      <c r="K234" s="538">
        <v>8496.6306929704751</v>
      </c>
      <c r="L234" s="538">
        <v>8952.4535184957767</v>
      </c>
      <c r="M234" s="538">
        <v>9741.3052912742805</v>
      </c>
      <c r="N234" s="538">
        <v>11212.538513096732</v>
      </c>
      <c r="O234" s="538">
        <v>12460.750404720056</v>
      </c>
      <c r="P234" s="624">
        <v>13697.55491633816</v>
      </c>
      <c r="Q234" s="624">
        <v>15097.654712582675</v>
      </c>
      <c r="R234" s="624">
        <v>15962.769599618901</v>
      </c>
      <c r="S234" s="625">
        <v>16880.406617103607</v>
      </c>
      <c r="T234" s="538"/>
      <c r="U234" s="538"/>
      <c r="V234" s="538"/>
      <c r="W234" s="628">
        <v>12925.808503974697</v>
      </c>
      <c r="X234" s="224" t="s">
        <v>17</v>
      </c>
      <c r="Y234" s="2"/>
    </row>
    <row r="235" spans="1:25">
      <c r="A235" s="2"/>
      <c r="B235" s="94" t="s">
        <v>177</v>
      </c>
      <c r="C235" s="538">
        <v>845.70105086327953</v>
      </c>
      <c r="D235" s="538">
        <v>879.95542485585133</v>
      </c>
      <c r="E235" s="538">
        <v>938.88191237038279</v>
      </c>
      <c r="F235" s="538">
        <v>984.86726937688036</v>
      </c>
      <c r="G235" s="538">
        <v>1043.8391318736442</v>
      </c>
      <c r="H235" s="538">
        <v>1106.5014592270929</v>
      </c>
      <c r="I235" s="538">
        <v>1220.4513802077615</v>
      </c>
      <c r="J235" s="538">
        <v>1312.1614744449337</v>
      </c>
      <c r="K235" s="538">
        <v>1405.1106559012444</v>
      </c>
      <c r="L235" s="538">
        <v>1460.0711482868251</v>
      </c>
      <c r="M235" s="538">
        <v>1508.9774149636644</v>
      </c>
      <c r="N235" s="538">
        <v>1628.9016072559314</v>
      </c>
      <c r="O235" s="538">
        <v>1665.2630628997229</v>
      </c>
      <c r="P235" s="624">
        <v>1694.4441741329395</v>
      </c>
      <c r="Q235" s="624">
        <v>1755.4609326318241</v>
      </c>
      <c r="R235" s="624">
        <v>1802.0862056133906</v>
      </c>
      <c r="S235" s="625">
        <v>1848.7867574587349</v>
      </c>
      <c r="T235" s="538"/>
      <c r="U235" s="538"/>
      <c r="V235" s="538"/>
      <c r="W235" s="628">
        <v>1639.1311401027533</v>
      </c>
      <c r="X235" s="224" t="s">
        <v>383</v>
      </c>
      <c r="Y235" s="2"/>
    </row>
    <row r="236" spans="1:25">
      <c r="A236" s="2"/>
      <c r="B236" s="94" t="s">
        <v>112</v>
      </c>
      <c r="C236" s="538">
        <v>3802.5402426298601</v>
      </c>
      <c r="D236" s="538">
        <v>4289.9212305257797</v>
      </c>
      <c r="E236" s="538">
        <v>4628.0372931210204</v>
      </c>
      <c r="F236" s="538">
        <v>5206.1066317591203</v>
      </c>
      <c r="G236" s="538">
        <v>6042.1847838619997</v>
      </c>
      <c r="H236" s="538">
        <v>6452.0961949911198</v>
      </c>
      <c r="I236" s="538">
        <v>7184.2032865794399</v>
      </c>
      <c r="J236" s="538">
        <v>8005.6917599910803</v>
      </c>
      <c r="K236" s="538">
        <v>8395.8125447133298</v>
      </c>
      <c r="L236" s="538">
        <v>7239.6242260454701</v>
      </c>
      <c r="M236" s="538">
        <v>7666.2195766859004</v>
      </c>
      <c r="N236" s="538">
        <v>8281.8671261235195</v>
      </c>
      <c r="O236" s="538">
        <v>8475.4717461721593</v>
      </c>
      <c r="P236" s="624">
        <v>8629.6769935452303</v>
      </c>
      <c r="Q236" s="624">
        <v>8683.6408421201595</v>
      </c>
      <c r="R236" s="624">
        <v>7948.1420956908096</v>
      </c>
      <c r="S236" s="625">
        <v>8271.7799786300493</v>
      </c>
      <c r="T236" s="538"/>
      <c r="U236" s="538"/>
      <c r="V236" s="538"/>
      <c r="W236" s="628">
        <v>8089.4590869710009</v>
      </c>
      <c r="X236" s="224" t="s">
        <v>17</v>
      </c>
      <c r="Y236" s="2"/>
    </row>
    <row r="237" spans="1:25">
      <c r="A237" s="2"/>
      <c r="B237" s="94" t="s">
        <v>27</v>
      </c>
      <c r="C237" s="538">
        <v>81818.620518073018</v>
      </c>
      <c r="D237" s="538">
        <v>80488.689739323381</v>
      </c>
      <c r="E237" s="538">
        <v>79388.010978183214</v>
      </c>
      <c r="F237" s="538">
        <v>82571.360996971678</v>
      </c>
      <c r="G237" s="538">
        <v>85090.282762455929</v>
      </c>
      <c r="H237" s="538">
        <v>82205.945273834455</v>
      </c>
      <c r="I237" s="538">
        <v>81305.374813934715</v>
      </c>
      <c r="J237" s="538">
        <v>74698.274385985045</v>
      </c>
      <c r="K237" s="538">
        <v>68902.19905336338</v>
      </c>
      <c r="L237" s="538">
        <v>59160.001850291599</v>
      </c>
      <c r="M237" s="538">
        <v>56415.074054111581</v>
      </c>
      <c r="N237" s="538">
        <v>58404.015590600051</v>
      </c>
      <c r="O237" s="538">
        <v>60914.803083231993</v>
      </c>
      <c r="P237" s="624">
        <v>64713.131209506522</v>
      </c>
      <c r="Q237" s="624">
        <v>67551.002399726887</v>
      </c>
      <c r="R237" s="624">
        <v>70245.932500466894</v>
      </c>
      <c r="S237" s="625">
        <v>72418.610857794833</v>
      </c>
      <c r="T237" s="538"/>
      <c r="U237" s="538"/>
      <c r="V237" s="538"/>
      <c r="W237" s="628">
        <v>67387.580191515095</v>
      </c>
      <c r="X237" s="224" t="s">
        <v>17</v>
      </c>
      <c r="Y237" s="2"/>
    </row>
    <row r="238" spans="1:25">
      <c r="A238" s="2"/>
      <c r="B238" s="94" t="s">
        <v>60</v>
      </c>
      <c r="C238" s="538">
        <v>26030.728815442209</v>
      </c>
      <c r="D238" s="538">
        <v>27358.971886644962</v>
      </c>
      <c r="E238" s="538">
        <v>28630.367960499156</v>
      </c>
      <c r="F238" s="538">
        <v>29898.235894989721</v>
      </c>
      <c r="G238" s="538">
        <v>31617.612282475326</v>
      </c>
      <c r="H238" s="538">
        <v>32274.763742200572</v>
      </c>
      <c r="I238" s="538">
        <v>34332.301207055061</v>
      </c>
      <c r="J238" s="538">
        <v>35151.340686537151</v>
      </c>
      <c r="K238" s="538">
        <v>36068.093230399973</v>
      </c>
      <c r="L238" s="538">
        <v>34402.96146417471</v>
      </c>
      <c r="M238" s="538">
        <v>35740.737200529671</v>
      </c>
      <c r="N238" s="538">
        <v>36456.002158261857</v>
      </c>
      <c r="O238" s="538">
        <v>37477.802293248824</v>
      </c>
      <c r="P238" s="624">
        <v>39016.758679339997</v>
      </c>
      <c r="Q238" s="624">
        <v>40709.1973223936</v>
      </c>
      <c r="R238" s="624">
        <v>41767.289645574572</v>
      </c>
      <c r="S238" s="625">
        <v>42608.919388137285</v>
      </c>
      <c r="T238" s="538"/>
      <c r="U238" s="538"/>
      <c r="V238" s="538"/>
      <c r="W238" s="628">
        <v>38584.457820037438</v>
      </c>
      <c r="X238" s="224" t="s">
        <v>17</v>
      </c>
      <c r="Y238" s="2"/>
    </row>
    <row r="239" spans="1:25">
      <c r="A239" s="2"/>
      <c r="B239" s="94" t="s">
        <v>30</v>
      </c>
      <c r="C239" s="538">
        <v>36449.855115534861</v>
      </c>
      <c r="D239" s="538">
        <v>37273.618103417619</v>
      </c>
      <c r="E239" s="538">
        <v>38166.037840781217</v>
      </c>
      <c r="F239" s="538">
        <v>39677.198348105841</v>
      </c>
      <c r="G239" s="538">
        <v>41921.809761789213</v>
      </c>
      <c r="H239" s="538">
        <v>44307.92058486028</v>
      </c>
      <c r="I239" s="538">
        <v>46437.067117306477</v>
      </c>
      <c r="J239" s="538">
        <v>48061.537661335336</v>
      </c>
      <c r="K239" s="538">
        <v>48401.427340389913</v>
      </c>
      <c r="L239" s="538">
        <v>47001.555349681752</v>
      </c>
      <c r="M239" s="538">
        <v>48373.878815577889</v>
      </c>
      <c r="N239" s="538">
        <v>49790.66547823052</v>
      </c>
      <c r="O239" s="538">
        <v>51450.122295058092</v>
      </c>
      <c r="P239" s="624">
        <v>52787.026948993465</v>
      </c>
      <c r="Q239" s="624">
        <v>54598.550688751944</v>
      </c>
      <c r="R239" s="624">
        <v>56207.036747267928</v>
      </c>
      <c r="S239" s="625">
        <v>57466.787113234765</v>
      </c>
      <c r="T239" s="538"/>
      <c r="U239" s="538"/>
      <c r="V239" s="538"/>
      <c r="W239" s="628">
        <v>52216.082732284442</v>
      </c>
      <c r="X239" s="224" t="s">
        <v>17</v>
      </c>
      <c r="Y239" s="2"/>
    </row>
    <row r="240" spans="1:25">
      <c r="A240" s="2"/>
      <c r="B240" s="94" t="s">
        <v>102</v>
      </c>
      <c r="C240" s="538">
        <v>10204.905236495595</v>
      </c>
      <c r="D240" s="538">
        <v>10018.564487922387</v>
      </c>
      <c r="E240" s="538">
        <v>9383.9444718721588</v>
      </c>
      <c r="F240" s="538">
        <v>9654.3366922723326</v>
      </c>
      <c r="G240" s="538">
        <v>10421.035726698416</v>
      </c>
      <c r="H240" s="538">
        <v>11553.515510397954</v>
      </c>
      <c r="I240" s="538">
        <v>12376.336596509569</v>
      </c>
      <c r="J240" s="538">
        <v>13501.602804776052</v>
      </c>
      <c r="K240" s="538">
        <v>14705.551742314759</v>
      </c>
      <c r="L240" s="538">
        <v>15391.196987982325</v>
      </c>
      <c r="M240" s="538">
        <v>16736.851031550472</v>
      </c>
      <c r="N240" s="538">
        <v>17904.745821666904</v>
      </c>
      <c r="O240" s="538">
        <v>18817.74195715864</v>
      </c>
      <c r="P240" s="624">
        <v>19942.504048526782</v>
      </c>
      <c r="Q240" s="624">
        <v>20886.27479453363</v>
      </c>
      <c r="R240" s="624">
        <v>21115.126637870682</v>
      </c>
      <c r="S240" s="625">
        <v>21625.268888203522</v>
      </c>
      <c r="T240" s="538"/>
      <c r="U240" s="538"/>
      <c r="V240" s="538"/>
      <c r="W240" s="628">
        <v>18752.131274456158</v>
      </c>
      <c r="X240" s="224" t="s">
        <v>383</v>
      </c>
      <c r="Y240" s="2"/>
    </row>
    <row r="241" spans="1:28">
      <c r="A241" s="2"/>
      <c r="B241" s="94" t="s">
        <v>103</v>
      </c>
      <c r="C241" s="538">
        <v>1984.4701197699023</v>
      </c>
      <c r="D241" s="538">
        <v>2088.3356576109873</v>
      </c>
      <c r="E241" s="538">
        <v>2178.3863979877619</v>
      </c>
      <c r="F241" s="538">
        <v>2288.3567026200681</v>
      </c>
      <c r="G241" s="538">
        <v>2503.2793754608606</v>
      </c>
      <c r="H241" s="538">
        <v>2732.7169511016696</v>
      </c>
      <c r="I241" s="538">
        <v>2985.6360567966394</v>
      </c>
      <c r="J241" s="538">
        <v>3321.5667619168003</v>
      </c>
      <c r="K241" s="538">
        <v>3632.7401208306296</v>
      </c>
      <c r="L241" s="538">
        <v>3890.6101741303401</v>
      </c>
      <c r="M241" s="538">
        <v>4153.9388460320706</v>
      </c>
      <c r="N241" s="538">
        <v>4469.9974844576209</v>
      </c>
      <c r="O241" s="538">
        <v>4853.6497060030633</v>
      </c>
      <c r="P241" s="624">
        <v>5244.0493797215313</v>
      </c>
      <c r="Q241" s="624">
        <v>5657.6477805359191</v>
      </c>
      <c r="R241" s="624">
        <v>6069.209790920806</v>
      </c>
      <c r="S241" s="625">
        <v>6514.326070868864</v>
      </c>
      <c r="T241" s="538"/>
      <c r="U241" s="538"/>
      <c r="V241" s="538"/>
      <c r="W241" s="628">
        <v>5060.5080783852691</v>
      </c>
      <c r="X241" s="224" t="s">
        <v>17</v>
      </c>
      <c r="Y241" s="2"/>
    </row>
    <row r="242" spans="1:28">
      <c r="A242" s="2"/>
      <c r="B242" s="94" t="s">
        <v>290</v>
      </c>
      <c r="C242" s="538">
        <v>2237.5245100050697</v>
      </c>
      <c r="D242" s="538">
        <v>2159.3588014301663</v>
      </c>
      <c r="E242" s="538">
        <v>2030.3945495954265</v>
      </c>
      <c r="F242" s="538">
        <v>2105.4308101080742</v>
      </c>
      <c r="G242" s="538">
        <v>2192.4581331599115</v>
      </c>
      <c r="H242" s="538">
        <v>2323.5145753624479</v>
      </c>
      <c r="I242" s="538">
        <v>2533.9230500076769</v>
      </c>
      <c r="J242" s="538">
        <v>2669.7792081987768</v>
      </c>
      <c r="K242" s="538">
        <v>2828.415927228993</v>
      </c>
      <c r="L242" s="538">
        <v>2874.8415094121769</v>
      </c>
      <c r="M242" s="538">
        <v>2888.398273199175</v>
      </c>
      <c r="N242" s="538">
        <v>2915.2998853800041</v>
      </c>
      <c r="O242" s="538">
        <v>2952.5685162938585</v>
      </c>
      <c r="P242" s="624">
        <v>2990.9647402670794</v>
      </c>
      <c r="Q242" s="624">
        <v>3046.7806609588238</v>
      </c>
      <c r="R242" s="624">
        <v>2988.4719444613775</v>
      </c>
      <c r="S242" s="625">
        <v>3081.3723805468603</v>
      </c>
      <c r="T242" s="538"/>
      <c r="U242" s="538"/>
      <c r="V242" s="538"/>
      <c r="W242" s="628">
        <v>2919.9857637806049</v>
      </c>
      <c r="X242" s="224" t="s">
        <v>385</v>
      </c>
      <c r="Y242" s="2"/>
    </row>
    <row r="243" spans="1:28">
      <c r="A243" s="2"/>
      <c r="B243" s="94" t="s">
        <v>63</v>
      </c>
      <c r="C243" s="538">
        <v>11424.204487259565</v>
      </c>
      <c r="D243" s="538">
        <v>11858.333888398471</v>
      </c>
      <c r="E243" s="538">
        <v>10775.348398876322</v>
      </c>
      <c r="F243" s="538">
        <v>9957.6858374342355</v>
      </c>
      <c r="G243" s="538">
        <v>11891.624667755577</v>
      </c>
      <c r="H243" s="538">
        <v>13309.697635611639</v>
      </c>
      <c r="I243" s="538">
        <v>14821.14800141213</v>
      </c>
      <c r="J243" s="538">
        <v>16276.925626786213</v>
      </c>
      <c r="K243" s="538">
        <v>17192.91545066471</v>
      </c>
      <c r="L243" s="538">
        <v>16507.341351696246</v>
      </c>
      <c r="M243" s="538">
        <v>16210.289956407638</v>
      </c>
      <c r="N243" s="538">
        <v>16981.33549071179</v>
      </c>
      <c r="O243" s="538">
        <v>18004.465324377237</v>
      </c>
      <c r="P243" s="624">
        <v>18281.19296996664</v>
      </c>
      <c r="Q243" s="636">
        <v>18995.912969213263</v>
      </c>
      <c r="R243" s="636">
        <v>19546.119023132582</v>
      </c>
      <c r="S243" s="635">
        <v>20129.627047783459</v>
      </c>
      <c r="T243" s="538"/>
      <c r="U243" s="538"/>
      <c r="V243" s="538"/>
      <c r="W243" s="628">
        <v>18003.506182898327</v>
      </c>
      <c r="X243" s="224" t="s">
        <v>17</v>
      </c>
      <c r="Y243" s="2"/>
    </row>
    <row r="244" spans="1:28">
      <c r="A244" s="2"/>
      <c r="B244" s="94" t="s">
        <v>115</v>
      </c>
      <c r="C244" s="538">
        <v>2100.2430760729399</v>
      </c>
      <c r="D244" s="538">
        <v>2252.4226573281285</v>
      </c>
      <c r="E244" s="538">
        <v>2403.51749693392</v>
      </c>
      <c r="F244" s="538">
        <v>2590.2943108919112</v>
      </c>
      <c r="G244" s="538">
        <v>2828.0475162509233</v>
      </c>
      <c r="H244" s="538">
        <v>3102.9366931111254</v>
      </c>
      <c r="I244" s="538">
        <v>3383.6950398443951</v>
      </c>
      <c r="J244" s="538">
        <v>3681.3161176213307</v>
      </c>
      <c r="K244" s="538">
        <v>3924.1013288690351</v>
      </c>
      <c r="L244" s="538">
        <v>4123.4258041987378</v>
      </c>
      <c r="M244" s="538">
        <v>4395.510162679976</v>
      </c>
      <c r="N244" s="538">
        <v>4715.8863493231211</v>
      </c>
      <c r="O244" s="538">
        <v>5000.7648543820897</v>
      </c>
      <c r="P244" s="624">
        <v>5300.3260704476452</v>
      </c>
      <c r="Q244" s="624">
        <v>5656.9569401980125</v>
      </c>
      <c r="R244" s="624">
        <v>6034.2599491875362</v>
      </c>
      <c r="S244" s="625">
        <v>6424.133768366738</v>
      </c>
      <c r="T244" s="538"/>
      <c r="U244" s="538"/>
      <c r="V244" s="538"/>
      <c r="W244" s="628">
        <v>5149.3946946272199</v>
      </c>
      <c r="X244" s="224" t="s">
        <v>17</v>
      </c>
      <c r="Y244" s="2"/>
    </row>
    <row r="245" spans="1:28">
      <c r="A245" s="2"/>
      <c r="B245" s="94" t="s">
        <v>178</v>
      </c>
      <c r="C245" s="538">
        <v>3086.3548211564216</v>
      </c>
      <c r="D245" s="538">
        <v>3184.9232000727566</v>
      </c>
      <c r="E245" s="538">
        <v>3267.0869232358568</v>
      </c>
      <c r="F245" s="538">
        <v>3360.668429814903</v>
      </c>
      <c r="G245" s="538">
        <v>3490.7162520162192</v>
      </c>
      <c r="H245" s="538">
        <v>3699.9152484338615</v>
      </c>
      <c r="I245" s="538">
        <v>3827.0952122522499</v>
      </c>
      <c r="J245" s="538">
        <v>3949.7839981369402</v>
      </c>
      <c r="K245" s="538">
        <v>4061.2411174406375</v>
      </c>
      <c r="L245" s="538">
        <v>4135.8652637666155</v>
      </c>
      <c r="M245" s="538">
        <v>4388.1448465190733</v>
      </c>
      <c r="N245" s="538">
        <v>3805.2379940981668</v>
      </c>
      <c r="O245" s="538">
        <v>3863.2894748933368</v>
      </c>
      <c r="P245" s="624">
        <v>4007.8267003992655</v>
      </c>
      <c r="Q245" s="624">
        <v>3967.9378328367893</v>
      </c>
      <c r="R245" s="624">
        <v>2811.9995604737182</v>
      </c>
      <c r="S245" s="625">
        <v>2508.1282277214518</v>
      </c>
      <c r="T245" s="538"/>
      <c r="U245" s="538"/>
      <c r="V245" s="538"/>
      <c r="W245" s="628">
        <v>3568.0197694230501</v>
      </c>
      <c r="X245" s="224" t="s">
        <v>383</v>
      </c>
      <c r="Y245" s="2"/>
      <c r="Z245" s="2"/>
      <c r="AA245" s="2"/>
      <c r="AB245" s="2"/>
    </row>
    <row r="246" spans="1:28">
      <c r="A246" s="2"/>
      <c r="B246" s="94" t="s">
        <v>179</v>
      </c>
      <c r="C246" s="538">
        <v>1666.884355547003</v>
      </c>
      <c r="D246" s="538">
        <v>1746.9295329593956</v>
      </c>
      <c r="E246" s="538">
        <v>1804.2844908096445</v>
      </c>
      <c r="F246" s="538">
        <v>1916.1057411425836</v>
      </c>
      <c r="G246" s="538">
        <v>2051.6074330928741</v>
      </c>
      <c r="H246" s="538">
        <v>2210.4722682336396</v>
      </c>
      <c r="I246" s="538">
        <v>2392.6900388805816</v>
      </c>
      <c r="J246" s="538">
        <v>2589.8971555859694</v>
      </c>
      <c r="K246" s="538">
        <v>2768.4234492782252</v>
      </c>
      <c r="L246" s="538">
        <v>2961.990559948596</v>
      </c>
      <c r="M246" s="538">
        <v>3212.9418808867549</v>
      </c>
      <c r="N246" s="538">
        <v>3361.1120686709282</v>
      </c>
      <c r="O246" s="538">
        <v>3574.0585195620588</v>
      </c>
      <c r="P246" s="624">
        <v>3701.3926736752351</v>
      </c>
      <c r="Q246" s="624">
        <v>3826.4644016490893</v>
      </c>
      <c r="R246" s="624">
        <v>3861.989228823656</v>
      </c>
      <c r="S246" s="625">
        <v>3922.3353088567719</v>
      </c>
      <c r="T246" s="538"/>
      <c r="U246" s="538"/>
      <c r="V246" s="538"/>
      <c r="W246" s="628">
        <v>3481.0126107781502</v>
      </c>
      <c r="X246" s="224" t="s">
        <v>383</v>
      </c>
      <c r="Y246" s="2"/>
      <c r="Z246" s="2"/>
      <c r="AA246" s="2"/>
      <c r="AB246" s="2"/>
    </row>
    <row r="247" spans="1:28">
      <c r="A247" s="2"/>
      <c r="B247" s="94" t="s">
        <v>180</v>
      </c>
      <c r="C247" s="538">
        <v>2037.529706232963</v>
      </c>
      <c r="D247" s="538">
        <v>2089.362306739316</v>
      </c>
      <c r="E247" s="538">
        <v>1911.98162108464</v>
      </c>
      <c r="F247" s="538">
        <v>1601.5974261438328</v>
      </c>
      <c r="G247" s="538">
        <v>1532.643789772598</v>
      </c>
      <c r="H247" s="538">
        <v>1472.877759153205</v>
      </c>
      <c r="I247" s="538">
        <v>1445.0051431310776</v>
      </c>
      <c r="J247" s="538">
        <v>1407.2164423955428</v>
      </c>
      <c r="K247" s="538">
        <v>1161.389244575555</v>
      </c>
      <c r="L247" s="538">
        <v>1248.9011344893561</v>
      </c>
      <c r="M247" s="538">
        <v>1430.8608885856656</v>
      </c>
      <c r="N247" s="538">
        <v>1663.4563757013123</v>
      </c>
      <c r="O247" s="538">
        <v>1882.2379780276594</v>
      </c>
      <c r="P247" s="624">
        <v>1967.4740771812633</v>
      </c>
      <c r="Q247" s="624">
        <v>2010.3823898103126</v>
      </c>
      <c r="R247" s="624">
        <v>2013.1671166420717</v>
      </c>
      <c r="S247" s="625">
        <v>2006.374723726716</v>
      </c>
      <c r="T247" s="538"/>
      <c r="U247" s="538"/>
      <c r="V247" s="538"/>
      <c r="W247" s="628">
        <v>1830.84032839423</v>
      </c>
      <c r="X247" s="224" t="s">
        <v>383</v>
      </c>
      <c r="Y247" s="2"/>
      <c r="Z247" s="2"/>
      <c r="AA247" s="2"/>
      <c r="AB247" s="2"/>
    </row>
    <row r="248" spans="1:2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c r="A250" s="2"/>
    </row>
  </sheetData>
  <autoFilter ref="B39:X39">
    <sortState ref="B40:X247">
      <sortCondition ref="B39"/>
    </sortState>
  </autoFilter>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43"/>
  <sheetViews>
    <sheetView workbookViewId="0">
      <selection activeCell="A2" sqref="A2:D2"/>
    </sheetView>
  </sheetViews>
  <sheetFormatPr defaultRowHeight="15"/>
  <cols>
    <col min="1" max="1" width="7.140625" customWidth="1"/>
    <col min="2" max="2" width="21" customWidth="1"/>
    <col min="10" max="10" width="9.140625" customWidth="1"/>
    <col min="11" max="11" width="18.140625" customWidth="1"/>
  </cols>
  <sheetData>
    <row r="1" spans="1:29">
      <c r="A1" s="17" t="s">
        <v>0</v>
      </c>
      <c r="B1" s="2"/>
      <c r="C1" s="2"/>
      <c r="D1" s="2"/>
      <c r="E1" s="2"/>
      <c r="F1" s="2"/>
      <c r="G1" s="2"/>
      <c r="H1" s="2"/>
      <c r="I1" s="2"/>
      <c r="J1" s="2"/>
      <c r="T1" s="77"/>
    </row>
    <row r="2" spans="1:29" ht="15.75">
      <c r="A2" s="20" t="s">
        <v>295</v>
      </c>
      <c r="B2" s="42"/>
      <c r="C2" s="42"/>
      <c r="D2" s="2"/>
      <c r="E2" s="2"/>
      <c r="F2" s="43"/>
      <c r="G2" s="2"/>
      <c r="H2" s="2"/>
      <c r="I2" s="2"/>
      <c r="J2" s="2"/>
      <c r="T2" s="77"/>
    </row>
    <row r="3" spans="1:29">
      <c r="A3" s="2"/>
      <c r="B3" s="2"/>
      <c r="C3" s="2"/>
      <c r="D3" s="2"/>
      <c r="E3" s="2"/>
      <c r="F3" s="2"/>
      <c r="G3" s="2"/>
      <c r="H3" s="2"/>
      <c r="I3" s="2"/>
      <c r="J3" s="2"/>
      <c r="T3" s="77"/>
    </row>
    <row r="4" spans="1:29">
      <c r="A4" s="2"/>
      <c r="B4" s="2"/>
      <c r="C4" s="2"/>
      <c r="D4" s="107"/>
      <c r="E4" s="2"/>
      <c r="F4" s="2"/>
      <c r="G4" s="2"/>
      <c r="H4" s="2"/>
      <c r="I4" s="2"/>
      <c r="J4" s="2"/>
      <c r="T4" s="77"/>
    </row>
    <row r="5" spans="1:29">
      <c r="A5" s="2"/>
      <c r="B5" s="2"/>
      <c r="C5" s="2"/>
      <c r="D5" s="2"/>
      <c r="E5" s="2"/>
      <c r="F5" s="2"/>
      <c r="G5" s="2"/>
      <c r="H5" s="2"/>
      <c r="I5" s="2"/>
      <c r="J5" s="77"/>
      <c r="K5" s="35"/>
      <c r="L5" s="35"/>
      <c r="M5" s="35"/>
      <c r="N5" s="35"/>
      <c r="O5" s="35"/>
      <c r="P5" s="35"/>
      <c r="Q5" s="35"/>
      <c r="R5" s="35"/>
      <c r="S5" s="35"/>
      <c r="T5" s="77"/>
      <c r="U5" s="77"/>
      <c r="V5" s="77"/>
      <c r="W5" s="77"/>
      <c r="X5" s="77"/>
      <c r="Y5" s="77"/>
      <c r="Z5" s="77"/>
      <c r="AA5" s="77"/>
      <c r="AB5" s="77"/>
      <c r="AC5" s="77"/>
    </row>
    <row r="6" spans="1:29">
      <c r="A6" s="2"/>
      <c r="B6" s="2"/>
      <c r="C6" s="2"/>
      <c r="D6" s="2"/>
      <c r="E6" s="2"/>
      <c r="F6" s="2"/>
      <c r="G6" s="2"/>
      <c r="H6" s="2"/>
      <c r="I6" s="2"/>
      <c r="J6" s="50"/>
      <c r="K6" s="259"/>
      <c r="L6" s="260">
        <v>2006</v>
      </c>
      <c r="M6" s="260">
        <v>2008</v>
      </c>
      <c r="N6" s="260">
        <v>2010</v>
      </c>
      <c r="O6" s="260">
        <v>2012</v>
      </c>
      <c r="P6" s="260">
        <v>2014</v>
      </c>
      <c r="Q6" s="260">
        <v>2016</v>
      </c>
      <c r="R6" s="260">
        <v>2018</v>
      </c>
      <c r="S6" s="260">
        <v>2018</v>
      </c>
      <c r="T6" s="260">
        <v>2020</v>
      </c>
      <c r="U6" s="77"/>
      <c r="V6" s="77"/>
      <c r="W6" s="77"/>
      <c r="X6" s="77"/>
      <c r="Y6" s="77"/>
      <c r="Z6" s="77"/>
      <c r="AA6" s="77"/>
      <c r="AB6" s="77"/>
      <c r="AC6" s="77"/>
    </row>
    <row r="7" spans="1:29">
      <c r="A7" s="2"/>
      <c r="B7" s="2"/>
      <c r="C7" s="2"/>
      <c r="D7" s="2"/>
      <c r="E7" s="2"/>
      <c r="F7" s="2"/>
      <c r="G7" s="2"/>
      <c r="H7" s="2"/>
      <c r="I7" s="2"/>
      <c r="J7" s="50"/>
      <c r="K7" s="261" t="str">
        <f>B29</f>
        <v>Benin</v>
      </c>
      <c r="L7" s="262">
        <f>L10/C28*C29</f>
        <v>90.542635658914733</v>
      </c>
      <c r="M7" s="262">
        <f>M10/D28*D29</f>
        <v>78.025034770514594</v>
      </c>
      <c r="N7" s="262">
        <f>N10/E28*E29</f>
        <v>67.808219178082197</v>
      </c>
      <c r="O7" s="262">
        <f>O10/F28*F29</f>
        <v>95.056603773584911</v>
      </c>
      <c r="P7" s="262">
        <f>P10/G28*G29</f>
        <v>63.818897637795281</v>
      </c>
      <c r="Q7" s="262">
        <f t="shared" ref="Q7:R9" si="0">H29</f>
        <v>64.695135327546865</v>
      </c>
      <c r="R7" s="262">
        <f t="shared" si="0"/>
        <v>81.533276836158194</v>
      </c>
      <c r="S7" s="259"/>
      <c r="T7" s="125"/>
      <c r="U7" s="77"/>
      <c r="V7" s="77"/>
      <c r="W7" s="77"/>
      <c r="X7" s="77"/>
      <c r="Y7" s="77"/>
      <c r="Z7" s="77"/>
      <c r="AA7" s="77"/>
      <c r="AB7" s="77"/>
      <c r="AC7" s="77"/>
    </row>
    <row r="8" spans="1:29">
      <c r="A8" s="2"/>
      <c r="B8" s="2"/>
      <c r="C8" s="2"/>
      <c r="D8" s="2"/>
      <c r="E8" s="2"/>
      <c r="F8" s="2"/>
      <c r="G8" s="2"/>
      <c r="H8" s="2"/>
      <c r="I8" s="2"/>
      <c r="J8" s="50"/>
      <c r="K8" s="261" t="str">
        <f>B30</f>
        <v>Bangladesh</v>
      </c>
      <c r="L8" s="262">
        <f>L10/C28*C30</f>
        <v>67.441860465116278</v>
      </c>
      <c r="M8" s="262">
        <f>M10/D28*D30</f>
        <v>80.667593880389418</v>
      </c>
      <c r="N8" s="262">
        <f>N10/E28*E30</f>
        <v>75.342465753424662</v>
      </c>
      <c r="O8" s="262">
        <f>O10/F28*F30</f>
        <v>80.283018867924525</v>
      </c>
      <c r="P8" s="262">
        <f>P10/G28*G30</f>
        <v>50.413385826771652</v>
      </c>
      <c r="Q8" s="262">
        <f t="shared" si="0"/>
        <v>61.894544265497764</v>
      </c>
      <c r="R8" s="262">
        <f t="shared" si="0"/>
        <v>72.92327683615818</v>
      </c>
      <c r="S8" s="259"/>
      <c r="T8" s="125"/>
      <c r="U8" s="77"/>
      <c r="V8" s="77"/>
      <c r="W8" s="77"/>
      <c r="X8" s="77"/>
      <c r="Y8" s="77"/>
      <c r="Z8" s="77"/>
      <c r="AA8" s="77"/>
      <c r="AB8" s="77"/>
      <c r="AC8" s="77"/>
    </row>
    <row r="9" spans="1:29">
      <c r="A9" s="2"/>
      <c r="B9" s="2"/>
      <c r="C9" s="2"/>
      <c r="D9" s="2"/>
      <c r="E9" s="2"/>
      <c r="F9" s="2"/>
      <c r="G9" s="2"/>
      <c r="H9" s="2"/>
      <c r="I9" s="98"/>
      <c r="J9" s="50"/>
      <c r="K9" s="261" t="str">
        <f>B31</f>
        <v>Denmark</v>
      </c>
      <c r="L9" s="262">
        <f>L10/C28*C31</f>
        <v>130.54263565891472</v>
      </c>
      <c r="M9" s="262">
        <f>M10/D28*D31</f>
        <v>116.82892906815019</v>
      </c>
      <c r="N9" s="262">
        <f>N10/E28*E31</f>
        <v>118.49315068493152</v>
      </c>
      <c r="O9" s="262">
        <f>O10/F28*F31</f>
        <v>120.01886792452829</v>
      </c>
      <c r="P9" s="262">
        <f>P10/G28*G31</f>
        <v>151.41732283464569</v>
      </c>
      <c r="Q9" s="262">
        <f t="shared" si="0"/>
        <v>132.19086171714281</v>
      </c>
      <c r="R9" s="262">
        <f t="shared" si="0"/>
        <v>124.9632768361582</v>
      </c>
      <c r="S9" s="259"/>
      <c r="T9" s="125"/>
      <c r="U9" s="77"/>
      <c r="V9" s="77"/>
      <c r="W9" s="77"/>
      <c r="X9" s="77"/>
      <c r="Y9" s="77"/>
      <c r="Z9" s="77"/>
      <c r="AA9" s="77"/>
      <c r="AB9" s="77"/>
      <c r="AC9" s="77"/>
    </row>
    <row r="10" spans="1:29">
      <c r="A10" s="2"/>
      <c r="B10" s="2"/>
      <c r="C10" s="2"/>
      <c r="D10" s="2"/>
      <c r="E10" s="2"/>
      <c r="F10" s="2"/>
      <c r="G10" s="2"/>
      <c r="H10" s="2"/>
      <c r="I10" s="2"/>
      <c r="J10" s="50"/>
      <c r="K10" s="261" t="str">
        <f>B28</f>
        <v>(average country)</v>
      </c>
      <c r="L10" s="262">
        <v>100</v>
      </c>
      <c r="M10" s="262">
        <v>100</v>
      </c>
      <c r="N10" s="262">
        <v>100</v>
      </c>
      <c r="O10" s="262">
        <v>100</v>
      </c>
      <c r="P10" s="262">
        <v>100</v>
      </c>
      <c r="Q10" s="262">
        <v>100</v>
      </c>
      <c r="R10" s="262">
        <v>100</v>
      </c>
      <c r="S10" s="259"/>
      <c r="T10" s="125"/>
      <c r="U10" s="77"/>
      <c r="V10" s="77"/>
      <c r="W10" s="77"/>
      <c r="X10" s="77"/>
      <c r="Y10" s="77"/>
      <c r="Z10" s="77"/>
      <c r="AA10" s="77"/>
      <c r="AB10" s="77"/>
      <c r="AC10" s="77"/>
    </row>
    <row r="11" spans="1:29">
      <c r="A11" s="2"/>
      <c r="B11" s="2"/>
      <c r="C11" s="2"/>
      <c r="D11" s="2"/>
      <c r="E11" s="2"/>
      <c r="F11" s="2"/>
      <c r="G11" s="2"/>
      <c r="H11" s="2"/>
      <c r="I11" s="2"/>
      <c r="J11" s="50"/>
      <c r="K11" s="77"/>
      <c r="L11" s="77"/>
      <c r="M11" s="77"/>
      <c r="N11" s="77"/>
      <c r="O11" s="77"/>
      <c r="P11" s="77"/>
      <c r="Q11" s="77"/>
      <c r="R11" s="77"/>
      <c r="S11" s="77"/>
      <c r="T11" s="77"/>
      <c r="U11" s="77"/>
      <c r="V11" s="77"/>
      <c r="W11" s="77"/>
      <c r="X11" s="77"/>
      <c r="Y11" s="77"/>
      <c r="Z11" s="77"/>
      <c r="AA11" s="77"/>
      <c r="AB11" s="77"/>
      <c r="AC11" s="77"/>
    </row>
    <row r="12" spans="1:29">
      <c r="A12" s="2"/>
      <c r="B12" s="2"/>
      <c r="C12" s="2"/>
      <c r="D12" s="2"/>
      <c r="E12" s="2"/>
      <c r="F12" s="2"/>
      <c r="G12" s="2"/>
      <c r="H12" s="2"/>
      <c r="I12" s="2"/>
      <c r="J12" s="50"/>
      <c r="K12" s="77"/>
      <c r="L12" s="77"/>
      <c r="M12" s="77"/>
      <c r="N12" s="77"/>
      <c r="O12" s="77"/>
      <c r="P12" s="77"/>
      <c r="Q12" s="77"/>
      <c r="R12" s="77"/>
      <c r="S12" s="77"/>
      <c r="T12" s="77"/>
      <c r="U12" s="77"/>
      <c r="V12" s="77"/>
      <c r="W12" s="77"/>
      <c r="X12" s="77"/>
      <c r="Y12" s="77"/>
      <c r="Z12" s="77"/>
      <c r="AA12" s="77"/>
      <c r="AB12" s="77"/>
      <c r="AC12" s="77"/>
    </row>
    <row r="13" spans="1:29">
      <c r="A13" s="2"/>
      <c r="B13" s="2"/>
      <c r="C13" s="2"/>
      <c r="D13" s="2"/>
      <c r="E13" s="2"/>
      <c r="F13" s="2"/>
      <c r="G13" s="2"/>
      <c r="H13" s="2"/>
      <c r="I13" s="2"/>
      <c r="J13" s="50"/>
      <c r="K13" s="77"/>
      <c r="L13" s="77"/>
      <c r="M13" s="77"/>
      <c r="N13" s="77"/>
      <c r="O13" s="77"/>
      <c r="P13" s="77"/>
      <c r="Q13" s="77"/>
      <c r="R13" s="77"/>
      <c r="S13" s="77"/>
      <c r="T13" s="77"/>
      <c r="U13" s="77"/>
      <c r="V13" s="77"/>
      <c r="W13" s="77"/>
      <c r="X13" s="77"/>
      <c r="Y13" s="77"/>
      <c r="Z13" s="77"/>
      <c r="AA13" s="77"/>
      <c r="AB13" s="77"/>
      <c r="AC13" s="77"/>
    </row>
    <row r="14" spans="1:29">
      <c r="A14" s="2"/>
      <c r="B14" s="2"/>
      <c r="C14" s="2"/>
      <c r="D14" s="2"/>
      <c r="E14" s="2"/>
      <c r="F14" s="2"/>
      <c r="G14" s="2"/>
      <c r="H14" s="2"/>
      <c r="I14" s="2"/>
      <c r="J14" s="2"/>
    </row>
    <row r="15" spans="1:29">
      <c r="A15" s="2"/>
      <c r="B15" s="2"/>
      <c r="C15" s="2"/>
      <c r="D15" s="2"/>
      <c r="E15" s="2"/>
      <c r="F15" s="2"/>
      <c r="G15" s="2"/>
      <c r="H15" s="2"/>
      <c r="I15" s="2"/>
      <c r="J15" s="2"/>
    </row>
    <row r="16" spans="1:29">
      <c r="A16" s="2"/>
      <c r="B16" s="2"/>
      <c r="C16" s="2"/>
      <c r="D16" s="2"/>
      <c r="E16" s="2"/>
      <c r="F16" s="2"/>
      <c r="G16" s="2"/>
      <c r="H16" s="2"/>
      <c r="I16" s="2"/>
      <c r="J16" s="2"/>
    </row>
    <row r="17" spans="1:11">
      <c r="A17" s="2"/>
      <c r="B17" s="2"/>
      <c r="C17" s="2"/>
      <c r="D17" s="2"/>
      <c r="E17" s="2"/>
      <c r="F17" s="2"/>
      <c r="G17" s="2"/>
      <c r="H17" s="2"/>
      <c r="I17" s="2"/>
      <c r="J17" s="2"/>
    </row>
    <row r="18" spans="1:11">
      <c r="A18" s="2"/>
      <c r="B18" s="2"/>
      <c r="C18" s="2"/>
      <c r="D18" s="2"/>
      <c r="E18" s="2"/>
      <c r="F18" s="2"/>
      <c r="G18" s="2"/>
      <c r="H18" s="2"/>
      <c r="I18" s="2"/>
      <c r="J18" s="2"/>
    </row>
    <row r="19" spans="1:11">
      <c r="A19" s="2"/>
      <c r="B19" s="2"/>
      <c r="C19" s="2"/>
      <c r="D19" s="2"/>
      <c r="E19" s="2"/>
      <c r="F19" s="2"/>
      <c r="G19" s="2"/>
      <c r="H19" s="2"/>
      <c r="I19" s="2"/>
      <c r="J19" s="2"/>
    </row>
    <row r="20" spans="1:11">
      <c r="A20" s="2"/>
      <c r="B20" s="2"/>
      <c r="C20" s="2"/>
      <c r="D20" s="2"/>
      <c r="E20" s="2"/>
      <c r="F20" s="2"/>
      <c r="G20" s="2"/>
      <c r="H20" s="2"/>
      <c r="I20" s="2"/>
      <c r="J20" s="2"/>
    </row>
    <row r="21" spans="1:11">
      <c r="A21" s="2"/>
      <c r="B21" s="2"/>
      <c r="C21" s="2"/>
      <c r="D21" s="2"/>
      <c r="E21" s="2"/>
      <c r="F21" s="2"/>
      <c r="G21" s="2"/>
      <c r="H21" s="2"/>
      <c r="I21" s="2"/>
      <c r="J21" s="2"/>
    </row>
    <row r="22" spans="1:11">
      <c r="A22" s="2"/>
      <c r="B22" s="2"/>
      <c r="C22" s="2"/>
      <c r="D22" s="2"/>
      <c r="E22" s="2"/>
      <c r="F22" s="2"/>
      <c r="G22" s="2"/>
      <c r="H22" s="2"/>
      <c r="I22" s="2"/>
      <c r="J22" s="2"/>
    </row>
    <row r="23" spans="1:11">
      <c r="A23" s="2"/>
      <c r="B23" s="2"/>
      <c r="C23" s="2"/>
      <c r="D23" s="2"/>
      <c r="E23" s="2"/>
      <c r="F23" s="2"/>
      <c r="G23" s="2"/>
      <c r="H23" s="2"/>
      <c r="I23" s="2"/>
      <c r="J23" s="2"/>
    </row>
    <row r="24" spans="1:11">
      <c r="A24" s="2"/>
      <c r="B24" s="2"/>
      <c r="C24" s="2"/>
      <c r="D24" s="2"/>
      <c r="E24" s="2"/>
      <c r="F24" s="2"/>
      <c r="G24" s="2"/>
      <c r="H24" s="2"/>
      <c r="I24" s="2"/>
      <c r="J24" s="2"/>
    </row>
    <row r="25" spans="1:11">
      <c r="A25" s="2"/>
      <c r="B25" s="2"/>
      <c r="C25" s="2"/>
      <c r="D25" s="2"/>
      <c r="E25" s="2"/>
      <c r="F25" s="2"/>
      <c r="G25" s="2"/>
      <c r="H25" s="2"/>
      <c r="I25" s="2"/>
      <c r="J25" s="2"/>
    </row>
    <row r="26" spans="1:11">
      <c r="A26" s="2"/>
      <c r="B26" s="2"/>
      <c r="C26" s="2"/>
      <c r="D26" s="2"/>
      <c r="E26" s="2"/>
      <c r="F26" s="2"/>
      <c r="G26" s="2"/>
      <c r="H26" s="2"/>
      <c r="I26" s="2"/>
      <c r="J26" s="2"/>
    </row>
    <row r="27" spans="1:11">
      <c r="A27" s="2"/>
      <c r="B27" s="264"/>
      <c r="C27" s="170">
        <v>2006</v>
      </c>
      <c r="D27" s="170">
        <v>2008</v>
      </c>
      <c r="E27" s="170">
        <v>2010</v>
      </c>
      <c r="F27" s="170">
        <v>2012</v>
      </c>
      <c r="G27" s="170">
        <v>2014</v>
      </c>
      <c r="H27" s="170">
        <v>2016</v>
      </c>
      <c r="I27" s="170">
        <v>2018</v>
      </c>
      <c r="J27" s="170" t="s">
        <v>291</v>
      </c>
      <c r="K27" s="582"/>
    </row>
    <row r="28" spans="1:11">
      <c r="A28" s="108">
        <v>100</v>
      </c>
      <c r="B28" s="240" t="s">
        <v>292</v>
      </c>
      <c r="C28" s="242">
        <v>100</v>
      </c>
      <c r="D28" s="242">
        <v>100</v>
      </c>
      <c r="E28" s="242">
        <v>100</v>
      </c>
      <c r="F28" s="242">
        <v>100</v>
      </c>
      <c r="G28" s="242">
        <v>100</v>
      </c>
      <c r="H28" s="242">
        <v>100</v>
      </c>
      <c r="I28" s="242">
        <v>100</v>
      </c>
      <c r="J28" s="243">
        <f>SUM(C28:I28)/7</f>
        <v>100</v>
      </c>
      <c r="K28" s="582"/>
    </row>
    <row r="29" spans="1:11">
      <c r="A29" s="244" t="s">
        <v>181</v>
      </c>
      <c r="B29" s="504" t="s">
        <v>122</v>
      </c>
      <c r="C29" s="109">
        <v>90.542635658914733</v>
      </c>
      <c r="D29" s="110">
        <v>78.025034770514594</v>
      </c>
      <c r="E29" s="111">
        <v>67.808219178082197</v>
      </c>
      <c r="F29" s="111">
        <v>95.056603773584911</v>
      </c>
      <c r="G29" s="111">
        <v>63.818897637795281</v>
      </c>
      <c r="H29" s="111">
        <v>64.695135327546865</v>
      </c>
      <c r="I29" s="111">
        <v>81.533276836158194</v>
      </c>
      <c r="J29" s="127">
        <f>SUM(C29:I29)/7</f>
        <v>77.354257597513808</v>
      </c>
      <c r="K29" s="582"/>
    </row>
    <row r="30" spans="1:11">
      <c r="A30" s="106" t="s">
        <v>181</v>
      </c>
      <c r="B30" s="504" t="s">
        <v>121</v>
      </c>
      <c r="C30" s="109">
        <v>67.441860465116278</v>
      </c>
      <c r="D30" s="110">
        <v>80.667593880389418</v>
      </c>
      <c r="E30" s="111">
        <v>75.342465753424662</v>
      </c>
      <c r="F30" s="111">
        <v>80.283018867924525</v>
      </c>
      <c r="G30" s="111">
        <v>50.413385826771652</v>
      </c>
      <c r="H30" s="111">
        <v>61.894544265497764</v>
      </c>
      <c r="I30" s="111">
        <v>72.92327683615818</v>
      </c>
      <c r="J30" s="127">
        <f>SUM(C30:I30)/7</f>
        <v>69.852306556468918</v>
      </c>
      <c r="K30" s="582"/>
    </row>
    <row r="31" spans="1:11">
      <c r="A31" s="245" t="s">
        <v>181</v>
      </c>
      <c r="B31" s="504" t="s">
        <v>65</v>
      </c>
      <c r="C31" s="109">
        <v>130.54263565891472</v>
      </c>
      <c r="D31" s="110">
        <v>116.82892906815019</v>
      </c>
      <c r="E31" s="111">
        <v>118.49315068493152</v>
      </c>
      <c r="F31" s="111">
        <v>120.01886792452829</v>
      </c>
      <c r="G31" s="111">
        <v>151.41732283464569</v>
      </c>
      <c r="H31" s="111">
        <v>132.19086171714281</v>
      </c>
      <c r="I31" s="111">
        <v>124.9632768361582</v>
      </c>
      <c r="J31" s="127">
        <f>SUM(C31:I31)/7</f>
        <v>127.77929210349592</v>
      </c>
      <c r="K31" s="582"/>
    </row>
    <row r="32" spans="1:11">
      <c r="A32" s="2"/>
      <c r="B32" s="582"/>
      <c r="C32" s="582"/>
      <c r="D32" s="582"/>
      <c r="E32" s="582"/>
      <c r="F32" s="582"/>
      <c r="G32" s="582"/>
      <c r="H32" s="582"/>
      <c r="I32" s="582"/>
      <c r="J32" s="582"/>
      <c r="K32" s="582"/>
    </row>
    <row r="33" spans="1:11">
      <c r="A33" s="2"/>
      <c r="B33" s="231" t="s">
        <v>412</v>
      </c>
      <c r="C33" s="265" t="s">
        <v>293</v>
      </c>
      <c r="D33" s="266"/>
      <c r="E33" s="266"/>
      <c r="F33" s="266"/>
      <c r="G33" s="266"/>
      <c r="H33" s="266"/>
      <c r="I33" s="266"/>
      <c r="J33" s="266"/>
      <c r="K33" s="639"/>
    </row>
    <row r="34" spans="1:11">
      <c r="A34" s="2"/>
      <c r="B34" s="171" t="s">
        <v>413</v>
      </c>
      <c r="C34" s="170">
        <v>2006</v>
      </c>
      <c r="D34" s="170">
        <v>2008</v>
      </c>
      <c r="E34" s="170">
        <v>2010</v>
      </c>
      <c r="F34" s="170">
        <v>2012</v>
      </c>
      <c r="G34" s="170">
        <v>2014</v>
      </c>
      <c r="H34" s="170">
        <v>2016</v>
      </c>
      <c r="I34" s="170">
        <v>2018</v>
      </c>
      <c r="J34" s="170" t="s">
        <v>291</v>
      </c>
      <c r="K34" s="170" t="s">
        <v>244</v>
      </c>
    </row>
    <row r="35" spans="1:11">
      <c r="A35" s="2"/>
      <c r="B35" s="171"/>
      <c r="C35" s="171"/>
      <c r="D35" s="171"/>
      <c r="E35" s="171"/>
      <c r="F35" s="171"/>
      <c r="G35" s="171"/>
      <c r="H35" s="171"/>
      <c r="I35" s="171"/>
      <c r="J35" s="171"/>
      <c r="K35" s="170"/>
    </row>
    <row r="36" spans="1:11">
      <c r="A36" s="2"/>
      <c r="B36" s="240" t="s">
        <v>292</v>
      </c>
      <c r="C36" s="242">
        <v>100</v>
      </c>
      <c r="D36" s="242">
        <v>100</v>
      </c>
      <c r="E36" s="242">
        <v>100</v>
      </c>
      <c r="F36" s="242">
        <v>100</v>
      </c>
      <c r="G36" s="242">
        <v>100</v>
      </c>
      <c r="H36" s="242">
        <v>100</v>
      </c>
      <c r="I36" s="242">
        <v>100</v>
      </c>
      <c r="J36" s="243">
        <f t="shared" ref="J36:J43" si="1">SUM(C36:I36)/7</f>
        <v>100</v>
      </c>
      <c r="K36" s="640"/>
    </row>
    <row r="37" spans="1:11">
      <c r="A37" s="2"/>
      <c r="B37" s="503" t="s">
        <v>119</v>
      </c>
      <c r="C37" s="516">
        <v>42.460629921259844</v>
      </c>
      <c r="D37" s="516">
        <v>42.460629921259844</v>
      </c>
      <c r="E37" s="516">
        <v>42.460629921259844</v>
      </c>
      <c r="F37" s="516">
        <v>42.460629921259844</v>
      </c>
      <c r="G37" s="111">
        <v>42.460629921259844</v>
      </c>
      <c r="H37" s="111">
        <v>55.567282977164624</v>
      </c>
      <c r="I37" s="111">
        <v>81.103276836158201</v>
      </c>
      <c r="J37" s="128">
        <f t="shared" si="1"/>
        <v>49.853387059946009</v>
      </c>
      <c r="K37" s="641" t="s">
        <v>383</v>
      </c>
    </row>
    <row r="38" spans="1:11">
      <c r="A38" s="2"/>
      <c r="B38" s="504" t="s">
        <v>108</v>
      </c>
      <c r="C38" s="109">
        <v>106.8217054263566</v>
      </c>
      <c r="D38" s="110">
        <v>116.82892906815019</v>
      </c>
      <c r="E38" s="111">
        <v>122.26027397260275</v>
      </c>
      <c r="F38" s="111">
        <v>124.24528301886792</v>
      </c>
      <c r="G38" s="111">
        <v>107.73622047244093</v>
      </c>
      <c r="H38" s="111">
        <v>110.2158535424401</v>
      </c>
      <c r="I38" s="111">
        <v>108.82327683615819</v>
      </c>
      <c r="J38" s="128">
        <f t="shared" si="1"/>
        <v>113.84736319100239</v>
      </c>
      <c r="K38" s="641" t="s">
        <v>383</v>
      </c>
    </row>
    <row r="39" spans="1:11">
      <c r="A39" s="2"/>
      <c r="B39" s="504" t="s">
        <v>96</v>
      </c>
      <c r="C39" s="109">
        <v>102.63565891472868</v>
      </c>
      <c r="D39" s="110">
        <v>107.09318497913769</v>
      </c>
      <c r="E39" s="111">
        <v>115.41095890410959</v>
      </c>
      <c r="F39" s="111">
        <v>91.622641509433961</v>
      </c>
      <c r="G39" s="111">
        <v>98.58267716535434</v>
      </c>
      <c r="H39" s="111">
        <v>104.14049727027013</v>
      </c>
      <c r="I39" s="111">
        <v>100.5432768361582</v>
      </c>
      <c r="J39" s="128">
        <f t="shared" si="1"/>
        <v>102.8612707970275</v>
      </c>
      <c r="K39" s="641" t="s">
        <v>17</v>
      </c>
    </row>
    <row r="40" spans="1:11">
      <c r="A40" s="2"/>
      <c r="B40" s="504" t="s">
        <v>110</v>
      </c>
      <c r="C40" s="109">
        <v>60.930232558139529</v>
      </c>
      <c r="D40" s="110">
        <v>54.937413073713479</v>
      </c>
      <c r="E40" s="111">
        <v>62.157534246575338</v>
      </c>
      <c r="F40" s="111">
        <v>89.754716981132077</v>
      </c>
      <c r="G40" s="111">
        <v>56.476377952755911</v>
      </c>
      <c r="H40" s="111">
        <v>76.045678997015685</v>
      </c>
      <c r="I40" s="111">
        <v>80.803276836158204</v>
      </c>
      <c r="J40" s="128">
        <f t="shared" si="1"/>
        <v>68.72931866364145</v>
      </c>
      <c r="K40" s="641" t="s">
        <v>383</v>
      </c>
    </row>
    <row r="41" spans="1:11">
      <c r="A41" s="2"/>
      <c r="B41" s="504" t="s">
        <v>249</v>
      </c>
      <c r="C41" s="516">
        <v>119.52054794520548</v>
      </c>
      <c r="D41" s="516">
        <v>119.52054794520548</v>
      </c>
      <c r="E41" s="111">
        <v>119.52054794520548</v>
      </c>
      <c r="F41" s="516">
        <v>108</v>
      </c>
      <c r="G41" s="111">
        <v>96.240157480314963</v>
      </c>
      <c r="H41" s="111">
        <v>92.686228005910579</v>
      </c>
      <c r="I41" s="111">
        <v>102.5432768361582</v>
      </c>
      <c r="J41" s="128">
        <f t="shared" si="1"/>
        <v>108.29018659400003</v>
      </c>
      <c r="K41" s="641" t="s">
        <v>384</v>
      </c>
    </row>
    <row r="42" spans="1:11">
      <c r="A42" s="2"/>
      <c r="B42" s="504" t="s">
        <v>250</v>
      </c>
      <c r="C42" s="109">
        <v>120.46511627906978</v>
      </c>
      <c r="D42" s="110">
        <v>113.76912378303197</v>
      </c>
      <c r="E42" s="111">
        <v>104.45205479452055</v>
      </c>
      <c r="F42" s="111">
        <v>106.56603773584905</v>
      </c>
      <c r="G42" s="111">
        <v>97.539370078740163</v>
      </c>
      <c r="H42" s="111">
        <v>118.30644994391528</v>
      </c>
      <c r="I42" s="111">
        <v>102.66327683615819</v>
      </c>
      <c r="J42" s="128">
        <f t="shared" si="1"/>
        <v>109.10877563589784</v>
      </c>
      <c r="K42" s="641" t="s">
        <v>17</v>
      </c>
    </row>
    <row r="43" spans="1:11">
      <c r="A43" s="2"/>
      <c r="B43" s="504" t="s">
        <v>111</v>
      </c>
      <c r="C43" s="109">
        <v>98.914728682170534</v>
      </c>
      <c r="D43" s="110">
        <v>108.20584144645341</v>
      </c>
      <c r="E43" s="111">
        <v>103.42465753424656</v>
      </c>
      <c r="F43" s="111">
        <v>89.584905660377359</v>
      </c>
      <c r="G43" s="111">
        <v>121.39763779527559</v>
      </c>
      <c r="H43" s="111">
        <v>120.91440775831019</v>
      </c>
      <c r="I43" s="111">
        <v>105.4332768361582</v>
      </c>
      <c r="J43" s="128">
        <f t="shared" si="1"/>
        <v>106.8393508161417</v>
      </c>
      <c r="K43" s="641" t="s">
        <v>383</v>
      </c>
    </row>
    <row r="44" spans="1:11">
      <c r="A44" s="2"/>
      <c r="B44" s="503" t="s">
        <v>251</v>
      </c>
      <c r="C44" s="114"/>
      <c r="D44" s="115"/>
      <c r="E44" s="116"/>
      <c r="F44" s="116"/>
      <c r="G44" s="116"/>
      <c r="H44" s="116"/>
      <c r="I44" s="116"/>
      <c r="J44" s="514"/>
      <c r="K44" s="641" t="s">
        <v>385</v>
      </c>
    </row>
    <row r="45" spans="1:11">
      <c r="A45" s="2"/>
      <c r="B45" s="504" t="s">
        <v>32</v>
      </c>
      <c r="C45" s="109">
        <v>124.18604651162791</v>
      </c>
      <c r="D45" s="110">
        <v>110.98748261474269</v>
      </c>
      <c r="E45" s="111">
        <v>112.5</v>
      </c>
      <c r="F45" s="111">
        <v>106.81132075471697</v>
      </c>
      <c r="G45" s="111">
        <v>162.20472440944883</v>
      </c>
      <c r="H45" s="111">
        <v>129.2420912338213</v>
      </c>
      <c r="I45" s="111">
        <v>117.48327683615821</v>
      </c>
      <c r="J45" s="128">
        <f t="shared" ref="J45:J55" si="2">SUM(C45:I45)/7</f>
        <v>123.34499176578798</v>
      </c>
      <c r="K45" s="641" t="s">
        <v>17</v>
      </c>
    </row>
    <row r="46" spans="1:11">
      <c r="A46" s="2"/>
      <c r="B46" s="504" t="s">
        <v>41</v>
      </c>
      <c r="C46" s="109">
        <v>132.09302325581396</v>
      </c>
      <c r="D46" s="110">
        <v>124.3393602225313</v>
      </c>
      <c r="E46" s="111">
        <v>133.73287671232876</v>
      </c>
      <c r="F46" s="111">
        <v>130.03773584905659</v>
      </c>
      <c r="G46" s="111">
        <v>154.17322834645668</v>
      </c>
      <c r="H46" s="111">
        <v>128.38265059044113</v>
      </c>
      <c r="I46" s="111">
        <v>122.33327683615821</v>
      </c>
      <c r="J46" s="128">
        <f t="shared" si="2"/>
        <v>132.15602168754097</v>
      </c>
      <c r="K46" s="641" t="s">
        <v>17</v>
      </c>
    </row>
    <row r="47" spans="1:11">
      <c r="A47" s="2"/>
      <c r="B47" s="504" t="s">
        <v>120</v>
      </c>
      <c r="C47" s="109">
        <v>86.356589147286826</v>
      </c>
      <c r="D47" s="110">
        <v>100.41724617524339</v>
      </c>
      <c r="E47" s="111">
        <v>101.19863013698631</v>
      </c>
      <c r="F47" s="111">
        <v>81.339622641509436</v>
      </c>
      <c r="G47" s="111">
        <v>109.19291338582677</v>
      </c>
      <c r="H47" s="111">
        <v>124.14471914204938</v>
      </c>
      <c r="I47" s="111">
        <v>105.69327683615819</v>
      </c>
      <c r="J47" s="128">
        <f t="shared" si="2"/>
        <v>101.1918567807229</v>
      </c>
      <c r="K47" s="641" t="s">
        <v>383</v>
      </c>
    </row>
    <row r="48" spans="1:11">
      <c r="A48" s="2"/>
      <c r="B48" s="503" t="s">
        <v>74</v>
      </c>
      <c r="C48" s="516">
        <v>91.69291338582677</v>
      </c>
      <c r="D48" s="516">
        <v>91.69291338582677</v>
      </c>
      <c r="E48" s="516">
        <v>91.69291338582677</v>
      </c>
      <c r="F48" s="516">
        <v>91.69291338582677</v>
      </c>
      <c r="G48" s="111">
        <v>91.69291338582677</v>
      </c>
      <c r="H48" s="111">
        <v>102.7476107103092</v>
      </c>
      <c r="I48" s="111">
        <v>98.353276836158201</v>
      </c>
      <c r="J48" s="128">
        <f t="shared" si="2"/>
        <v>94.223636353657326</v>
      </c>
      <c r="K48" s="641" t="s">
        <v>17</v>
      </c>
    </row>
    <row r="49" spans="1:11">
      <c r="A49" s="2"/>
      <c r="B49" s="504" t="s">
        <v>31</v>
      </c>
      <c r="C49" s="516">
        <v>71.917808219178085</v>
      </c>
      <c r="D49" s="516">
        <v>71.917808219178085</v>
      </c>
      <c r="E49" s="111">
        <v>71.917808219178085</v>
      </c>
      <c r="F49" s="516">
        <v>87</v>
      </c>
      <c r="G49" s="111">
        <v>102.0275590551181</v>
      </c>
      <c r="H49" s="111">
        <v>103.82932048559799</v>
      </c>
      <c r="I49" s="111">
        <v>98.513276836158198</v>
      </c>
      <c r="J49" s="128">
        <f t="shared" si="2"/>
        <v>86.731940147772647</v>
      </c>
      <c r="K49" s="641" t="s">
        <v>17</v>
      </c>
    </row>
    <row r="50" spans="1:11">
      <c r="A50" s="2"/>
      <c r="B50" s="504" t="s">
        <v>121</v>
      </c>
      <c r="C50" s="109">
        <v>67.441860465116278</v>
      </c>
      <c r="D50" s="110">
        <v>80.667593880389418</v>
      </c>
      <c r="E50" s="111">
        <v>75.342465753424662</v>
      </c>
      <c r="F50" s="111">
        <v>80.283018867924525</v>
      </c>
      <c r="G50" s="111">
        <v>50.413385826771652</v>
      </c>
      <c r="H50" s="111">
        <v>61.894544265497764</v>
      </c>
      <c r="I50" s="111">
        <v>72.92327683615818</v>
      </c>
      <c r="J50" s="128">
        <f t="shared" si="2"/>
        <v>69.852306556468918</v>
      </c>
      <c r="K50" s="641" t="s">
        <v>383</v>
      </c>
    </row>
    <row r="51" spans="1:11">
      <c r="A51" s="2"/>
      <c r="B51" s="503" t="s">
        <v>66</v>
      </c>
      <c r="C51" s="516">
        <v>89.566929133858281</v>
      </c>
      <c r="D51" s="516">
        <v>89.566929133858281</v>
      </c>
      <c r="E51" s="516">
        <v>89.566929133858281</v>
      </c>
      <c r="F51" s="516">
        <v>89.566929133858281</v>
      </c>
      <c r="G51" s="111">
        <v>89.566929133858281</v>
      </c>
      <c r="H51" s="111">
        <v>81.439409931332463</v>
      </c>
      <c r="I51" s="111">
        <v>99.123276836158198</v>
      </c>
      <c r="J51" s="128">
        <f t="shared" si="2"/>
        <v>89.771047490968854</v>
      </c>
      <c r="K51" s="641" t="s">
        <v>17</v>
      </c>
    </row>
    <row r="52" spans="1:11">
      <c r="A52" s="2"/>
      <c r="B52" s="504" t="s">
        <v>86</v>
      </c>
      <c r="C52" s="110">
        <v>111.96105702364395</v>
      </c>
      <c r="D52" s="110">
        <v>111.96105702364395</v>
      </c>
      <c r="E52" s="111">
        <v>111.98630136986303</v>
      </c>
      <c r="F52" s="111">
        <v>101.66037735849056</v>
      </c>
      <c r="G52" s="111">
        <v>133.24803149606299</v>
      </c>
      <c r="H52" s="111">
        <v>121.95166370721728</v>
      </c>
      <c r="I52" s="111">
        <v>108.3432768361582</v>
      </c>
      <c r="J52" s="128">
        <f t="shared" si="2"/>
        <v>114.44453783072571</v>
      </c>
      <c r="K52" s="641" t="s">
        <v>17</v>
      </c>
    </row>
    <row r="53" spans="1:11">
      <c r="A53" s="2"/>
      <c r="B53" s="504" t="s">
        <v>40</v>
      </c>
      <c r="C53" s="109">
        <v>117.67441860465118</v>
      </c>
      <c r="D53" s="110">
        <v>109.0403337969402</v>
      </c>
      <c r="E53" s="111">
        <v>99.486301369863014</v>
      </c>
      <c r="F53" s="111">
        <v>118.9056603773585</v>
      </c>
      <c r="G53" s="111">
        <v>131.12204724409449</v>
      </c>
      <c r="H53" s="111">
        <v>118.76580614985986</v>
      </c>
      <c r="I53" s="111">
        <v>120.7432768361582</v>
      </c>
      <c r="J53" s="128">
        <f t="shared" si="2"/>
        <v>116.53397776841793</v>
      </c>
      <c r="K53" s="641" t="s">
        <v>17</v>
      </c>
    </row>
    <row r="54" spans="1:11">
      <c r="A54" s="2"/>
      <c r="B54" s="504" t="s">
        <v>252</v>
      </c>
      <c r="C54" s="516">
        <v>99.721835883171067</v>
      </c>
      <c r="D54" s="110">
        <v>99.721835883171067</v>
      </c>
      <c r="E54" s="111">
        <v>119.69178082191783</v>
      </c>
      <c r="F54" s="516">
        <v>110</v>
      </c>
      <c r="G54" s="111">
        <v>99.330708661417333</v>
      </c>
      <c r="H54" s="111">
        <v>108.98596434587886</v>
      </c>
      <c r="I54" s="111">
        <v>101.1532768361582</v>
      </c>
      <c r="J54" s="128">
        <f t="shared" si="2"/>
        <v>105.5150574902449</v>
      </c>
      <c r="K54" s="641" t="s">
        <v>385</v>
      </c>
    </row>
    <row r="55" spans="1:11">
      <c r="A55" s="2"/>
      <c r="B55" s="504" t="s">
        <v>122</v>
      </c>
      <c r="C55" s="109">
        <v>90.542635658914733</v>
      </c>
      <c r="D55" s="110">
        <v>78.025034770514594</v>
      </c>
      <c r="E55" s="111">
        <v>67.808219178082197</v>
      </c>
      <c r="F55" s="111">
        <v>95.056603773584911</v>
      </c>
      <c r="G55" s="111">
        <v>63.818897637795281</v>
      </c>
      <c r="H55" s="111">
        <v>64.695135327546865</v>
      </c>
      <c r="I55" s="111">
        <v>81.533276836158194</v>
      </c>
      <c r="J55" s="128">
        <f t="shared" si="2"/>
        <v>77.354257597513808</v>
      </c>
      <c r="K55" s="641" t="s">
        <v>383</v>
      </c>
    </row>
    <row r="56" spans="1:11">
      <c r="A56" s="2"/>
      <c r="B56" s="503" t="s">
        <v>253</v>
      </c>
      <c r="C56" s="114"/>
      <c r="D56" s="115"/>
      <c r="E56" s="116"/>
      <c r="F56" s="116"/>
      <c r="G56" s="116"/>
      <c r="H56" s="116"/>
      <c r="I56" s="116"/>
      <c r="J56" s="514"/>
      <c r="K56" s="641" t="s">
        <v>384</v>
      </c>
    </row>
    <row r="57" spans="1:11">
      <c r="A57" s="2"/>
      <c r="B57" s="504" t="s">
        <v>123</v>
      </c>
      <c r="C57" s="516">
        <v>116.43835616438356</v>
      </c>
      <c r="D57" s="516">
        <v>116.43835616438356</v>
      </c>
      <c r="E57" s="111">
        <v>116.43835616438356</v>
      </c>
      <c r="F57" s="516">
        <v>104</v>
      </c>
      <c r="G57" s="111">
        <v>92.244094488188978</v>
      </c>
      <c r="H57" s="111">
        <v>96.301805884958085</v>
      </c>
      <c r="I57" s="111">
        <v>90.583276836158205</v>
      </c>
      <c r="J57" s="128">
        <f t="shared" ref="J57:J69" si="3">SUM(C57:I57)/7</f>
        <v>104.634892243208</v>
      </c>
      <c r="K57" s="641" t="s">
        <v>383</v>
      </c>
    </row>
    <row r="58" spans="1:11">
      <c r="A58" s="2"/>
      <c r="B58" s="504" t="s">
        <v>107</v>
      </c>
      <c r="C58" s="516">
        <v>89.986091794158554</v>
      </c>
      <c r="D58" s="110">
        <v>89.986091794158554</v>
      </c>
      <c r="E58" s="111">
        <v>75.856164383561648</v>
      </c>
      <c r="F58" s="111">
        <v>102.96226415094341</v>
      </c>
      <c r="G58" s="111">
        <v>99.370078740157481</v>
      </c>
      <c r="H58" s="111">
        <v>105.34075058257687</v>
      </c>
      <c r="I58" s="111">
        <v>99.343276836158196</v>
      </c>
      <c r="J58" s="128">
        <f t="shared" si="3"/>
        <v>94.692102611673548</v>
      </c>
      <c r="K58" s="641" t="s">
        <v>17</v>
      </c>
    </row>
    <row r="59" spans="1:11">
      <c r="A59" s="2"/>
      <c r="B59" s="504" t="s">
        <v>254</v>
      </c>
      <c r="C59" s="516">
        <v>110.84840055632823</v>
      </c>
      <c r="D59" s="110">
        <v>110.84840055632823</v>
      </c>
      <c r="E59" s="111">
        <v>95.719178082191775</v>
      </c>
      <c r="F59" s="111">
        <v>69.35849056603773</v>
      </c>
      <c r="G59" s="111">
        <v>90.137795275590562</v>
      </c>
      <c r="H59" s="111">
        <v>93.767937781199393</v>
      </c>
      <c r="I59" s="111">
        <v>85.20327683615821</v>
      </c>
      <c r="J59" s="128">
        <f t="shared" si="3"/>
        <v>93.697639950547725</v>
      </c>
      <c r="K59" s="641" t="s">
        <v>17</v>
      </c>
    </row>
    <row r="60" spans="1:11">
      <c r="A60" s="2"/>
      <c r="B60" s="504" t="s">
        <v>91</v>
      </c>
      <c r="C60" s="516">
        <v>95.549374130737135</v>
      </c>
      <c r="D60" s="110">
        <v>95.549374130737135</v>
      </c>
      <c r="E60" s="111">
        <v>70.719178082191775</v>
      </c>
      <c r="F60" s="111">
        <v>101.39622641509433</v>
      </c>
      <c r="G60" s="111">
        <v>93.700787401574814</v>
      </c>
      <c r="H60" s="111">
        <v>104.79248672386885</v>
      </c>
      <c r="I60" s="111">
        <v>95.063276836158195</v>
      </c>
      <c r="J60" s="128">
        <f t="shared" si="3"/>
        <v>93.824386245766036</v>
      </c>
      <c r="K60" s="641" t="s">
        <v>17</v>
      </c>
    </row>
    <row r="61" spans="1:11">
      <c r="A61" s="2"/>
      <c r="B61" s="504" t="s">
        <v>92</v>
      </c>
      <c r="C61" s="109">
        <v>119.37984496124029</v>
      </c>
      <c r="D61" s="110">
        <v>115.02086230876216</v>
      </c>
      <c r="E61" s="111">
        <v>108.56164383561644</v>
      </c>
      <c r="F61" s="111">
        <v>114.9056603773585</v>
      </c>
      <c r="G61" s="111">
        <v>104.2716535433071</v>
      </c>
      <c r="H61" s="111">
        <v>116.91356338395438</v>
      </c>
      <c r="I61" s="111">
        <v>104.0632768361582</v>
      </c>
      <c r="J61" s="128">
        <f t="shared" si="3"/>
        <v>111.87378646377101</v>
      </c>
      <c r="K61" s="641" t="s">
        <v>17</v>
      </c>
    </row>
    <row r="62" spans="1:11">
      <c r="A62" s="2"/>
      <c r="B62" s="504" t="s">
        <v>24</v>
      </c>
      <c r="C62" s="516">
        <v>104.10958904109589</v>
      </c>
      <c r="D62" s="516">
        <v>104.10958904109589</v>
      </c>
      <c r="E62" s="111">
        <v>104.10958904109589</v>
      </c>
      <c r="F62" s="111">
        <v>117.9056603773585</v>
      </c>
      <c r="G62" s="111">
        <v>130.88582677165354</v>
      </c>
      <c r="H62" s="111">
        <v>100.5545552754771</v>
      </c>
      <c r="I62" s="111">
        <v>106.9332768361582</v>
      </c>
      <c r="J62" s="128">
        <f t="shared" si="3"/>
        <v>109.801155197705</v>
      </c>
      <c r="K62" s="641" t="s">
        <v>17</v>
      </c>
    </row>
    <row r="63" spans="1:11">
      <c r="A63" s="2"/>
      <c r="B63" s="504" t="s">
        <v>85</v>
      </c>
      <c r="C63" s="109">
        <v>111.62790697674419</v>
      </c>
      <c r="D63" s="110">
        <v>109.17941585535465</v>
      </c>
      <c r="E63" s="111">
        <v>107.02054794520548</v>
      </c>
      <c r="F63" s="111">
        <v>106.18867924528301</v>
      </c>
      <c r="G63" s="111">
        <v>126.00393700787403</v>
      </c>
      <c r="H63" s="111">
        <v>123.58163734121412</v>
      </c>
      <c r="I63" s="111">
        <v>111.2132768361582</v>
      </c>
      <c r="J63" s="128">
        <f t="shared" si="3"/>
        <v>113.54505731540482</v>
      </c>
      <c r="K63" s="641" t="s">
        <v>17</v>
      </c>
    </row>
    <row r="64" spans="1:11">
      <c r="A64" s="2"/>
      <c r="B64" s="504" t="s">
        <v>124</v>
      </c>
      <c r="C64" s="109">
        <v>66.976744186046517</v>
      </c>
      <c r="D64" s="110">
        <v>61.613351877607784</v>
      </c>
      <c r="E64" s="111">
        <v>80.993150684931507</v>
      </c>
      <c r="F64" s="516">
        <v>80</v>
      </c>
      <c r="G64" s="111">
        <v>79.763779527559066</v>
      </c>
      <c r="H64" s="111">
        <v>64.76922503818308</v>
      </c>
      <c r="I64" s="111">
        <v>86.193276836158191</v>
      </c>
      <c r="J64" s="128">
        <f t="shared" si="3"/>
        <v>74.329932592926596</v>
      </c>
      <c r="K64" s="641" t="s">
        <v>383</v>
      </c>
    </row>
    <row r="65" spans="1:11">
      <c r="A65" s="2"/>
      <c r="B65" s="504" t="s">
        <v>125</v>
      </c>
      <c r="C65" s="109">
        <v>80</v>
      </c>
      <c r="D65" s="110">
        <v>76.077885952712094</v>
      </c>
      <c r="E65" s="111">
        <v>75.171232876712324</v>
      </c>
      <c r="F65" s="516">
        <v>63</v>
      </c>
      <c r="G65" s="111">
        <v>50.748031496062993</v>
      </c>
      <c r="H65" s="111">
        <v>64.265415005856781</v>
      </c>
      <c r="I65" s="111">
        <v>70.793276836158185</v>
      </c>
      <c r="J65" s="128">
        <f t="shared" si="3"/>
        <v>68.579406023928911</v>
      </c>
      <c r="K65" s="641" t="s">
        <v>383</v>
      </c>
    </row>
    <row r="66" spans="1:11">
      <c r="A66" s="2"/>
      <c r="B66" s="504" t="s">
        <v>126</v>
      </c>
      <c r="C66" s="109">
        <v>77.054263565891475</v>
      </c>
      <c r="D66" s="110">
        <v>74.826147426981919</v>
      </c>
      <c r="E66" s="111">
        <v>71.404109589041099</v>
      </c>
      <c r="F66" s="111">
        <v>104.32075471698113</v>
      </c>
      <c r="G66" s="111">
        <v>69.763779527559052</v>
      </c>
      <c r="H66" s="111">
        <v>75.927135459997743</v>
      </c>
      <c r="I66" s="111">
        <v>86.593276836158196</v>
      </c>
      <c r="J66" s="128">
        <f t="shared" si="3"/>
        <v>79.984209588944381</v>
      </c>
      <c r="K66" s="641" t="s">
        <v>383</v>
      </c>
    </row>
    <row r="67" spans="1:11">
      <c r="A67" s="2"/>
      <c r="B67" s="504" t="s">
        <v>127</v>
      </c>
      <c r="C67" s="109">
        <v>83.875968992248062</v>
      </c>
      <c r="D67" s="110">
        <v>88.73435326842835</v>
      </c>
      <c r="E67" s="111">
        <v>76.369863013698634</v>
      </c>
      <c r="F67" s="111">
        <v>81.075471698113205</v>
      </c>
      <c r="G67" s="111">
        <v>72.204724409448815</v>
      </c>
      <c r="H67" s="111">
        <v>84.654903372944403</v>
      </c>
      <c r="I67" s="111">
        <v>84.173276836158209</v>
      </c>
      <c r="J67" s="128">
        <f t="shared" si="3"/>
        <v>81.584080227291381</v>
      </c>
      <c r="K67" s="641" t="s">
        <v>383</v>
      </c>
    </row>
    <row r="68" spans="1:11">
      <c r="A68" s="2"/>
      <c r="B68" s="504" t="s">
        <v>35</v>
      </c>
      <c r="C68" s="109">
        <v>130.23255813953489</v>
      </c>
      <c r="D68" s="110">
        <v>120.44506258692627</v>
      </c>
      <c r="E68" s="111">
        <v>113.69863013698631</v>
      </c>
      <c r="F68" s="111">
        <v>110.20754716981132</v>
      </c>
      <c r="G68" s="111">
        <v>143.97637795275591</v>
      </c>
      <c r="H68" s="111">
        <v>126.04141573433661</v>
      </c>
      <c r="I68" s="111">
        <v>115.54327683615821</v>
      </c>
      <c r="J68" s="128">
        <f t="shared" si="3"/>
        <v>122.87783836521564</v>
      </c>
      <c r="K68" s="641" t="s">
        <v>17</v>
      </c>
    </row>
    <row r="69" spans="1:11">
      <c r="A69" s="2"/>
      <c r="B69" s="503" t="s">
        <v>255</v>
      </c>
      <c r="C69" s="516">
        <v>86.751968503937022</v>
      </c>
      <c r="D69" s="516">
        <v>86.751968503937022</v>
      </c>
      <c r="E69" s="516">
        <v>86.751968503937022</v>
      </c>
      <c r="F69" s="516">
        <v>86.751968503937022</v>
      </c>
      <c r="G69" s="111">
        <v>86.751968503937022</v>
      </c>
      <c r="H69" s="111">
        <v>77.023663177413781</v>
      </c>
      <c r="I69" s="111">
        <v>100.3032768361582</v>
      </c>
      <c r="J69" s="128">
        <f t="shared" si="3"/>
        <v>87.298111790465299</v>
      </c>
      <c r="K69" s="641" t="s">
        <v>385</v>
      </c>
    </row>
    <row r="70" spans="1:11">
      <c r="A70" s="2"/>
      <c r="B70" s="503" t="s">
        <v>256</v>
      </c>
      <c r="C70" s="114"/>
      <c r="D70" s="115"/>
      <c r="E70" s="116"/>
      <c r="F70" s="116"/>
      <c r="G70" s="116"/>
      <c r="H70" s="116"/>
      <c r="I70" s="116"/>
      <c r="J70" s="514"/>
      <c r="K70" s="641" t="s">
        <v>384</v>
      </c>
    </row>
    <row r="71" spans="1:11">
      <c r="A71" s="2"/>
      <c r="B71" s="504" t="s">
        <v>257</v>
      </c>
      <c r="C71" s="109">
        <v>88.837209302325576</v>
      </c>
      <c r="D71" s="110">
        <v>77.885952712100135</v>
      </c>
      <c r="E71" s="111">
        <v>57.020547945205479</v>
      </c>
      <c r="F71" s="516">
        <v>71</v>
      </c>
      <c r="G71" s="111">
        <v>84.527559055118104</v>
      </c>
      <c r="H71" s="111">
        <v>68.844159123175146</v>
      </c>
      <c r="I71" s="111">
        <v>79.783276836158194</v>
      </c>
      <c r="J71" s="128">
        <f>SUM(C71:I71)/7</f>
        <v>75.414100710583241</v>
      </c>
      <c r="K71" s="641" t="s">
        <v>383</v>
      </c>
    </row>
    <row r="72" spans="1:11">
      <c r="A72" s="2"/>
      <c r="B72" s="504" t="s">
        <v>129</v>
      </c>
      <c r="C72" s="109">
        <v>47.286821705426355</v>
      </c>
      <c r="D72" s="110">
        <v>63.838664812239209</v>
      </c>
      <c r="E72" s="111">
        <v>69.863013698630141</v>
      </c>
      <c r="F72" s="516">
        <v>65</v>
      </c>
      <c r="G72" s="111">
        <v>61.062992125984252</v>
      </c>
      <c r="H72" s="111">
        <v>56.056275067363671</v>
      </c>
      <c r="I72" s="111">
        <v>88.70327683615821</v>
      </c>
      <c r="J72" s="128">
        <f>SUM(C72:I72)/7</f>
        <v>64.544434892257414</v>
      </c>
      <c r="K72" s="641" t="s">
        <v>383</v>
      </c>
    </row>
    <row r="73" spans="1:11">
      <c r="A73" s="2"/>
      <c r="B73" s="504" t="s">
        <v>73</v>
      </c>
      <c r="C73" s="109">
        <v>122.32558139534883</v>
      </c>
      <c r="D73" s="110">
        <v>115.99443671766343</v>
      </c>
      <c r="E73" s="111">
        <v>125.513698630137</v>
      </c>
      <c r="F73" s="111">
        <v>104.41509433962264</v>
      </c>
      <c r="G73" s="111">
        <v>137.65748031496065</v>
      </c>
      <c r="H73" s="111">
        <v>115.09095650230337</v>
      </c>
      <c r="I73" s="111">
        <v>100.8532768361582</v>
      </c>
      <c r="J73" s="128">
        <f>SUM(C73:I73)/7</f>
        <v>117.40721781945629</v>
      </c>
      <c r="K73" s="641" t="s">
        <v>17</v>
      </c>
    </row>
    <row r="74" spans="1:11">
      <c r="A74" s="2"/>
      <c r="B74" s="504" t="s">
        <v>71</v>
      </c>
      <c r="C74" s="109">
        <v>87.131782945736433</v>
      </c>
      <c r="D74" s="110">
        <v>90.542420027816391</v>
      </c>
      <c r="E74" s="111">
        <v>83.904109589041099</v>
      </c>
      <c r="F74" s="111">
        <v>79.698113207547166</v>
      </c>
      <c r="G74" s="111">
        <v>84.645669291338592</v>
      </c>
      <c r="H74" s="111">
        <v>96.464803248357768</v>
      </c>
      <c r="I74" s="111">
        <v>94.103276836158201</v>
      </c>
      <c r="J74" s="128">
        <f>SUM(C74:I74)/7</f>
        <v>88.070025020856534</v>
      </c>
      <c r="K74" s="641" t="s">
        <v>17</v>
      </c>
    </row>
    <row r="75" spans="1:11">
      <c r="A75" s="2"/>
      <c r="B75" s="503" t="s">
        <v>258</v>
      </c>
      <c r="C75" s="114"/>
      <c r="D75" s="115"/>
      <c r="E75" s="116"/>
      <c r="F75" s="116"/>
      <c r="G75" s="116"/>
      <c r="H75" s="116"/>
      <c r="I75" s="116"/>
      <c r="J75" s="514"/>
      <c r="K75" s="641" t="s">
        <v>385</v>
      </c>
    </row>
    <row r="76" spans="1:11">
      <c r="A76" s="2"/>
      <c r="B76" s="503" t="s">
        <v>259</v>
      </c>
      <c r="C76" s="114"/>
      <c r="D76" s="115"/>
      <c r="E76" s="116"/>
      <c r="F76" s="116"/>
      <c r="G76" s="116"/>
      <c r="H76" s="116"/>
      <c r="I76" s="116"/>
      <c r="J76" s="514"/>
      <c r="K76" s="641" t="s">
        <v>385</v>
      </c>
    </row>
    <row r="77" spans="1:11">
      <c r="A77" s="2"/>
      <c r="B77" s="504" t="s">
        <v>130</v>
      </c>
      <c r="C77" s="109">
        <v>124.65116279069768</v>
      </c>
      <c r="D77" s="110">
        <v>122.80945757997218</v>
      </c>
      <c r="E77" s="111">
        <v>131.50684931506848</v>
      </c>
      <c r="F77" s="111">
        <v>117.60377358490565</v>
      </c>
      <c r="G77" s="111">
        <v>99.940944881889777</v>
      </c>
      <c r="H77" s="111">
        <v>112.51263457216294</v>
      </c>
      <c r="I77" s="111">
        <v>108.58327683615821</v>
      </c>
      <c r="J77" s="128">
        <f t="shared" ref="J77:J97" si="4">SUM(C77:I77)/7</f>
        <v>116.80115708012214</v>
      </c>
      <c r="K77" s="641" t="s">
        <v>383</v>
      </c>
    </row>
    <row r="78" spans="1:11">
      <c r="A78" s="2"/>
      <c r="B78" s="503" t="s">
        <v>131</v>
      </c>
      <c r="C78" s="516">
        <v>61.79133858267717</v>
      </c>
      <c r="D78" s="516">
        <v>61.79133858267717</v>
      </c>
      <c r="E78" s="516">
        <v>61.79133858267717</v>
      </c>
      <c r="F78" s="516">
        <v>61.79133858267717</v>
      </c>
      <c r="G78" s="111">
        <v>61.79133858267717</v>
      </c>
      <c r="H78" s="111">
        <v>72.904275266039988</v>
      </c>
      <c r="I78" s="111">
        <v>87.603276836158201</v>
      </c>
      <c r="J78" s="128">
        <f t="shared" si="4"/>
        <v>67.06632071651201</v>
      </c>
      <c r="K78" s="641" t="s">
        <v>383</v>
      </c>
    </row>
    <row r="79" spans="1:11">
      <c r="A79" s="2"/>
      <c r="B79" s="504" t="s">
        <v>132</v>
      </c>
      <c r="C79" s="109">
        <v>76.589147286821699</v>
      </c>
      <c r="D79" s="110">
        <v>96.940194714881784</v>
      </c>
      <c r="E79" s="111">
        <v>92.465753424657535</v>
      </c>
      <c r="F79" s="111">
        <v>89.018867924528294</v>
      </c>
      <c r="G79" s="111">
        <v>77.637795275590548</v>
      </c>
      <c r="H79" s="111">
        <v>88.255663309864659</v>
      </c>
      <c r="I79" s="111">
        <v>85.753276836158193</v>
      </c>
      <c r="J79" s="128">
        <f t="shared" si="4"/>
        <v>86.665814110357516</v>
      </c>
      <c r="K79" s="641" t="s">
        <v>383</v>
      </c>
    </row>
    <row r="80" spans="1:11">
      <c r="A80" s="2"/>
      <c r="B80" s="504" t="s">
        <v>133</v>
      </c>
      <c r="C80" s="109">
        <v>126.51162790697674</v>
      </c>
      <c r="D80" s="110">
        <v>125.86926286509039</v>
      </c>
      <c r="E80" s="111">
        <v>147.94520547945206</v>
      </c>
      <c r="F80" s="111">
        <v>130.24528301886792</v>
      </c>
      <c r="G80" s="111">
        <v>115.21653543307086</v>
      </c>
      <c r="H80" s="111">
        <v>118.58799084433291</v>
      </c>
      <c r="I80" s="111">
        <v>111.2132768361582</v>
      </c>
      <c r="J80" s="128">
        <f t="shared" si="4"/>
        <v>125.08416891199272</v>
      </c>
      <c r="K80" s="641" t="s">
        <v>383</v>
      </c>
    </row>
    <row r="81" spans="1:11">
      <c r="A81" s="2"/>
      <c r="B81" s="504" t="s">
        <v>381</v>
      </c>
      <c r="C81" s="109">
        <v>89.147286821705436</v>
      </c>
      <c r="D81" s="110">
        <v>90.681502086230864</v>
      </c>
      <c r="E81" s="111">
        <v>92.979452054794521</v>
      </c>
      <c r="F81" s="111">
        <v>101.0377358490566</v>
      </c>
      <c r="G81" s="111">
        <v>78.188976377952756</v>
      </c>
      <c r="H81" s="111">
        <v>88.744655400063706</v>
      </c>
      <c r="I81" s="111">
        <v>88.613276836158207</v>
      </c>
      <c r="J81" s="128">
        <f t="shared" si="4"/>
        <v>89.913269346566025</v>
      </c>
      <c r="K81" s="641" t="s">
        <v>383</v>
      </c>
    </row>
    <row r="82" spans="1:11">
      <c r="A82" s="2"/>
      <c r="B82" s="504" t="s">
        <v>67</v>
      </c>
      <c r="C82" s="516">
        <v>117.66342141863697</v>
      </c>
      <c r="D82" s="110">
        <v>117.66342141863697</v>
      </c>
      <c r="E82" s="111">
        <v>117.63698630136987</v>
      </c>
      <c r="F82" s="111">
        <v>121.0566037735849</v>
      </c>
      <c r="G82" s="111">
        <v>122.50000000000001</v>
      </c>
      <c r="H82" s="111">
        <v>128.88646062276743</v>
      </c>
      <c r="I82" s="111">
        <v>108.8132768361582</v>
      </c>
      <c r="J82" s="128">
        <f t="shared" si="4"/>
        <v>119.17431005302205</v>
      </c>
      <c r="K82" s="641" t="s">
        <v>17</v>
      </c>
    </row>
    <row r="83" spans="1:11">
      <c r="A83" s="2"/>
      <c r="B83" s="504" t="s">
        <v>135</v>
      </c>
      <c r="C83" s="109">
        <v>116.74418604651163</v>
      </c>
      <c r="D83" s="110">
        <v>112.23922114047286</v>
      </c>
      <c r="E83" s="111">
        <v>133.73287671232876</v>
      </c>
      <c r="F83" s="111">
        <v>106.56603773584905</v>
      </c>
      <c r="G83" s="111">
        <v>108.40551181102363</v>
      </c>
      <c r="H83" s="111">
        <v>117.12101457373578</v>
      </c>
      <c r="I83" s="111">
        <v>106.78327683615819</v>
      </c>
      <c r="J83" s="128">
        <f t="shared" si="4"/>
        <v>114.51316069372569</v>
      </c>
      <c r="K83" s="641" t="s">
        <v>383</v>
      </c>
    </row>
    <row r="84" spans="1:11">
      <c r="A84" s="2"/>
      <c r="B84" s="504" t="s">
        <v>48</v>
      </c>
      <c r="C84" s="109">
        <v>121.55038759689923</v>
      </c>
      <c r="D84" s="110">
        <v>110.15299026425592</v>
      </c>
      <c r="E84" s="111">
        <v>96.404109589041099</v>
      </c>
      <c r="F84" s="111">
        <v>107.83018867924528</v>
      </c>
      <c r="G84" s="111">
        <v>130.37401574803152</v>
      </c>
      <c r="H84" s="111">
        <v>118.89916762900503</v>
      </c>
      <c r="I84" s="111">
        <v>115.9632768361582</v>
      </c>
      <c r="J84" s="128">
        <f t="shared" si="4"/>
        <v>114.45344804894805</v>
      </c>
      <c r="K84" s="641" t="s">
        <v>17</v>
      </c>
    </row>
    <row r="85" spans="1:11">
      <c r="A85" s="2"/>
      <c r="B85" s="504" t="s">
        <v>50</v>
      </c>
      <c r="C85" s="109">
        <v>133.33333333333331</v>
      </c>
      <c r="D85" s="110">
        <v>106.81502086230874</v>
      </c>
      <c r="E85" s="111">
        <v>122.60273972602739</v>
      </c>
      <c r="F85" s="111">
        <v>122.24528301886795</v>
      </c>
      <c r="G85" s="111">
        <v>160.3740157480315</v>
      </c>
      <c r="H85" s="111">
        <v>125.46351599137408</v>
      </c>
      <c r="I85" s="111">
        <v>111.04327683615821</v>
      </c>
      <c r="J85" s="128">
        <f t="shared" si="4"/>
        <v>125.98245507372874</v>
      </c>
      <c r="K85" s="641" t="s">
        <v>17</v>
      </c>
    </row>
    <row r="86" spans="1:11">
      <c r="A86" s="2"/>
      <c r="B86" s="504" t="s">
        <v>136</v>
      </c>
      <c r="C86" s="109">
        <v>71.782945736434101</v>
      </c>
      <c r="D86" s="110">
        <v>65.785813630041716</v>
      </c>
      <c r="E86" s="111">
        <v>88.356164383561648</v>
      </c>
      <c r="F86" s="111">
        <v>89.603773584905667</v>
      </c>
      <c r="G86" s="111">
        <v>49.232283464566933</v>
      </c>
      <c r="H86" s="111">
        <v>62.309446645060582</v>
      </c>
      <c r="I86" s="111">
        <v>73.773276836158203</v>
      </c>
      <c r="J86" s="128">
        <f t="shared" si="4"/>
        <v>71.549100611532694</v>
      </c>
      <c r="K86" s="641" t="s">
        <v>383</v>
      </c>
    </row>
    <row r="87" spans="1:11">
      <c r="A87" s="2"/>
      <c r="B87" s="504" t="s">
        <v>65</v>
      </c>
      <c r="C87" s="109">
        <v>130.54263565891472</v>
      </c>
      <c r="D87" s="110">
        <v>116.82892906815019</v>
      </c>
      <c r="E87" s="111">
        <v>118.49315068493152</v>
      </c>
      <c r="F87" s="111">
        <v>120.01886792452829</v>
      </c>
      <c r="G87" s="111">
        <v>151.41732283464569</v>
      </c>
      <c r="H87" s="111">
        <v>132.19086171714281</v>
      </c>
      <c r="I87" s="111">
        <v>124.9632768361582</v>
      </c>
      <c r="J87" s="128">
        <f t="shared" si="4"/>
        <v>127.77929210349592</v>
      </c>
      <c r="K87" s="641" t="s">
        <v>17</v>
      </c>
    </row>
    <row r="88" spans="1:11">
      <c r="A88" s="2"/>
      <c r="B88" s="504" t="s">
        <v>260</v>
      </c>
      <c r="C88" s="516">
        <v>70.236439499304581</v>
      </c>
      <c r="D88" s="110">
        <v>70.236439499304581</v>
      </c>
      <c r="E88" s="111">
        <v>103.59589041095892</v>
      </c>
      <c r="F88" s="516">
        <v>80</v>
      </c>
      <c r="G88" s="111">
        <v>56.141732283464577</v>
      </c>
      <c r="H88" s="111">
        <v>67.110459894287615</v>
      </c>
      <c r="I88" s="111">
        <v>83.403276836158199</v>
      </c>
      <c r="J88" s="128">
        <f t="shared" si="4"/>
        <v>75.817748346211218</v>
      </c>
      <c r="K88" s="641" t="s">
        <v>385</v>
      </c>
    </row>
    <row r="89" spans="1:11">
      <c r="A89" s="2"/>
      <c r="B89" s="503" t="s">
        <v>261</v>
      </c>
      <c r="C89" s="516">
        <v>92.677165354330711</v>
      </c>
      <c r="D89" s="516">
        <v>92.677165354330711</v>
      </c>
      <c r="E89" s="516">
        <v>92.677165354330711</v>
      </c>
      <c r="F89" s="516">
        <v>92.677165354330711</v>
      </c>
      <c r="G89" s="111">
        <v>92.677165354330711</v>
      </c>
      <c r="H89" s="111">
        <v>108.54142608206156</v>
      </c>
      <c r="I89" s="111">
        <v>102.7432768361582</v>
      </c>
      <c r="J89" s="128">
        <f t="shared" si="4"/>
        <v>96.381504241410468</v>
      </c>
      <c r="K89" s="641" t="s">
        <v>384</v>
      </c>
    </row>
    <row r="90" spans="1:11">
      <c r="A90" s="2"/>
      <c r="B90" s="504" t="s">
        <v>101</v>
      </c>
      <c r="C90" s="109">
        <v>107.75193798449611</v>
      </c>
      <c r="D90" s="110">
        <v>115.43810848400555</v>
      </c>
      <c r="E90" s="111">
        <v>117.12328767123287</v>
      </c>
      <c r="F90" s="111">
        <v>98.943396226415089</v>
      </c>
      <c r="G90" s="111">
        <v>104.80314960629921</v>
      </c>
      <c r="H90" s="111">
        <v>111.60874010240103</v>
      </c>
      <c r="I90" s="111">
        <v>108.07327683615819</v>
      </c>
      <c r="J90" s="128">
        <f t="shared" si="4"/>
        <v>109.10598527300115</v>
      </c>
      <c r="K90" s="641" t="s">
        <v>17</v>
      </c>
    </row>
    <row r="91" spans="1:11">
      <c r="A91" s="2"/>
      <c r="B91" s="504" t="s">
        <v>95</v>
      </c>
      <c r="C91" s="109">
        <v>117.05426356589147</v>
      </c>
      <c r="D91" s="110">
        <v>117.38525730180807</v>
      </c>
      <c r="E91" s="111">
        <v>118.66438356164383</v>
      </c>
      <c r="F91" s="111">
        <v>114.24528301886792</v>
      </c>
      <c r="G91" s="111">
        <v>115.23622047244095</v>
      </c>
      <c r="H91" s="111">
        <v>98.657858683189872</v>
      </c>
      <c r="I91" s="111">
        <v>100.78327683615819</v>
      </c>
      <c r="J91" s="128">
        <f t="shared" si="4"/>
        <v>111.71807763428573</v>
      </c>
      <c r="K91" s="641" t="s">
        <v>17</v>
      </c>
    </row>
    <row r="92" spans="1:11">
      <c r="A92" s="2"/>
      <c r="B92" s="504" t="s">
        <v>94</v>
      </c>
      <c r="C92" s="109">
        <v>89.767441860465112</v>
      </c>
      <c r="D92" s="110">
        <v>106.11961057023642</v>
      </c>
      <c r="E92" s="111">
        <v>106.16438356164383</v>
      </c>
      <c r="F92" s="111">
        <v>104.11320754716982</v>
      </c>
      <c r="G92" s="111">
        <v>120.29527559055117</v>
      </c>
      <c r="H92" s="111">
        <v>98.465225435535714</v>
      </c>
      <c r="I92" s="111">
        <v>104.5732768361582</v>
      </c>
      <c r="J92" s="128">
        <f t="shared" si="4"/>
        <v>104.21406020025145</v>
      </c>
      <c r="K92" s="641" t="s">
        <v>17</v>
      </c>
    </row>
    <row r="93" spans="1:11">
      <c r="A93" s="2"/>
      <c r="B93" s="504" t="s">
        <v>137</v>
      </c>
      <c r="C93" s="109">
        <v>97.674418604651152</v>
      </c>
      <c r="D93" s="110">
        <v>107.37134909596662</v>
      </c>
      <c r="E93" s="111">
        <v>118.32191780821917</v>
      </c>
      <c r="F93" s="111">
        <v>98.264150943396217</v>
      </c>
      <c r="G93" s="111">
        <v>86.200787401574814</v>
      </c>
      <c r="H93" s="111">
        <v>100.86573206014921</v>
      </c>
      <c r="I93" s="111">
        <v>97.273276836158203</v>
      </c>
      <c r="J93" s="128">
        <f t="shared" si="4"/>
        <v>100.85309039287361</v>
      </c>
      <c r="K93" s="641" t="s">
        <v>383</v>
      </c>
    </row>
    <row r="94" spans="1:11">
      <c r="A94" s="2"/>
      <c r="B94" s="504" t="s">
        <v>34</v>
      </c>
      <c r="C94" s="516">
        <v>71.746575342465761</v>
      </c>
      <c r="D94" s="516">
        <v>71.746575342465761</v>
      </c>
      <c r="E94" s="111">
        <v>71.746575342465761</v>
      </c>
      <c r="F94" s="516">
        <v>76</v>
      </c>
      <c r="G94" s="111">
        <v>80.826771653543318</v>
      </c>
      <c r="H94" s="111">
        <v>103.1180592634903</v>
      </c>
      <c r="I94" s="111">
        <v>103.7632768361582</v>
      </c>
      <c r="J94" s="128">
        <f t="shared" si="4"/>
        <v>82.706833397227015</v>
      </c>
      <c r="K94" s="641" t="s">
        <v>17</v>
      </c>
    </row>
    <row r="95" spans="1:11">
      <c r="A95" s="2"/>
      <c r="B95" s="504" t="s">
        <v>138</v>
      </c>
      <c r="C95" s="516">
        <v>82.614742698191918</v>
      </c>
      <c r="D95" s="110">
        <v>82.614742698191918</v>
      </c>
      <c r="E95" s="111">
        <v>93.493150684931521</v>
      </c>
      <c r="F95" s="111">
        <v>72.433962264150935</v>
      </c>
      <c r="G95" s="111">
        <v>50.708661417322844</v>
      </c>
      <c r="H95" s="111">
        <v>54.426301433366831</v>
      </c>
      <c r="I95" s="111">
        <v>82.70327683615821</v>
      </c>
      <c r="J95" s="128">
        <f t="shared" si="4"/>
        <v>74.142119718902023</v>
      </c>
      <c r="K95" s="641" t="s">
        <v>383</v>
      </c>
    </row>
    <row r="96" spans="1:11">
      <c r="A96" s="2"/>
      <c r="B96" s="504" t="s">
        <v>45</v>
      </c>
      <c r="C96" s="516">
        <v>118.49791376912377</v>
      </c>
      <c r="D96" s="110">
        <v>118.49791376912377</v>
      </c>
      <c r="E96" s="111">
        <v>109.24657534246576</v>
      </c>
      <c r="F96" s="111">
        <v>105.8301886792453</v>
      </c>
      <c r="G96" s="111">
        <v>146.96850393700785</v>
      </c>
      <c r="H96" s="111">
        <v>131.27214930525369</v>
      </c>
      <c r="I96" s="111">
        <v>107.67327683615821</v>
      </c>
      <c r="J96" s="128">
        <f t="shared" si="4"/>
        <v>119.71236023405406</v>
      </c>
      <c r="K96" s="641" t="s">
        <v>17</v>
      </c>
    </row>
    <row r="97" spans="1:11">
      <c r="A97" s="2"/>
      <c r="B97" s="504" t="s">
        <v>139</v>
      </c>
      <c r="C97" s="109">
        <v>56.899224806201552</v>
      </c>
      <c r="D97" s="110">
        <v>81.780250347705135</v>
      </c>
      <c r="E97" s="111">
        <v>73.801369863013704</v>
      </c>
      <c r="F97" s="111">
        <v>99.452830188679243</v>
      </c>
      <c r="G97" s="111">
        <v>77.618110236220474</v>
      </c>
      <c r="H97" s="111">
        <v>67.910628769158791</v>
      </c>
      <c r="I97" s="111">
        <v>88.143276836158208</v>
      </c>
      <c r="J97" s="128">
        <f t="shared" si="4"/>
        <v>77.943670149591028</v>
      </c>
      <c r="K97" s="641" t="s">
        <v>383</v>
      </c>
    </row>
    <row r="98" spans="1:11">
      <c r="A98" s="2"/>
      <c r="B98" s="503" t="s">
        <v>262</v>
      </c>
      <c r="C98" s="114"/>
      <c r="D98" s="115"/>
      <c r="E98" s="116"/>
      <c r="F98" s="116"/>
      <c r="G98" s="116"/>
      <c r="H98" s="116"/>
      <c r="I98" s="116"/>
      <c r="J98" s="514"/>
      <c r="K98" s="641" t="s">
        <v>384</v>
      </c>
    </row>
    <row r="99" spans="1:11">
      <c r="A99" s="2"/>
      <c r="B99" s="504" t="s">
        <v>114</v>
      </c>
      <c r="C99" s="516">
        <v>96.940194714881784</v>
      </c>
      <c r="D99" s="110">
        <v>96.940194714881784</v>
      </c>
      <c r="E99" s="111">
        <v>112.84246575342468</v>
      </c>
      <c r="F99" s="516">
        <v>109</v>
      </c>
      <c r="G99" s="111">
        <v>104.48818897637796</v>
      </c>
      <c r="H99" s="111">
        <v>111.56428627601933</v>
      </c>
      <c r="I99" s="111">
        <v>96.45327683615821</v>
      </c>
      <c r="J99" s="128">
        <f>SUM(C99:I99)/7</f>
        <v>104.03265818167768</v>
      </c>
      <c r="K99" s="641" t="s">
        <v>383</v>
      </c>
    </row>
    <row r="100" spans="1:11">
      <c r="A100" s="2"/>
      <c r="B100" s="504" t="s">
        <v>37</v>
      </c>
      <c r="C100" s="109">
        <v>134.88372093023256</v>
      </c>
      <c r="D100" s="110">
        <v>127.12100139082058</v>
      </c>
      <c r="E100" s="111">
        <v>127.91095890410959</v>
      </c>
      <c r="F100" s="111">
        <v>121.58490566037736</v>
      </c>
      <c r="G100" s="111">
        <v>149.05511811023621</v>
      </c>
      <c r="H100" s="111">
        <v>134.36909920984766</v>
      </c>
      <c r="I100" s="111">
        <v>122.00327683615819</v>
      </c>
      <c r="J100" s="128">
        <f>SUM(C100:I100)/7</f>
        <v>130.98972586311174</v>
      </c>
      <c r="K100" s="641" t="s">
        <v>17</v>
      </c>
    </row>
    <row r="101" spans="1:11">
      <c r="A101" s="2"/>
      <c r="B101" s="504" t="s">
        <v>61</v>
      </c>
      <c r="C101" s="109">
        <v>127.90697674418605</v>
      </c>
      <c r="D101" s="110">
        <v>122.11404728789985</v>
      </c>
      <c r="E101" s="111">
        <v>133.9041095890411</v>
      </c>
      <c r="F101" s="111">
        <v>130.18867924528303</v>
      </c>
      <c r="G101" s="111">
        <v>139.86220472440945</v>
      </c>
      <c r="H101" s="111">
        <v>130.69424956229119</v>
      </c>
      <c r="I101" s="111">
        <v>127.3132768361582</v>
      </c>
      <c r="J101" s="128">
        <f>SUM(C101:I101)/7</f>
        <v>130.28336342703841</v>
      </c>
      <c r="K101" s="641" t="s">
        <v>17</v>
      </c>
    </row>
    <row r="102" spans="1:11">
      <c r="A102" s="2"/>
      <c r="B102" s="503" t="s">
        <v>263</v>
      </c>
      <c r="C102" s="114"/>
      <c r="D102" s="115"/>
      <c r="E102" s="116"/>
      <c r="F102" s="116"/>
      <c r="G102" s="116"/>
      <c r="H102" s="116"/>
      <c r="I102" s="116"/>
      <c r="J102" s="514"/>
      <c r="K102" s="641" t="s">
        <v>385</v>
      </c>
    </row>
    <row r="103" spans="1:11">
      <c r="A103" s="2"/>
      <c r="B103" s="503" t="s">
        <v>264</v>
      </c>
      <c r="C103" s="114"/>
      <c r="D103" s="115"/>
      <c r="E103" s="116"/>
      <c r="F103" s="116"/>
      <c r="G103" s="116"/>
      <c r="H103" s="116"/>
      <c r="I103" s="116"/>
      <c r="J103" s="514"/>
      <c r="K103" s="641" t="s">
        <v>385</v>
      </c>
    </row>
    <row r="104" spans="1:11">
      <c r="A104" s="2"/>
      <c r="B104" s="504" t="s">
        <v>84</v>
      </c>
      <c r="C104" s="109">
        <v>113.48837209302327</v>
      </c>
      <c r="D104" s="110">
        <v>107.51043115438108</v>
      </c>
      <c r="E104" s="111">
        <v>96.575342465753423</v>
      </c>
      <c r="F104" s="111">
        <v>109.2641509433962</v>
      </c>
      <c r="G104" s="111">
        <v>91.732283464566933</v>
      </c>
      <c r="H104" s="111">
        <v>99.828476111242153</v>
      </c>
      <c r="I104" s="111">
        <v>88.41327683615819</v>
      </c>
      <c r="J104" s="128">
        <f t="shared" ref="J104:J109" si="5">SUM(C104:I104)/7</f>
        <v>100.97319043836016</v>
      </c>
      <c r="K104" s="641" t="s">
        <v>17</v>
      </c>
    </row>
    <row r="105" spans="1:11">
      <c r="A105" s="2"/>
      <c r="B105" s="504" t="s">
        <v>140</v>
      </c>
      <c r="C105" s="109">
        <v>81.085271317829452</v>
      </c>
      <c r="D105" s="516">
        <v>84</v>
      </c>
      <c r="E105" s="111">
        <v>86.130136986301366</v>
      </c>
      <c r="F105" s="516">
        <v>72</v>
      </c>
      <c r="G105" s="111">
        <v>57.677165354330718</v>
      </c>
      <c r="H105" s="111">
        <v>77.186660540813463</v>
      </c>
      <c r="I105" s="111">
        <v>85.783276836158194</v>
      </c>
      <c r="J105" s="128">
        <f t="shared" si="5"/>
        <v>77.694644433633314</v>
      </c>
      <c r="K105" s="641" t="s">
        <v>383</v>
      </c>
    </row>
    <row r="106" spans="1:11">
      <c r="A106" s="2"/>
      <c r="B106" s="504" t="s">
        <v>141</v>
      </c>
      <c r="C106" s="109">
        <v>95.193798449612402</v>
      </c>
      <c r="D106" s="110">
        <v>114.32545201668984</v>
      </c>
      <c r="E106" s="111">
        <v>108.90410958904111</v>
      </c>
      <c r="F106" s="111">
        <v>107.24528301886794</v>
      </c>
      <c r="G106" s="111">
        <v>92.972440944881882</v>
      </c>
      <c r="H106" s="111">
        <v>96.257352058576345</v>
      </c>
      <c r="I106" s="111">
        <v>99.053276836158204</v>
      </c>
      <c r="J106" s="128">
        <f t="shared" si="5"/>
        <v>101.99310184483254</v>
      </c>
      <c r="K106" s="641" t="s">
        <v>383</v>
      </c>
    </row>
    <row r="107" spans="1:11">
      <c r="A107" s="2"/>
      <c r="B107" s="504" t="s">
        <v>47</v>
      </c>
      <c r="C107" s="109">
        <v>123.10077519379846</v>
      </c>
      <c r="D107" s="110">
        <v>120.02781641168288</v>
      </c>
      <c r="E107" s="111">
        <v>125.34246575342468</v>
      </c>
      <c r="F107" s="111">
        <v>126.24528301886792</v>
      </c>
      <c r="G107" s="111">
        <v>158.40551181102362</v>
      </c>
      <c r="H107" s="111">
        <v>124.85598036415711</v>
      </c>
      <c r="I107" s="111">
        <v>121.73327683615821</v>
      </c>
      <c r="J107" s="128">
        <f t="shared" si="5"/>
        <v>128.53015848415899</v>
      </c>
      <c r="K107" s="641" t="s">
        <v>17</v>
      </c>
    </row>
    <row r="108" spans="1:11">
      <c r="A108" s="2"/>
      <c r="B108" s="504" t="s">
        <v>142</v>
      </c>
      <c r="C108" s="109">
        <v>97.829457364341081</v>
      </c>
      <c r="D108" s="110">
        <v>98.470097357440878</v>
      </c>
      <c r="E108" s="111">
        <v>87.842465753424662</v>
      </c>
      <c r="F108" s="111">
        <v>89.622641509433961</v>
      </c>
      <c r="G108" s="111">
        <v>63.129921259842526</v>
      </c>
      <c r="H108" s="111">
        <v>87.262861187339311</v>
      </c>
      <c r="I108" s="111">
        <v>93.023276836158203</v>
      </c>
      <c r="J108" s="128">
        <f t="shared" si="5"/>
        <v>88.16867446685437</v>
      </c>
      <c r="K108" s="641" t="s">
        <v>383</v>
      </c>
    </row>
    <row r="109" spans="1:11">
      <c r="A109" s="2"/>
      <c r="B109" s="504" t="s">
        <v>53</v>
      </c>
      <c r="C109" s="109">
        <v>124.34108527131784</v>
      </c>
      <c r="D109" s="110">
        <v>111.54381084840055</v>
      </c>
      <c r="E109" s="111">
        <v>104.28082191780821</v>
      </c>
      <c r="F109" s="111">
        <v>113.28301886792454</v>
      </c>
      <c r="G109" s="111">
        <v>144.25196850393704</v>
      </c>
      <c r="H109" s="111">
        <v>127.1527613938799</v>
      </c>
      <c r="I109" s="111">
        <v>116.9632768361582</v>
      </c>
      <c r="J109" s="128">
        <f t="shared" si="5"/>
        <v>120.25953480563234</v>
      </c>
      <c r="K109" s="641" t="s">
        <v>17</v>
      </c>
    </row>
    <row r="110" spans="1:11">
      <c r="A110" s="2"/>
      <c r="B110" s="503" t="s">
        <v>265</v>
      </c>
      <c r="C110" s="114"/>
      <c r="D110" s="115"/>
      <c r="E110" s="116"/>
      <c r="F110" s="116"/>
      <c r="G110" s="116"/>
      <c r="H110" s="116"/>
      <c r="I110" s="116"/>
      <c r="J110" s="514"/>
      <c r="K110" s="641" t="s">
        <v>384</v>
      </c>
    </row>
    <row r="111" spans="1:11">
      <c r="A111" s="2"/>
      <c r="B111" s="503" t="s">
        <v>266</v>
      </c>
      <c r="C111" s="120">
        <v>69.370078740157496</v>
      </c>
      <c r="D111" s="120">
        <v>69.370078740157496</v>
      </c>
      <c r="E111" s="120">
        <v>69.370078740157496</v>
      </c>
      <c r="F111" s="120">
        <v>69.370078740157496</v>
      </c>
      <c r="G111" s="111">
        <v>69.370078740157496</v>
      </c>
      <c r="H111" s="111">
        <v>93.767937781199393</v>
      </c>
      <c r="I111" s="111">
        <v>94.293276836158199</v>
      </c>
      <c r="J111" s="128">
        <f>SUM(C111:I111)/7</f>
        <v>76.415944045449308</v>
      </c>
      <c r="K111" s="641" t="s">
        <v>385</v>
      </c>
    </row>
    <row r="112" spans="1:11">
      <c r="A112" s="2"/>
      <c r="B112" s="503" t="s">
        <v>267</v>
      </c>
      <c r="C112" s="114"/>
      <c r="D112" s="115"/>
      <c r="E112" s="116"/>
      <c r="F112" s="116"/>
      <c r="G112" s="116"/>
      <c r="H112" s="116"/>
      <c r="I112" s="116"/>
      <c r="J112" s="514"/>
      <c r="K112" s="641" t="s">
        <v>385</v>
      </c>
    </row>
    <row r="113" spans="1:11">
      <c r="A113" s="2"/>
      <c r="B113" s="504" t="s">
        <v>116</v>
      </c>
      <c r="C113" s="109">
        <v>106.8217054263566</v>
      </c>
      <c r="D113" s="110">
        <v>106.6759388038943</v>
      </c>
      <c r="E113" s="111">
        <v>92.465753424657535</v>
      </c>
      <c r="F113" s="111">
        <v>97.886792452830193</v>
      </c>
      <c r="G113" s="111">
        <v>94.606299212598429</v>
      </c>
      <c r="H113" s="111">
        <v>103.19214897412652</v>
      </c>
      <c r="I113" s="111">
        <v>95.693276836158191</v>
      </c>
      <c r="J113" s="128">
        <f t="shared" ref="J113:J149" si="6">SUM(C113:I113)/7</f>
        <v>99.620273590088829</v>
      </c>
      <c r="K113" s="641" t="s">
        <v>17</v>
      </c>
    </row>
    <row r="114" spans="1:11">
      <c r="A114" s="2"/>
      <c r="B114" s="504" t="s">
        <v>143</v>
      </c>
      <c r="C114" s="109">
        <v>76.279069767441868</v>
      </c>
      <c r="D114" s="110">
        <v>71.349095966620297</v>
      </c>
      <c r="E114" s="111">
        <v>76.027397260273972</v>
      </c>
      <c r="F114" s="113">
        <v>66</v>
      </c>
      <c r="G114" s="111">
        <v>55.177165354330718</v>
      </c>
      <c r="H114" s="111">
        <v>82.091399384931194</v>
      </c>
      <c r="I114" s="111">
        <v>89.983276836158197</v>
      </c>
      <c r="J114" s="128">
        <f t="shared" si="6"/>
        <v>73.843914938536614</v>
      </c>
      <c r="K114" s="641" t="s">
        <v>383</v>
      </c>
    </row>
    <row r="115" spans="1:11">
      <c r="A115" s="2"/>
      <c r="B115" s="504" t="s">
        <v>144</v>
      </c>
      <c r="C115" s="109">
        <v>71.47286821705427</v>
      </c>
      <c r="D115" s="110">
        <v>69.123783031988879</v>
      </c>
      <c r="E115" s="111">
        <v>76.541095890410972</v>
      </c>
      <c r="F115" s="516">
        <v>74</v>
      </c>
      <c r="G115" s="111">
        <v>70.826771653543304</v>
      </c>
      <c r="H115" s="111">
        <v>71.422481053315593</v>
      </c>
      <c r="I115" s="111">
        <v>88.033276836158194</v>
      </c>
      <c r="J115" s="128">
        <f t="shared" si="6"/>
        <v>74.488610954638744</v>
      </c>
      <c r="K115" s="641" t="s">
        <v>383</v>
      </c>
    </row>
    <row r="116" spans="1:11">
      <c r="A116" s="2"/>
      <c r="B116" s="504" t="s">
        <v>104</v>
      </c>
      <c r="C116" s="516">
        <v>90.125173852572999</v>
      </c>
      <c r="D116" s="110">
        <v>90.125173852572999</v>
      </c>
      <c r="E116" s="111">
        <v>101.36986301369863</v>
      </c>
      <c r="F116" s="516">
        <v>88</v>
      </c>
      <c r="G116" s="111">
        <v>74.940944881889777</v>
      </c>
      <c r="H116" s="111">
        <v>105.41484029321309</v>
      </c>
      <c r="I116" s="111">
        <v>91.293276836158199</v>
      </c>
      <c r="J116" s="128">
        <f t="shared" si="6"/>
        <v>91.609896104300802</v>
      </c>
      <c r="K116" s="641" t="s">
        <v>17</v>
      </c>
    </row>
    <row r="117" spans="1:11">
      <c r="A117" s="2"/>
      <c r="B117" s="504" t="s">
        <v>145</v>
      </c>
      <c r="C117" s="109">
        <v>75.813953488372093</v>
      </c>
      <c r="D117" s="110">
        <v>84.422809457579973</v>
      </c>
      <c r="E117" s="111">
        <v>67.636986301369859</v>
      </c>
      <c r="F117" s="111">
        <v>77.64150943396227</v>
      </c>
      <c r="G117" s="111">
        <v>37.421259842519689</v>
      </c>
      <c r="H117" s="111">
        <v>64.132053526711601</v>
      </c>
      <c r="I117" s="111">
        <v>77.103276836158201</v>
      </c>
      <c r="J117" s="128">
        <f t="shared" si="6"/>
        <v>69.167406983810537</v>
      </c>
      <c r="K117" s="641" t="s">
        <v>383</v>
      </c>
    </row>
    <row r="118" spans="1:11">
      <c r="A118" s="2"/>
      <c r="B118" s="504" t="s">
        <v>105</v>
      </c>
      <c r="C118" s="109">
        <v>109.76744186046513</v>
      </c>
      <c r="D118" s="110">
        <v>104.86787204450624</v>
      </c>
      <c r="E118" s="111">
        <v>85.445205479452056</v>
      </c>
      <c r="F118" s="111">
        <v>99.132075471698116</v>
      </c>
      <c r="G118" s="111">
        <v>96.2007874015748</v>
      </c>
      <c r="H118" s="111">
        <v>103.19214897412652</v>
      </c>
      <c r="I118" s="111">
        <v>94.873276836158198</v>
      </c>
      <c r="J118" s="128">
        <f t="shared" si="6"/>
        <v>99.068401152568725</v>
      </c>
      <c r="K118" s="641" t="s">
        <v>17</v>
      </c>
    </row>
    <row r="119" spans="1:11">
      <c r="A119" s="2"/>
      <c r="B119" s="504" t="s">
        <v>83</v>
      </c>
      <c r="C119" s="109">
        <v>119.37984496124029</v>
      </c>
      <c r="D119" s="110">
        <v>117.10709318497914</v>
      </c>
      <c r="E119" s="111">
        <v>118.32191780821917</v>
      </c>
      <c r="F119" s="111">
        <v>107.77358490566039</v>
      </c>
      <c r="G119" s="111">
        <v>138.34645669291339</v>
      </c>
      <c r="H119" s="111">
        <v>125.35979039648338</v>
      </c>
      <c r="I119" s="111">
        <v>108.3732768361582</v>
      </c>
      <c r="J119" s="128">
        <f t="shared" si="6"/>
        <v>119.23742354080771</v>
      </c>
      <c r="K119" s="641" t="s">
        <v>17</v>
      </c>
    </row>
    <row r="120" spans="1:11">
      <c r="A120" s="2"/>
      <c r="B120" s="504" t="s">
        <v>268</v>
      </c>
      <c r="C120" s="109">
        <v>127.28682170542636</v>
      </c>
      <c r="D120" s="110">
        <v>121.83588317107092</v>
      </c>
      <c r="E120" s="111">
        <v>160.10273972602741</v>
      </c>
      <c r="F120" s="111">
        <v>125.05660377358492</v>
      </c>
      <c r="G120" s="111">
        <v>150.59055118110237</v>
      </c>
      <c r="H120" s="111">
        <v>134.11719419368453</v>
      </c>
      <c r="I120" s="111">
        <v>121.9332768361582</v>
      </c>
      <c r="J120" s="128">
        <f t="shared" si="6"/>
        <v>134.41758151243639</v>
      </c>
      <c r="K120" s="641" t="s">
        <v>385</v>
      </c>
    </row>
    <row r="121" spans="1:11">
      <c r="A121" s="2"/>
      <c r="B121" s="504" t="s">
        <v>118</v>
      </c>
      <c r="C121" s="109">
        <v>73.95348837209302</v>
      </c>
      <c r="D121" s="110">
        <v>83.866481223922108</v>
      </c>
      <c r="E121" s="111">
        <v>82.705479452054789</v>
      </c>
      <c r="F121" s="111">
        <v>68.35849056603773</v>
      </c>
      <c r="G121" s="111">
        <v>61.476377952755911</v>
      </c>
      <c r="H121" s="111">
        <v>79.394533917772804</v>
      </c>
      <c r="I121" s="111">
        <v>73.9332768361582</v>
      </c>
      <c r="J121" s="128">
        <f t="shared" si="6"/>
        <v>74.812589760113497</v>
      </c>
      <c r="K121" s="641" t="s">
        <v>383</v>
      </c>
    </row>
    <row r="122" spans="1:11">
      <c r="A122" s="2"/>
      <c r="B122" s="504" t="s">
        <v>97</v>
      </c>
      <c r="C122" s="109">
        <v>94.108527131782949</v>
      </c>
      <c r="D122" s="110">
        <v>92.072322670375513</v>
      </c>
      <c r="E122" s="111">
        <v>76.369863013698634</v>
      </c>
      <c r="F122" s="111">
        <v>98.660377358490564</v>
      </c>
      <c r="G122" s="111">
        <v>87.322834645669303</v>
      </c>
      <c r="H122" s="111">
        <v>97.576148907901057</v>
      </c>
      <c r="I122" s="111">
        <v>90.283276836158194</v>
      </c>
      <c r="J122" s="128">
        <f t="shared" si="6"/>
        <v>90.913335794868019</v>
      </c>
      <c r="K122" s="641" t="s">
        <v>17</v>
      </c>
    </row>
    <row r="123" spans="1:11">
      <c r="A123" s="2"/>
      <c r="B123" s="504" t="s">
        <v>54</v>
      </c>
      <c r="C123" s="109">
        <v>108.52713178294573</v>
      </c>
      <c r="D123" s="110">
        <v>106.95410292072323</v>
      </c>
      <c r="E123" s="111">
        <v>102.73972602739727</v>
      </c>
      <c r="F123" s="111">
        <v>80.622641509433961</v>
      </c>
      <c r="G123" s="111">
        <v>100.55118110236221</v>
      </c>
      <c r="H123" s="111">
        <v>98.272592187881529</v>
      </c>
      <c r="I123" s="111">
        <v>101.5232768361582</v>
      </c>
      <c r="J123" s="128">
        <f t="shared" si="6"/>
        <v>99.884378909557441</v>
      </c>
      <c r="K123" s="641" t="s">
        <v>17</v>
      </c>
    </row>
    <row r="124" spans="1:11">
      <c r="A124" s="2"/>
      <c r="B124" s="503" t="s">
        <v>82</v>
      </c>
      <c r="C124" s="516">
        <v>74.965229485396378</v>
      </c>
      <c r="D124" s="110">
        <v>74.965229485396378</v>
      </c>
      <c r="E124" s="111">
        <v>70.205479452054803</v>
      </c>
      <c r="F124" s="111">
        <v>47.773584905660378</v>
      </c>
      <c r="G124" s="111">
        <v>65.728346456692918</v>
      </c>
      <c r="H124" s="111">
        <v>94.790375787979215</v>
      </c>
      <c r="I124" s="111">
        <v>86.563276836158195</v>
      </c>
      <c r="J124" s="128">
        <f t="shared" si="6"/>
        <v>73.570217487048325</v>
      </c>
      <c r="K124" s="641" t="s">
        <v>17</v>
      </c>
    </row>
    <row r="125" spans="1:11">
      <c r="A125" s="2"/>
      <c r="B125" s="504" t="s">
        <v>39</v>
      </c>
      <c r="C125" s="109">
        <v>129.14728682170542</v>
      </c>
      <c r="D125" s="110">
        <v>115.02086230876216</v>
      </c>
      <c r="E125" s="111">
        <v>114.89726027397261</v>
      </c>
      <c r="F125" s="111">
        <v>110.73584905660377</v>
      </c>
      <c r="G125" s="111">
        <v>146.98818897637796</v>
      </c>
      <c r="H125" s="111">
        <v>128.32337882193215</v>
      </c>
      <c r="I125" s="111">
        <v>122.13327683615819</v>
      </c>
      <c r="J125" s="128">
        <f t="shared" si="6"/>
        <v>123.89230044221604</v>
      </c>
      <c r="K125" s="641" t="s">
        <v>17</v>
      </c>
    </row>
    <row r="126" spans="1:11">
      <c r="A126" s="2"/>
      <c r="B126" s="504" t="s">
        <v>44</v>
      </c>
      <c r="C126" s="109">
        <v>114.26356589147287</v>
      </c>
      <c r="D126" s="110">
        <v>110.70931849791374</v>
      </c>
      <c r="E126" s="111">
        <v>106.84931506849315</v>
      </c>
      <c r="F126" s="111">
        <v>103.09433962264151</v>
      </c>
      <c r="G126" s="111">
        <v>129.48818897637798</v>
      </c>
      <c r="H126" s="111">
        <v>115.78739978228383</v>
      </c>
      <c r="I126" s="111">
        <v>118.3732768361582</v>
      </c>
      <c r="J126" s="128">
        <f t="shared" si="6"/>
        <v>114.08077209647732</v>
      </c>
      <c r="K126" s="641" t="s">
        <v>17</v>
      </c>
    </row>
    <row r="127" spans="1:11">
      <c r="A127" s="2"/>
      <c r="B127" s="504" t="s">
        <v>58</v>
      </c>
      <c r="C127" s="109">
        <v>123.72093023255815</v>
      </c>
      <c r="D127" s="110">
        <v>117.10709318497914</v>
      </c>
      <c r="E127" s="111">
        <v>125.17123287671232</v>
      </c>
      <c r="F127" s="111">
        <v>130</v>
      </c>
      <c r="G127" s="111">
        <v>146.37795275590554</v>
      </c>
      <c r="H127" s="111">
        <v>125.18197509095646</v>
      </c>
      <c r="I127" s="111">
        <v>120.32327683615819</v>
      </c>
      <c r="J127" s="128">
        <f t="shared" si="6"/>
        <v>126.8403515681814</v>
      </c>
      <c r="K127" s="641" t="s">
        <v>17</v>
      </c>
    </row>
    <row r="128" spans="1:11">
      <c r="A128" s="2"/>
      <c r="B128" s="504" t="s">
        <v>98</v>
      </c>
      <c r="C128" s="109">
        <v>115.81395348837209</v>
      </c>
      <c r="D128" s="110">
        <v>110.01390820584143</v>
      </c>
      <c r="E128" s="111">
        <v>99.315068493150676</v>
      </c>
      <c r="F128" s="111">
        <v>102.56603773584905</v>
      </c>
      <c r="G128" s="111">
        <v>114.68503937007874</v>
      </c>
      <c r="H128" s="111">
        <v>114.1277902640325</v>
      </c>
      <c r="I128" s="111">
        <v>101.94327683615819</v>
      </c>
      <c r="J128" s="128">
        <f t="shared" si="6"/>
        <v>108.35215348478323</v>
      </c>
      <c r="K128" s="641" t="s">
        <v>17</v>
      </c>
    </row>
    <row r="129" spans="1:11">
      <c r="A129" s="2"/>
      <c r="B129" s="504" t="s">
        <v>42</v>
      </c>
      <c r="C129" s="109">
        <v>126.97674418604652</v>
      </c>
      <c r="D129" s="110">
        <v>117.52433936022253</v>
      </c>
      <c r="E129" s="111">
        <v>124.14383561643835</v>
      </c>
      <c r="F129" s="111">
        <v>119.54716981132077</v>
      </c>
      <c r="G129" s="111">
        <v>142.42125984251967</v>
      </c>
      <c r="H129" s="111">
        <v>119.41779560345857</v>
      </c>
      <c r="I129" s="111">
        <v>118.0532768361582</v>
      </c>
      <c r="J129" s="128">
        <f t="shared" si="6"/>
        <v>124.01206017945209</v>
      </c>
      <c r="K129" s="641" t="s">
        <v>17</v>
      </c>
    </row>
    <row r="130" spans="1:11">
      <c r="A130" s="2"/>
      <c r="B130" s="504" t="s">
        <v>88</v>
      </c>
      <c r="C130" s="109">
        <v>102.32558139534885</v>
      </c>
      <c r="D130" s="110">
        <v>106.39777468706535</v>
      </c>
      <c r="E130" s="111">
        <v>96.061643835616437</v>
      </c>
      <c r="F130" s="111">
        <v>79.547169811320757</v>
      </c>
      <c r="G130" s="111">
        <v>109.80314960629923</v>
      </c>
      <c r="H130" s="111">
        <v>107.04481392720993</v>
      </c>
      <c r="I130" s="111">
        <v>105.5632768361582</v>
      </c>
      <c r="J130" s="128">
        <f t="shared" si="6"/>
        <v>100.96334429985983</v>
      </c>
      <c r="K130" s="641" t="s">
        <v>17</v>
      </c>
    </row>
    <row r="131" spans="1:11">
      <c r="A131" s="2"/>
      <c r="B131" s="504" t="s">
        <v>43</v>
      </c>
      <c r="C131" s="109">
        <v>98.449612403100772</v>
      </c>
      <c r="D131" s="110">
        <v>90.403337969401946</v>
      </c>
      <c r="E131" s="111">
        <v>98.11643835616438</v>
      </c>
      <c r="F131" s="111">
        <v>62.15094339622641</v>
      </c>
      <c r="G131" s="111">
        <v>100.53149606299215</v>
      </c>
      <c r="H131" s="111">
        <v>108.60069785057054</v>
      </c>
      <c r="I131" s="111">
        <v>97.923276836158209</v>
      </c>
      <c r="J131" s="128">
        <f t="shared" si="6"/>
        <v>93.739400410659201</v>
      </c>
      <c r="K131" s="641" t="s">
        <v>17</v>
      </c>
    </row>
    <row r="132" spans="1:11">
      <c r="A132" s="2"/>
      <c r="B132" s="504" t="s">
        <v>146</v>
      </c>
      <c r="C132" s="109">
        <v>87.441860465116278</v>
      </c>
      <c r="D132" s="110">
        <v>95.966620305980527</v>
      </c>
      <c r="E132" s="111">
        <v>88.013698630136986</v>
      </c>
      <c r="F132" s="111">
        <v>92.981132075471692</v>
      </c>
      <c r="G132" s="111">
        <v>72.814960629921259</v>
      </c>
      <c r="H132" s="111">
        <v>92.597320353147126</v>
      </c>
      <c r="I132" s="111">
        <v>90.613276836158207</v>
      </c>
      <c r="J132" s="128">
        <f t="shared" si="6"/>
        <v>88.63269561370457</v>
      </c>
      <c r="K132" s="641" t="s">
        <v>383</v>
      </c>
    </row>
    <row r="133" spans="1:11">
      <c r="A133" s="2"/>
      <c r="B133" s="503" t="s">
        <v>269</v>
      </c>
      <c r="C133" s="516">
        <v>109.88188976377953</v>
      </c>
      <c r="D133" s="516">
        <v>109.88188976377953</v>
      </c>
      <c r="E133" s="516">
        <v>109.88188976377953</v>
      </c>
      <c r="F133" s="516">
        <v>109.88188976377953</v>
      </c>
      <c r="G133" s="111">
        <v>109.88188976377953</v>
      </c>
      <c r="H133" s="111">
        <v>89.618913985571098</v>
      </c>
      <c r="I133" s="111">
        <v>98.623276836158198</v>
      </c>
      <c r="J133" s="128">
        <f t="shared" si="6"/>
        <v>105.3788056629467</v>
      </c>
      <c r="K133" s="641" t="s">
        <v>385</v>
      </c>
    </row>
    <row r="134" spans="1:11">
      <c r="A134" s="2"/>
      <c r="B134" s="503" t="s">
        <v>23</v>
      </c>
      <c r="C134" s="516">
        <v>89.707927677329607</v>
      </c>
      <c r="D134" s="110">
        <v>89.707927677329607</v>
      </c>
      <c r="E134" s="111">
        <v>87.5</v>
      </c>
      <c r="F134" s="111">
        <v>67.056603773584897</v>
      </c>
      <c r="G134" s="111">
        <v>125.86614173228348</v>
      </c>
      <c r="H134" s="111">
        <v>95.442365241577946</v>
      </c>
      <c r="I134" s="111">
        <v>105.64327683615821</v>
      </c>
      <c r="J134" s="128">
        <f t="shared" si="6"/>
        <v>94.417748991180545</v>
      </c>
      <c r="K134" s="641" t="s">
        <v>17</v>
      </c>
    </row>
    <row r="135" spans="1:11">
      <c r="A135" s="2"/>
      <c r="B135" s="504" t="s">
        <v>147</v>
      </c>
      <c r="C135" s="109">
        <v>93.798449612403104</v>
      </c>
      <c r="D135" s="110">
        <v>96.801112656467296</v>
      </c>
      <c r="E135" s="111">
        <v>102.22602739726028</v>
      </c>
      <c r="F135" s="111">
        <v>87.415094339622641</v>
      </c>
      <c r="G135" s="111">
        <v>79.980314960629926</v>
      </c>
      <c r="H135" s="111">
        <v>108.36361077653463</v>
      </c>
      <c r="I135" s="111">
        <v>98.223276836158192</v>
      </c>
      <c r="J135" s="128">
        <f t="shared" si="6"/>
        <v>95.258269511296589</v>
      </c>
      <c r="K135" s="641" t="s">
        <v>383</v>
      </c>
    </row>
    <row r="136" spans="1:11">
      <c r="A136" s="2"/>
      <c r="B136" s="504" t="s">
        <v>148</v>
      </c>
      <c r="C136" s="109">
        <v>82.015503875968989</v>
      </c>
      <c r="D136" s="110">
        <v>92.211404728789972</v>
      </c>
      <c r="E136" s="111">
        <v>102.05479452054796</v>
      </c>
      <c r="F136" s="113">
        <v>91</v>
      </c>
      <c r="G136" s="111">
        <v>79.468503937007867</v>
      </c>
      <c r="H136" s="111">
        <v>74.519430957909563</v>
      </c>
      <c r="I136" s="111">
        <v>86.303276836158204</v>
      </c>
      <c r="J136" s="128">
        <f t="shared" si="6"/>
        <v>86.796130693768944</v>
      </c>
      <c r="K136" s="641" t="s">
        <v>383</v>
      </c>
    </row>
    <row r="137" spans="1:11">
      <c r="A137" s="2"/>
      <c r="B137" s="504" t="s">
        <v>149</v>
      </c>
      <c r="C137" s="516">
        <v>123.50486787204449</v>
      </c>
      <c r="D137" s="110">
        <v>123.50486787204449</v>
      </c>
      <c r="E137" s="111">
        <v>124.14383561643835</v>
      </c>
      <c r="F137" s="111">
        <v>132.77358490566039</v>
      </c>
      <c r="G137" s="111">
        <v>126.08267716535433</v>
      </c>
      <c r="H137" s="111">
        <v>127.00458197260744</v>
      </c>
      <c r="I137" s="111">
        <v>109.48327683615821</v>
      </c>
      <c r="J137" s="128">
        <f t="shared" si="6"/>
        <v>123.78538460575824</v>
      </c>
      <c r="K137" s="641" t="s">
        <v>383</v>
      </c>
    </row>
    <row r="138" spans="1:11">
      <c r="A138" s="2"/>
      <c r="B138" s="504" t="s">
        <v>81</v>
      </c>
      <c r="C138" s="109">
        <v>118.91472868217055</v>
      </c>
      <c r="D138" s="110">
        <v>97.774687065368553</v>
      </c>
      <c r="E138" s="111">
        <v>99.143835616438352</v>
      </c>
      <c r="F138" s="111">
        <v>89.339622641509436</v>
      </c>
      <c r="G138" s="111">
        <v>98.720472440944889</v>
      </c>
      <c r="H138" s="111">
        <v>102.45125186776431</v>
      </c>
      <c r="I138" s="111">
        <v>104.44327683615819</v>
      </c>
      <c r="J138" s="128">
        <f t="shared" si="6"/>
        <v>101.54112502147917</v>
      </c>
      <c r="K138" s="641" t="s">
        <v>17</v>
      </c>
    </row>
    <row r="139" spans="1:11">
      <c r="A139" s="2"/>
      <c r="B139" s="503" t="s">
        <v>150</v>
      </c>
      <c r="C139" s="112">
        <v>79.069767441860463</v>
      </c>
      <c r="D139" s="517">
        <v>79.069767441860463</v>
      </c>
      <c r="E139" s="516">
        <v>63</v>
      </c>
      <c r="F139" s="516">
        <v>47.145669291338585</v>
      </c>
      <c r="G139" s="111">
        <v>47.145669291338585</v>
      </c>
      <c r="H139" s="111">
        <v>64.339504716493011</v>
      </c>
      <c r="I139" s="111">
        <v>84.983276836158197</v>
      </c>
      <c r="J139" s="128">
        <f t="shared" si="6"/>
        <v>66.393379288435625</v>
      </c>
      <c r="K139" s="641" t="s">
        <v>383</v>
      </c>
    </row>
    <row r="140" spans="1:11">
      <c r="A140" s="2"/>
      <c r="B140" s="504" t="s">
        <v>57</v>
      </c>
      <c r="C140" s="516">
        <v>85.787671232876718</v>
      </c>
      <c r="D140" s="516">
        <v>85.787671232876718</v>
      </c>
      <c r="E140" s="111">
        <v>85.787671232876718</v>
      </c>
      <c r="F140" s="111">
        <v>71.094339622641513</v>
      </c>
      <c r="G140" s="111">
        <v>84.094488188976385</v>
      </c>
      <c r="H140" s="111">
        <v>93.78275572332663</v>
      </c>
      <c r="I140" s="111">
        <v>93.153276836158199</v>
      </c>
      <c r="J140" s="128">
        <f t="shared" si="6"/>
        <v>85.641124867104693</v>
      </c>
      <c r="K140" s="641" t="s">
        <v>17</v>
      </c>
    </row>
    <row r="141" spans="1:11">
      <c r="A141" s="2"/>
      <c r="B141" s="504" t="s">
        <v>109</v>
      </c>
      <c r="C141" s="516">
        <v>119.88873435326843</v>
      </c>
      <c r="D141" s="110">
        <v>119.88873435326843</v>
      </c>
      <c r="E141" s="111">
        <v>116.95205479452055</v>
      </c>
      <c r="F141" s="111">
        <v>123.58490566037736</v>
      </c>
      <c r="G141" s="111">
        <v>120.59055118110236</v>
      </c>
      <c r="H141" s="111">
        <v>126.67858724580807</v>
      </c>
      <c r="I141" s="111">
        <v>112.69327683615819</v>
      </c>
      <c r="J141" s="128">
        <f t="shared" si="6"/>
        <v>120.0395492035005</v>
      </c>
      <c r="K141" s="641" t="s">
        <v>383</v>
      </c>
    </row>
    <row r="142" spans="1:11">
      <c r="A142" s="2"/>
      <c r="B142" s="503" t="s">
        <v>25</v>
      </c>
      <c r="C142" s="516">
        <v>115.57719054242001</v>
      </c>
      <c r="D142" s="110">
        <v>115.57719054242001</v>
      </c>
      <c r="E142" s="111">
        <v>116.09589041095892</v>
      </c>
      <c r="F142" s="111">
        <v>130.56603773584908</v>
      </c>
      <c r="G142" s="111">
        <v>163.95669291338584</v>
      </c>
      <c r="H142" s="111">
        <v>128.29374293767768</v>
      </c>
      <c r="I142" s="111">
        <v>122.48327683615821</v>
      </c>
      <c r="J142" s="128">
        <f t="shared" si="6"/>
        <v>127.50714598840997</v>
      </c>
      <c r="K142" s="641" t="s">
        <v>17</v>
      </c>
    </row>
    <row r="143" spans="1:11">
      <c r="A143" s="2"/>
      <c r="B143" s="504" t="s">
        <v>93</v>
      </c>
      <c r="C143" s="516">
        <v>104.45062586926286</v>
      </c>
      <c r="D143" s="110">
        <v>104.45062586926286</v>
      </c>
      <c r="E143" s="111">
        <v>103.76712328767124</v>
      </c>
      <c r="F143" s="111">
        <v>88.603773584905667</v>
      </c>
      <c r="G143" s="111">
        <v>99.232283464566933</v>
      </c>
      <c r="H143" s="111">
        <v>115.60958447675689</v>
      </c>
      <c r="I143" s="111">
        <v>104.42327683615821</v>
      </c>
      <c r="J143" s="128">
        <f t="shared" si="6"/>
        <v>102.9338990555121</v>
      </c>
      <c r="K143" s="641" t="s">
        <v>17</v>
      </c>
    </row>
    <row r="144" spans="1:11">
      <c r="A144" s="2"/>
      <c r="B144" s="504" t="s">
        <v>151</v>
      </c>
      <c r="C144" s="109">
        <v>75.193798449612402</v>
      </c>
      <c r="D144" s="110">
        <v>75.938803894297635</v>
      </c>
      <c r="E144" s="111">
        <v>84.246575342465761</v>
      </c>
      <c r="F144" s="516">
        <v>68</v>
      </c>
      <c r="G144" s="111">
        <v>52.559055118110244</v>
      </c>
      <c r="H144" s="111">
        <v>54.974565292074864</v>
      </c>
      <c r="I144" s="111">
        <v>77.093276836158196</v>
      </c>
      <c r="J144" s="128">
        <f t="shared" si="6"/>
        <v>69.715153561817019</v>
      </c>
      <c r="K144" s="641" t="s">
        <v>383</v>
      </c>
    </row>
    <row r="145" spans="1:11">
      <c r="A145" s="2"/>
      <c r="B145" s="504" t="s">
        <v>152</v>
      </c>
      <c r="C145" s="109">
        <v>87.596899224806208</v>
      </c>
      <c r="D145" s="110">
        <v>83.310152990264257</v>
      </c>
      <c r="E145" s="111">
        <v>88.013698630136986</v>
      </c>
      <c r="F145" s="516">
        <v>83</v>
      </c>
      <c r="G145" s="111">
        <v>78.858267716535451</v>
      </c>
      <c r="H145" s="111">
        <v>73.63035443027492</v>
      </c>
      <c r="I145" s="111">
        <v>92.5732768361582</v>
      </c>
      <c r="J145" s="128">
        <f t="shared" si="6"/>
        <v>83.854664261167997</v>
      </c>
      <c r="K145" s="641" t="s">
        <v>383</v>
      </c>
    </row>
    <row r="146" spans="1:11">
      <c r="A146" s="2"/>
      <c r="B146" s="504" t="s">
        <v>51</v>
      </c>
      <c r="C146" s="109">
        <v>129.14728682170542</v>
      </c>
      <c r="D146" s="110">
        <v>116.82892906815019</v>
      </c>
      <c r="E146" s="111">
        <v>111.3013698630137</v>
      </c>
      <c r="F146" s="111">
        <v>117.9433962264151</v>
      </c>
      <c r="G146" s="111">
        <v>116.75196850393701</v>
      </c>
      <c r="H146" s="111">
        <v>109.99358441053147</v>
      </c>
      <c r="I146" s="111">
        <v>102.58327683615821</v>
      </c>
      <c r="J146" s="128">
        <f t="shared" si="6"/>
        <v>114.93568738998729</v>
      </c>
      <c r="K146" s="641" t="s">
        <v>17</v>
      </c>
    </row>
    <row r="147" spans="1:11">
      <c r="A147" s="2"/>
      <c r="B147" s="504" t="s">
        <v>270</v>
      </c>
      <c r="C147" s="516">
        <v>112.84246575342468</v>
      </c>
      <c r="D147" s="516">
        <v>112.84246575342468</v>
      </c>
      <c r="E147" s="111">
        <v>112.84246575342468</v>
      </c>
      <c r="F147" s="516">
        <v>112.84246575342468</v>
      </c>
      <c r="G147" s="516">
        <v>84.610449546562663</v>
      </c>
      <c r="H147" s="111">
        <v>84.610449546562663</v>
      </c>
      <c r="I147" s="111">
        <v>95.503276836158193</v>
      </c>
      <c r="J147" s="128">
        <f t="shared" si="6"/>
        <v>102.29914842042604</v>
      </c>
      <c r="K147" s="641" t="s">
        <v>385</v>
      </c>
    </row>
    <row r="148" spans="1:11">
      <c r="A148" s="2"/>
      <c r="B148" s="504" t="s">
        <v>153</v>
      </c>
      <c r="C148" s="109">
        <v>52.558139534883722</v>
      </c>
      <c r="D148" s="110">
        <v>61.613351877607784</v>
      </c>
      <c r="E148" s="111">
        <v>67.465753424657535</v>
      </c>
      <c r="F148" s="516">
        <v>52</v>
      </c>
      <c r="G148" s="111">
        <v>36.279527559055119</v>
      </c>
      <c r="H148" s="111">
        <v>61.464823943807687</v>
      </c>
      <c r="I148" s="111">
        <v>87.0732768361582</v>
      </c>
      <c r="J148" s="128">
        <f t="shared" si="6"/>
        <v>59.779267596595723</v>
      </c>
      <c r="K148" s="641" t="s">
        <v>383</v>
      </c>
    </row>
    <row r="149" spans="1:11">
      <c r="A149" s="2"/>
      <c r="B149" s="504" t="s">
        <v>271</v>
      </c>
      <c r="C149" s="516">
        <v>130.65068493150685</v>
      </c>
      <c r="D149" s="516">
        <v>130.65068493150685</v>
      </c>
      <c r="E149" s="111">
        <v>130.65068493150685</v>
      </c>
      <c r="F149" s="111">
        <v>91.528301886792448</v>
      </c>
      <c r="G149" s="111">
        <v>132.71653543307087</v>
      </c>
      <c r="H149" s="111">
        <v>131.10915194185401</v>
      </c>
      <c r="I149" s="111">
        <v>124.26327683615821</v>
      </c>
      <c r="J149" s="128">
        <f t="shared" si="6"/>
        <v>124.509902984628</v>
      </c>
      <c r="K149" s="641" t="s">
        <v>385</v>
      </c>
    </row>
    <row r="150" spans="1:11">
      <c r="A150" s="2"/>
      <c r="B150" s="503" t="s">
        <v>272</v>
      </c>
      <c r="C150" s="114"/>
      <c r="D150" s="115"/>
      <c r="E150" s="116"/>
      <c r="F150" s="116"/>
      <c r="G150" s="116"/>
      <c r="H150" s="116"/>
      <c r="I150" s="116"/>
      <c r="J150" s="514"/>
      <c r="K150" s="641" t="s">
        <v>385</v>
      </c>
    </row>
    <row r="151" spans="1:11">
      <c r="A151" s="2"/>
      <c r="B151" s="504" t="s">
        <v>154</v>
      </c>
      <c r="C151" s="109">
        <v>49.612403100775197</v>
      </c>
      <c r="D151" s="110">
        <v>61.474269819193324</v>
      </c>
      <c r="E151" s="111">
        <v>57.705479452054796</v>
      </c>
      <c r="F151" s="516">
        <v>56</v>
      </c>
      <c r="G151" s="111">
        <v>53.523622047244103</v>
      </c>
      <c r="H151" s="111">
        <v>68.621889991266499</v>
      </c>
      <c r="I151" s="111">
        <v>82.603276836158201</v>
      </c>
      <c r="J151" s="128">
        <f t="shared" ref="J151:J162" si="7">SUM(C151:I151)/7</f>
        <v>61.362991606670299</v>
      </c>
      <c r="K151" s="641" t="s">
        <v>383</v>
      </c>
    </row>
    <row r="152" spans="1:11">
      <c r="A152" s="2"/>
      <c r="B152" s="504" t="s">
        <v>79</v>
      </c>
      <c r="C152" s="516">
        <v>108.62308762169678</v>
      </c>
      <c r="D152" s="110">
        <v>108.62308762169678</v>
      </c>
      <c r="E152" s="111">
        <v>138.01369863013696</v>
      </c>
      <c r="F152" s="516">
        <v>126</v>
      </c>
      <c r="G152" s="111">
        <v>114.35039370078741</v>
      </c>
      <c r="H152" s="111">
        <v>104.98511997152302</v>
      </c>
      <c r="I152" s="111">
        <v>99.993276836158202</v>
      </c>
      <c r="J152" s="128">
        <f t="shared" si="7"/>
        <v>114.36980919742845</v>
      </c>
      <c r="K152" s="641" t="s">
        <v>17</v>
      </c>
    </row>
    <row r="153" spans="1:11">
      <c r="A153" s="2"/>
      <c r="B153" s="504" t="s">
        <v>80</v>
      </c>
      <c r="C153" s="109">
        <v>100.46511627906976</v>
      </c>
      <c r="D153" s="110">
        <v>110.98748261474269</v>
      </c>
      <c r="E153" s="111">
        <v>115.23972602739725</v>
      </c>
      <c r="F153" s="111">
        <v>92.660377358490564</v>
      </c>
      <c r="G153" s="111">
        <v>108.32677165354332</v>
      </c>
      <c r="H153" s="111">
        <v>109.04523611438786</v>
      </c>
      <c r="I153" s="111">
        <v>103.0532768361582</v>
      </c>
      <c r="J153" s="128">
        <f t="shared" si="7"/>
        <v>105.6825695548271</v>
      </c>
      <c r="K153" s="641" t="s">
        <v>17</v>
      </c>
    </row>
    <row r="154" spans="1:11">
      <c r="A154" s="2"/>
      <c r="B154" s="504" t="s">
        <v>155</v>
      </c>
      <c r="C154" s="109">
        <v>97.519379844961236</v>
      </c>
      <c r="D154" s="110">
        <v>98.331015299026419</v>
      </c>
      <c r="E154" s="111">
        <v>100.68493150684932</v>
      </c>
      <c r="F154" s="111">
        <v>85.301886792452834</v>
      </c>
      <c r="G154" s="111">
        <v>105.03937007874016</v>
      </c>
      <c r="H154" s="111">
        <v>113.63879817383345</v>
      </c>
      <c r="I154" s="111">
        <v>95.333276836158205</v>
      </c>
      <c r="J154" s="128">
        <f t="shared" si="7"/>
        <v>99.406951218860243</v>
      </c>
      <c r="K154" s="641" t="s">
        <v>383</v>
      </c>
    </row>
    <row r="155" spans="1:11">
      <c r="A155" s="2"/>
      <c r="B155" s="504" t="s">
        <v>70</v>
      </c>
      <c r="C155" s="109">
        <v>75.658914728682163</v>
      </c>
      <c r="D155" s="110">
        <v>94.714881780250337</v>
      </c>
      <c r="E155" s="111">
        <v>73.287671232876704</v>
      </c>
      <c r="F155" s="111">
        <v>85.603773584905653</v>
      </c>
      <c r="G155" s="111">
        <v>87.933070866141733</v>
      </c>
      <c r="H155" s="111">
        <v>95.412729357323471</v>
      </c>
      <c r="I155" s="111">
        <v>100.8732768361582</v>
      </c>
      <c r="J155" s="128">
        <f t="shared" si="7"/>
        <v>87.640616912334039</v>
      </c>
      <c r="K155" s="641" t="s">
        <v>17</v>
      </c>
    </row>
    <row r="156" spans="1:11">
      <c r="A156" s="2"/>
      <c r="B156" s="503" t="s">
        <v>294</v>
      </c>
      <c r="C156" s="516">
        <v>109.29133858267717</v>
      </c>
      <c r="D156" s="516">
        <v>109.29133858267717</v>
      </c>
      <c r="E156" s="516">
        <v>109.29133858267717</v>
      </c>
      <c r="F156" s="516">
        <v>109.29133858267717</v>
      </c>
      <c r="G156" s="111">
        <v>109.29133858267717</v>
      </c>
      <c r="H156" s="111">
        <v>116.89874544182712</v>
      </c>
      <c r="I156" s="111">
        <v>104.69327683615819</v>
      </c>
      <c r="J156" s="128">
        <f t="shared" si="7"/>
        <v>109.72124502733875</v>
      </c>
      <c r="K156" s="641" t="s">
        <v>385</v>
      </c>
    </row>
    <row r="157" spans="1:11">
      <c r="A157" s="2"/>
      <c r="B157" s="504" t="s">
        <v>113</v>
      </c>
      <c r="C157" s="109">
        <v>99.379844961240309</v>
      </c>
      <c r="D157" s="110">
        <v>100.2781641168289</v>
      </c>
      <c r="E157" s="111">
        <v>112.32876712328765</v>
      </c>
      <c r="F157" s="111">
        <v>86.339622641509422</v>
      </c>
      <c r="G157" s="111">
        <v>102.14566929133859</v>
      </c>
      <c r="H157" s="111">
        <v>109.91949469989525</v>
      </c>
      <c r="I157" s="111">
        <v>106.83327683615821</v>
      </c>
      <c r="J157" s="128">
        <f t="shared" si="7"/>
        <v>102.46069138146548</v>
      </c>
      <c r="K157" s="641" t="s">
        <v>383</v>
      </c>
    </row>
    <row r="158" spans="1:11">
      <c r="A158" s="2"/>
      <c r="B158" s="504" t="s">
        <v>156</v>
      </c>
      <c r="C158" s="109">
        <v>70.852713178294579</v>
      </c>
      <c r="D158" s="110">
        <v>74.965229485396378</v>
      </c>
      <c r="E158" s="111">
        <v>87.671232876712338</v>
      </c>
      <c r="F158" s="111">
        <v>90.226415094339615</v>
      </c>
      <c r="G158" s="111">
        <v>58.996062992125985</v>
      </c>
      <c r="H158" s="111">
        <v>61.96863397613398</v>
      </c>
      <c r="I158" s="111">
        <v>89.733276836158197</v>
      </c>
      <c r="J158" s="128">
        <f t="shared" si="7"/>
        <v>76.344794919880158</v>
      </c>
      <c r="K158" s="641" t="s">
        <v>383</v>
      </c>
    </row>
    <row r="159" spans="1:11">
      <c r="A159" s="2"/>
      <c r="B159" s="504" t="s">
        <v>380</v>
      </c>
      <c r="C159" s="109">
        <v>88.372093023255815</v>
      </c>
      <c r="D159" s="110">
        <v>90.542420027816391</v>
      </c>
      <c r="E159" s="111">
        <v>87.842465753424662</v>
      </c>
      <c r="F159" s="111">
        <v>99.471698113207538</v>
      </c>
      <c r="G159" s="111">
        <v>54.015748031496067</v>
      </c>
      <c r="H159" s="111">
        <v>72.578280539240609</v>
      </c>
      <c r="I159" s="516">
        <v>72.578280539240609</v>
      </c>
      <c r="J159" s="128">
        <f t="shared" si="7"/>
        <v>80.771569432525965</v>
      </c>
      <c r="K159" s="641" t="s">
        <v>383</v>
      </c>
    </row>
    <row r="160" spans="1:11">
      <c r="A160" s="2"/>
      <c r="B160" s="504" t="s">
        <v>157</v>
      </c>
      <c r="C160" s="109">
        <v>87.596899224806208</v>
      </c>
      <c r="D160" s="110">
        <v>98.191933240611945</v>
      </c>
      <c r="E160" s="111">
        <v>101.54109589041096</v>
      </c>
      <c r="F160" s="111">
        <v>95.622641509433961</v>
      </c>
      <c r="G160" s="111">
        <v>86.043307086614192</v>
      </c>
      <c r="H160" s="111">
        <v>104.9703020293958</v>
      </c>
      <c r="I160" s="111">
        <v>101.8232768361582</v>
      </c>
      <c r="J160" s="128">
        <f t="shared" si="7"/>
        <v>96.541350831061621</v>
      </c>
      <c r="K160" s="641" t="s">
        <v>383</v>
      </c>
    </row>
    <row r="161" spans="1:11">
      <c r="A161" s="2"/>
      <c r="B161" s="504" t="s">
        <v>158</v>
      </c>
      <c r="C161" s="109">
        <v>93.333333333333329</v>
      </c>
      <c r="D161" s="110">
        <v>100.2781641168289</v>
      </c>
      <c r="E161" s="111">
        <v>116.78082191780823</v>
      </c>
      <c r="F161" s="111">
        <v>109.37735849056605</v>
      </c>
      <c r="G161" s="111">
        <v>72.834645669291348</v>
      </c>
      <c r="H161" s="111">
        <v>74.400887420891621</v>
      </c>
      <c r="I161" s="111">
        <v>74.803276836158204</v>
      </c>
      <c r="J161" s="128">
        <f t="shared" si="7"/>
        <v>91.68692682641111</v>
      </c>
      <c r="K161" s="641" t="s">
        <v>383</v>
      </c>
    </row>
    <row r="162" spans="1:11">
      <c r="A162" s="2"/>
      <c r="B162" s="504" t="s">
        <v>38</v>
      </c>
      <c r="C162" s="109">
        <v>122.015503875969</v>
      </c>
      <c r="D162" s="110">
        <v>109.45757997218359</v>
      </c>
      <c r="E162" s="111">
        <v>113.69863013698631</v>
      </c>
      <c r="F162" s="111">
        <v>123.86792452830188</v>
      </c>
      <c r="G162" s="111">
        <v>153.05118110236222</v>
      </c>
      <c r="H162" s="111">
        <v>121.55157926978171</v>
      </c>
      <c r="I162" s="111">
        <v>118.82327683615819</v>
      </c>
      <c r="J162" s="128">
        <f t="shared" si="7"/>
        <v>123.20938224596327</v>
      </c>
      <c r="K162" s="641" t="s">
        <v>17</v>
      </c>
    </row>
    <row r="163" spans="1:11">
      <c r="A163" s="2"/>
      <c r="B163" s="503" t="s">
        <v>273</v>
      </c>
      <c r="C163" s="114"/>
      <c r="D163" s="115"/>
      <c r="E163" s="116"/>
      <c r="F163" s="116"/>
      <c r="G163" s="116"/>
      <c r="H163" s="116"/>
      <c r="I163" s="116"/>
      <c r="J163" s="514"/>
      <c r="K163" s="641" t="s">
        <v>385</v>
      </c>
    </row>
    <row r="164" spans="1:11">
      <c r="A164" s="2"/>
      <c r="B164" s="503" t="s">
        <v>274</v>
      </c>
      <c r="C164" s="114"/>
      <c r="D164" s="115"/>
      <c r="E164" s="116"/>
      <c r="F164" s="116"/>
      <c r="G164" s="116"/>
      <c r="H164" s="116"/>
      <c r="I164" s="116"/>
      <c r="J164" s="514"/>
      <c r="K164" s="641" t="s">
        <v>385</v>
      </c>
    </row>
    <row r="165" spans="1:11">
      <c r="A165" s="2"/>
      <c r="B165" s="504" t="s">
        <v>46</v>
      </c>
      <c r="C165" s="109">
        <v>136.43410852713177</v>
      </c>
      <c r="D165" s="110">
        <v>123.64394993045897</v>
      </c>
      <c r="E165" s="111">
        <v>125.68493150684932</v>
      </c>
      <c r="F165" s="111">
        <v>124.62264150943396</v>
      </c>
      <c r="G165" s="111">
        <v>150.41338582677167</v>
      </c>
      <c r="H165" s="111">
        <v>130.3978907197463</v>
      </c>
      <c r="I165" s="111">
        <v>119.32327683615819</v>
      </c>
      <c r="J165" s="128">
        <f t="shared" ref="J165:J170" si="8">SUM(C165:I165)/7</f>
        <v>130.07431212236432</v>
      </c>
      <c r="K165" s="641" t="s">
        <v>17</v>
      </c>
    </row>
    <row r="166" spans="1:11">
      <c r="A166" s="2"/>
      <c r="B166" s="504" t="s">
        <v>159</v>
      </c>
      <c r="C166" s="109">
        <v>107.28682170542636</v>
      </c>
      <c r="D166" s="110">
        <v>102.08623087621697</v>
      </c>
      <c r="E166" s="111">
        <v>97.773972602739732</v>
      </c>
      <c r="F166" s="111">
        <v>111.75471698113206</v>
      </c>
      <c r="G166" s="111">
        <v>99.055118110236222</v>
      </c>
      <c r="H166" s="111">
        <v>95.116370514778581</v>
      </c>
      <c r="I166" s="111">
        <v>98.403276836158199</v>
      </c>
      <c r="J166" s="128">
        <f t="shared" si="8"/>
        <v>101.63950108952687</v>
      </c>
      <c r="K166" s="641" t="s">
        <v>383</v>
      </c>
    </row>
    <row r="167" spans="1:11">
      <c r="A167" s="2"/>
      <c r="B167" s="504" t="s">
        <v>160</v>
      </c>
      <c r="C167" s="109">
        <v>39.844961240310077</v>
      </c>
      <c r="D167" s="110">
        <v>54.381084840055628</v>
      </c>
      <c r="E167" s="111">
        <v>64.38356164383562</v>
      </c>
      <c r="F167" s="516">
        <v>68</v>
      </c>
      <c r="G167" s="111">
        <v>71.417322834645674</v>
      </c>
      <c r="H167" s="111">
        <v>55.537647092910127</v>
      </c>
      <c r="I167" s="111">
        <v>79.103276836158201</v>
      </c>
      <c r="J167" s="128">
        <f t="shared" si="8"/>
        <v>61.809693498273624</v>
      </c>
      <c r="K167" s="641" t="s">
        <v>383</v>
      </c>
    </row>
    <row r="168" spans="1:11">
      <c r="A168" s="2"/>
      <c r="B168" s="504" t="s">
        <v>161</v>
      </c>
      <c r="C168" s="109">
        <v>68.992248062015506</v>
      </c>
      <c r="D168" s="110">
        <v>78.164116828929068</v>
      </c>
      <c r="E168" s="111">
        <v>68.835616438356169</v>
      </c>
      <c r="F168" s="111">
        <v>75.735849056603783</v>
      </c>
      <c r="G168" s="111">
        <v>77.165354330708666</v>
      </c>
      <c r="H168" s="111">
        <v>86.344148775450208</v>
      </c>
      <c r="I168" s="111">
        <v>98.123276836158198</v>
      </c>
      <c r="J168" s="128">
        <f t="shared" si="8"/>
        <v>79.051515761174514</v>
      </c>
      <c r="K168" s="641" t="s">
        <v>383</v>
      </c>
    </row>
    <row r="169" spans="1:11">
      <c r="A169" s="2"/>
      <c r="B169" s="504" t="s">
        <v>275</v>
      </c>
      <c r="C169" s="516">
        <v>71.575342465753423</v>
      </c>
      <c r="D169" s="516">
        <v>71.575342465753423</v>
      </c>
      <c r="E169" s="111">
        <v>71.575342465753423</v>
      </c>
      <c r="F169" s="516">
        <v>71.575342465753423</v>
      </c>
      <c r="G169" s="516">
        <v>71.575342465753423</v>
      </c>
      <c r="H169" s="516">
        <v>71.575342465753423</v>
      </c>
      <c r="I169" s="516">
        <v>71.575342465753423</v>
      </c>
      <c r="J169" s="128">
        <f t="shared" si="8"/>
        <v>71.575342465753423</v>
      </c>
      <c r="K169" s="641" t="s">
        <v>385</v>
      </c>
    </row>
    <row r="170" spans="1:11">
      <c r="A170" s="2"/>
      <c r="B170" s="504" t="s">
        <v>33</v>
      </c>
      <c r="C170" s="109">
        <v>124.34108527131784</v>
      </c>
      <c r="D170" s="110">
        <v>129.48539638386646</v>
      </c>
      <c r="E170" s="111">
        <v>138.86986301369862</v>
      </c>
      <c r="F170" s="111">
        <v>131.9245283018868</v>
      </c>
      <c r="G170" s="111">
        <v>153.62204724409452</v>
      </c>
      <c r="H170" s="111">
        <v>128.76791708574947</v>
      </c>
      <c r="I170" s="111">
        <v>120.85327683615819</v>
      </c>
      <c r="J170" s="128">
        <f t="shared" si="8"/>
        <v>132.55201630525312</v>
      </c>
      <c r="K170" s="641" t="s">
        <v>17</v>
      </c>
    </row>
    <row r="171" spans="1:11">
      <c r="A171" s="2"/>
      <c r="B171" s="503" t="s">
        <v>276</v>
      </c>
      <c r="C171" s="114"/>
      <c r="D171" s="115"/>
      <c r="E171" s="116"/>
      <c r="F171" s="116"/>
      <c r="G171" s="116"/>
      <c r="H171" s="116"/>
      <c r="I171" s="116"/>
      <c r="J171" s="514"/>
      <c r="K171" s="641" t="s">
        <v>385</v>
      </c>
    </row>
    <row r="172" spans="1:11">
      <c r="A172" s="2"/>
      <c r="B172" s="504" t="s">
        <v>28</v>
      </c>
      <c r="C172" s="109">
        <v>105.27131782945737</v>
      </c>
      <c r="D172" s="110">
        <v>97.774687065368553</v>
      </c>
      <c r="E172" s="111">
        <v>78.595890410958901</v>
      </c>
      <c r="F172" s="111">
        <v>83.018867924528308</v>
      </c>
      <c r="G172" s="111">
        <v>93.996062992125999</v>
      </c>
      <c r="H172" s="111">
        <v>89.100286011117575</v>
      </c>
      <c r="I172" s="111">
        <v>94.6832768361582</v>
      </c>
      <c r="J172" s="128">
        <f t="shared" ref="J172:J181" si="9">SUM(C172:I172)/7</f>
        <v>91.777198438530704</v>
      </c>
      <c r="K172" s="641" t="s">
        <v>17</v>
      </c>
    </row>
    <row r="173" spans="1:11">
      <c r="A173" s="2"/>
      <c r="B173" s="504" t="s">
        <v>162</v>
      </c>
      <c r="C173" s="109">
        <v>63.720930232558139</v>
      </c>
      <c r="D173" s="110">
        <v>81.641168289290675</v>
      </c>
      <c r="E173" s="111">
        <v>82.191780821917817</v>
      </c>
      <c r="F173" s="111">
        <v>74.64150943396227</v>
      </c>
      <c r="G173" s="111">
        <v>68.070866141732296</v>
      </c>
      <c r="H173" s="111">
        <v>76.19385841828813</v>
      </c>
      <c r="I173" s="111">
        <v>80.863276836158207</v>
      </c>
      <c r="J173" s="128">
        <f t="shared" si="9"/>
        <v>75.331912881986781</v>
      </c>
      <c r="K173" s="641" t="s">
        <v>383</v>
      </c>
    </row>
    <row r="174" spans="1:11">
      <c r="A174" s="2"/>
      <c r="B174" s="504" t="s">
        <v>87</v>
      </c>
      <c r="C174" s="109">
        <v>118.6046511627907</v>
      </c>
      <c r="D174" s="110">
        <v>115.57719054242001</v>
      </c>
      <c r="E174" s="111">
        <v>122.26027397260275</v>
      </c>
      <c r="F174" s="111">
        <v>109.32075471698113</v>
      </c>
      <c r="G174" s="111">
        <v>111.88976377952757</v>
      </c>
      <c r="H174" s="111">
        <v>115.5799485925024</v>
      </c>
      <c r="I174" s="111">
        <v>106.0732768361582</v>
      </c>
      <c r="J174" s="128">
        <f t="shared" si="9"/>
        <v>114.18655137185469</v>
      </c>
      <c r="K174" s="641" t="s">
        <v>17</v>
      </c>
    </row>
    <row r="175" spans="1:11">
      <c r="A175" s="2"/>
      <c r="B175" s="504" t="s">
        <v>117</v>
      </c>
      <c r="C175" s="109">
        <v>86.04651162790698</v>
      </c>
      <c r="D175" s="110">
        <v>90.125173852572999</v>
      </c>
      <c r="E175" s="111">
        <v>75.856164383561648</v>
      </c>
      <c r="F175" s="516">
        <v>78</v>
      </c>
      <c r="G175" s="111">
        <v>80.885826771653555</v>
      </c>
      <c r="H175" s="111">
        <v>71.155758095025206</v>
      </c>
      <c r="I175" s="111">
        <v>82.713276836158201</v>
      </c>
      <c r="J175" s="128">
        <f t="shared" si="9"/>
        <v>80.683244509554086</v>
      </c>
      <c r="K175" s="641" t="s">
        <v>17</v>
      </c>
    </row>
    <row r="176" spans="1:11">
      <c r="A176" s="2"/>
      <c r="B176" s="504" t="s">
        <v>163</v>
      </c>
      <c r="C176" s="109">
        <v>102.94573643410854</v>
      </c>
      <c r="D176" s="110">
        <v>108.06675938803893</v>
      </c>
      <c r="E176" s="111">
        <v>108.73287671232876</v>
      </c>
      <c r="F176" s="111">
        <v>98.867924528301884</v>
      </c>
      <c r="G176" s="111">
        <v>77.263779527559066</v>
      </c>
      <c r="H176" s="111">
        <v>104.25904080728807</v>
      </c>
      <c r="I176" s="111">
        <v>97.293276836158199</v>
      </c>
      <c r="J176" s="128">
        <f t="shared" si="9"/>
        <v>99.632770604826206</v>
      </c>
      <c r="K176" s="641" t="s">
        <v>383</v>
      </c>
    </row>
    <row r="177" spans="1:11">
      <c r="A177" s="2"/>
      <c r="B177" s="504" t="s">
        <v>106</v>
      </c>
      <c r="C177" s="109">
        <v>101.39534883720931</v>
      </c>
      <c r="D177" s="110">
        <v>108.62308762169678</v>
      </c>
      <c r="E177" s="111">
        <v>118.66438356164383</v>
      </c>
      <c r="F177" s="111">
        <v>94.886792452830178</v>
      </c>
      <c r="G177" s="111">
        <v>88.681102362204726</v>
      </c>
      <c r="H177" s="111">
        <v>108.09688781824424</v>
      </c>
      <c r="I177" s="111">
        <v>105.28327683615819</v>
      </c>
      <c r="J177" s="128">
        <f t="shared" si="9"/>
        <v>103.66155421285531</v>
      </c>
      <c r="K177" s="641" t="s">
        <v>383</v>
      </c>
    </row>
    <row r="178" spans="1:11">
      <c r="A178" s="2"/>
      <c r="B178" s="504" t="s">
        <v>164</v>
      </c>
      <c r="C178" s="109">
        <v>107.59689922480622</v>
      </c>
      <c r="D178" s="110">
        <v>108.34492350486786</v>
      </c>
      <c r="E178" s="111">
        <v>112.5</v>
      </c>
      <c r="F178" s="111">
        <v>108.30188679245283</v>
      </c>
      <c r="G178" s="111">
        <v>86.653543307086622</v>
      </c>
      <c r="H178" s="111">
        <v>109.20823347778754</v>
      </c>
      <c r="I178" s="111">
        <v>101.0132768361582</v>
      </c>
      <c r="J178" s="128">
        <f t="shared" si="9"/>
        <v>104.80268044902274</v>
      </c>
      <c r="K178" s="641" t="s">
        <v>383</v>
      </c>
    </row>
    <row r="179" spans="1:11">
      <c r="A179" s="2"/>
      <c r="B179" s="504" t="s">
        <v>69</v>
      </c>
      <c r="C179" s="109">
        <v>118.13953488372093</v>
      </c>
      <c r="D179" s="110">
        <v>111.96105702364395</v>
      </c>
      <c r="E179" s="111">
        <v>108.04794520547946</v>
      </c>
      <c r="F179" s="111">
        <v>119.75471698113208</v>
      </c>
      <c r="G179" s="111">
        <v>136.87007874015748</v>
      </c>
      <c r="H179" s="111">
        <v>120.41059772598392</v>
      </c>
      <c r="I179" s="111">
        <v>107.47327683615819</v>
      </c>
      <c r="J179" s="128">
        <f t="shared" si="9"/>
        <v>117.52245819946802</v>
      </c>
      <c r="K179" s="641" t="s">
        <v>17</v>
      </c>
    </row>
    <row r="180" spans="1:11">
      <c r="A180" s="2"/>
      <c r="B180" s="504" t="s">
        <v>62</v>
      </c>
      <c r="C180" s="109">
        <v>128.52713178294576</v>
      </c>
      <c r="D180" s="110">
        <v>119.33240611961055</v>
      </c>
      <c r="E180" s="111">
        <v>125</v>
      </c>
      <c r="F180" s="111">
        <v>108.75471698113208</v>
      </c>
      <c r="G180" s="111">
        <v>149.21259842519686</v>
      </c>
      <c r="H180" s="111">
        <v>131.33142107376267</v>
      </c>
      <c r="I180" s="111">
        <v>115.2732768361582</v>
      </c>
      <c r="J180" s="128">
        <f t="shared" si="9"/>
        <v>125.34736445982945</v>
      </c>
      <c r="K180" s="641" t="s">
        <v>17</v>
      </c>
    </row>
    <row r="181" spans="1:11">
      <c r="A181" s="2"/>
      <c r="B181" s="503" t="s">
        <v>22</v>
      </c>
      <c r="C181" s="516">
        <v>83.732876712328761</v>
      </c>
      <c r="D181" s="516">
        <v>83.732876712328761</v>
      </c>
      <c r="E181" s="111">
        <v>83.732876712328761</v>
      </c>
      <c r="F181" s="111">
        <v>87.905660377358501</v>
      </c>
      <c r="G181" s="111">
        <v>124.07480314960631</v>
      </c>
      <c r="H181" s="111">
        <v>103.63668723794382</v>
      </c>
      <c r="I181" s="111">
        <v>111.16327683615819</v>
      </c>
      <c r="J181" s="128">
        <f t="shared" si="9"/>
        <v>96.854151105436145</v>
      </c>
      <c r="K181" s="641" t="s">
        <v>17</v>
      </c>
    </row>
    <row r="182" spans="1:11">
      <c r="A182" s="2"/>
      <c r="B182" s="503" t="s">
        <v>277</v>
      </c>
      <c r="C182" s="114"/>
      <c r="D182" s="115"/>
      <c r="E182" s="116"/>
      <c r="F182" s="116"/>
      <c r="G182" s="116"/>
      <c r="H182" s="116"/>
      <c r="I182" s="116"/>
      <c r="J182" s="514"/>
      <c r="K182" s="641" t="s">
        <v>385</v>
      </c>
    </row>
    <row r="183" spans="1:11">
      <c r="A183" s="2"/>
      <c r="B183" s="504" t="s">
        <v>99</v>
      </c>
      <c r="C183" s="109">
        <v>88.217054263565885</v>
      </c>
      <c r="D183" s="110">
        <v>100</v>
      </c>
      <c r="E183" s="111">
        <v>114.72602739726028</v>
      </c>
      <c r="F183" s="111">
        <v>91.207547169811335</v>
      </c>
      <c r="G183" s="111">
        <v>99.448818897637807</v>
      </c>
      <c r="H183" s="111">
        <v>123.34455026717821</v>
      </c>
      <c r="I183" s="111">
        <v>108.14327683615821</v>
      </c>
      <c r="J183" s="128">
        <f>SUM(C183:I183)/7</f>
        <v>103.58389640451595</v>
      </c>
      <c r="K183" s="641" t="s">
        <v>17</v>
      </c>
    </row>
    <row r="184" spans="1:11">
      <c r="A184" s="2"/>
      <c r="B184" s="504" t="s">
        <v>52</v>
      </c>
      <c r="C184" s="109">
        <v>120.15503875968992</v>
      </c>
      <c r="D184" s="110">
        <v>116.68984700973574</v>
      </c>
      <c r="E184" s="111">
        <v>104.7945205479452</v>
      </c>
      <c r="F184" s="111">
        <v>85.716981132075475</v>
      </c>
      <c r="G184" s="111">
        <v>105.21653543307087</v>
      </c>
      <c r="H184" s="111">
        <v>123.75945264674104</v>
      </c>
      <c r="I184" s="111">
        <v>107.1532768361582</v>
      </c>
      <c r="J184" s="128">
        <f>SUM(C184:I184)/7</f>
        <v>109.0693789093452</v>
      </c>
      <c r="K184" s="641" t="s">
        <v>17</v>
      </c>
    </row>
    <row r="185" spans="1:11">
      <c r="A185" s="2"/>
      <c r="B185" s="504" t="s">
        <v>165</v>
      </c>
      <c r="C185" s="109">
        <v>88.372093023255815</v>
      </c>
      <c r="D185" s="110">
        <v>76.356050069541027</v>
      </c>
      <c r="E185" s="111">
        <v>76.369863013698634</v>
      </c>
      <c r="F185" s="113">
        <v>73</v>
      </c>
      <c r="G185" s="111">
        <v>69.704724409448815</v>
      </c>
      <c r="H185" s="111">
        <v>74.593520668545793</v>
      </c>
      <c r="I185" s="111">
        <v>87.043276836158199</v>
      </c>
      <c r="J185" s="128">
        <f>SUM(C185:I185)/7</f>
        <v>77.919932574378322</v>
      </c>
      <c r="K185" s="641" t="s">
        <v>383</v>
      </c>
    </row>
    <row r="186" spans="1:11">
      <c r="A186" s="2"/>
      <c r="B186" s="503" t="s">
        <v>278</v>
      </c>
      <c r="C186" s="114"/>
      <c r="D186" s="115"/>
      <c r="E186" s="116"/>
      <c r="F186" s="116"/>
      <c r="G186" s="116"/>
      <c r="H186" s="116"/>
      <c r="I186" s="116"/>
      <c r="J186" s="514"/>
      <c r="K186" s="641" t="s">
        <v>384</v>
      </c>
    </row>
    <row r="187" spans="1:11">
      <c r="A187" s="2"/>
      <c r="B187" s="503" t="s">
        <v>279</v>
      </c>
      <c r="C187" s="516">
        <v>99.543276836158199</v>
      </c>
      <c r="D187" s="516">
        <v>99.543276836158199</v>
      </c>
      <c r="E187" s="516">
        <v>99.543276836158199</v>
      </c>
      <c r="F187" s="516">
        <v>99.543276836158199</v>
      </c>
      <c r="G187" s="516">
        <v>99.543276836158199</v>
      </c>
      <c r="H187" s="516">
        <v>99.543276836158199</v>
      </c>
      <c r="I187" s="109">
        <v>99.543276836158199</v>
      </c>
      <c r="J187" s="128">
        <f t="shared" ref="J187:J202" si="10">SUM(C187:I187)/7</f>
        <v>99.543276836158185</v>
      </c>
      <c r="K187" s="642" t="s">
        <v>17</v>
      </c>
    </row>
    <row r="188" spans="1:11">
      <c r="A188" s="2"/>
      <c r="B188" s="503" t="s">
        <v>280</v>
      </c>
      <c r="C188" s="516">
        <v>109.8432768361582</v>
      </c>
      <c r="D188" s="516">
        <v>109.8432768361582</v>
      </c>
      <c r="E188" s="516">
        <v>109.8432768361582</v>
      </c>
      <c r="F188" s="516">
        <v>109.8432768361582</v>
      </c>
      <c r="G188" s="516">
        <v>109.8432768361582</v>
      </c>
      <c r="H188" s="516">
        <v>109.8432768361582</v>
      </c>
      <c r="I188" s="109">
        <v>109.8432768361582</v>
      </c>
      <c r="J188" s="128">
        <f t="shared" si="10"/>
        <v>109.84327683615821</v>
      </c>
      <c r="K188" s="641" t="s">
        <v>385</v>
      </c>
    </row>
    <row r="189" spans="1:11">
      <c r="A189" s="2"/>
      <c r="B189" s="503" t="s">
        <v>281</v>
      </c>
      <c r="C189" s="516">
        <v>104.02195373325218</v>
      </c>
      <c r="D189" s="516">
        <v>104.02195373325218</v>
      </c>
      <c r="E189" s="516">
        <v>104.02195373325218</v>
      </c>
      <c r="F189" s="516">
        <v>104.02195373325218</v>
      </c>
      <c r="G189" s="516">
        <v>104.02195373325218</v>
      </c>
      <c r="H189" s="111">
        <v>104.02195373325218</v>
      </c>
      <c r="I189" s="111">
        <v>97.863276836158207</v>
      </c>
      <c r="J189" s="128">
        <f t="shared" si="10"/>
        <v>103.14214274795303</v>
      </c>
      <c r="K189" s="641" t="s">
        <v>383</v>
      </c>
    </row>
    <row r="190" spans="1:11">
      <c r="A190" s="2"/>
      <c r="B190" s="504" t="s">
        <v>282</v>
      </c>
      <c r="C190" s="516">
        <v>98.11643835616438</v>
      </c>
      <c r="D190" s="516">
        <v>98.11643835616438</v>
      </c>
      <c r="E190" s="111">
        <v>98.11643835616438</v>
      </c>
      <c r="F190" s="516">
        <v>96</v>
      </c>
      <c r="G190" s="111">
        <v>94.799969217793773</v>
      </c>
      <c r="H190" s="111">
        <v>71.541024590333549</v>
      </c>
      <c r="I190" s="111">
        <v>97.373276836158198</v>
      </c>
      <c r="J190" s="128">
        <f t="shared" si="10"/>
        <v>93.437655101825513</v>
      </c>
      <c r="K190" s="641" t="s">
        <v>383</v>
      </c>
    </row>
    <row r="191" spans="1:11">
      <c r="A191" s="2"/>
      <c r="B191" s="504" t="s">
        <v>29</v>
      </c>
      <c r="C191" s="109">
        <v>105.89147286821705</v>
      </c>
      <c r="D191" s="110">
        <v>101.25173852573018</v>
      </c>
      <c r="E191" s="111">
        <v>94.691780821917803</v>
      </c>
      <c r="F191" s="111">
        <v>94.283018867924525</v>
      </c>
      <c r="G191" s="111">
        <v>131.22047244094489</v>
      </c>
      <c r="H191" s="111">
        <v>101.69553681927488</v>
      </c>
      <c r="I191" s="111">
        <v>100.83327683615821</v>
      </c>
      <c r="J191" s="128">
        <f t="shared" si="10"/>
        <v>104.26675674002395</v>
      </c>
      <c r="K191" s="641" t="s">
        <v>17</v>
      </c>
    </row>
    <row r="192" spans="1:11">
      <c r="A192" s="2"/>
      <c r="B192" s="504" t="s">
        <v>166</v>
      </c>
      <c r="C192" s="109">
        <v>80.775193798449621</v>
      </c>
      <c r="D192" s="110">
        <v>87.343532684283716</v>
      </c>
      <c r="E192" s="111">
        <v>72.43150684931507</v>
      </c>
      <c r="F192" s="111">
        <v>88.169811320754704</v>
      </c>
      <c r="G192" s="111">
        <v>80.374015748031496</v>
      </c>
      <c r="H192" s="111">
        <v>94.434745176925361</v>
      </c>
      <c r="I192" s="111">
        <v>92.883276836158203</v>
      </c>
      <c r="J192" s="128">
        <f t="shared" si="10"/>
        <v>85.201726059131161</v>
      </c>
      <c r="K192" s="641" t="s">
        <v>383</v>
      </c>
    </row>
    <row r="193" spans="1:11">
      <c r="A193" s="2"/>
      <c r="B193" s="504" t="s">
        <v>76</v>
      </c>
      <c r="C193" s="516">
        <v>118.83561643835618</v>
      </c>
      <c r="D193" s="516">
        <v>118.83561643835618</v>
      </c>
      <c r="E193" s="110">
        <v>118.83561643835618</v>
      </c>
      <c r="F193" s="110">
        <v>87.056603773584911</v>
      </c>
      <c r="G193" s="111">
        <v>136.08267716535434</v>
      </c>
      <c r="H193" s="111">
        <v>116.57275071502775</v>
      </c>
      <c r="I193" s="111">
        <v>100.8532768361582</v>
      </c>
      <c r="J193" s="128">
        <f t="shared" si="10"/>
        <v>113.86745111502769</v>
      </c>
      <c r="K193" s="641" t="s">
        <v>17</v>
      </c>
    </row>
    <row r="194" spans="1:11">
      <c r="A194" s="2"/>
      <c r="B194" s="503" t="s">
        <v>283</v>
      </c>
      <c r="C194" s="516">
        <v>109.3700787401575</v>
      </c>
      <c r="D194" s="516">
        <v>109.3700787401575</v>
      </c>
      <c r="E194" s="516">
        <v>109.3700787401575</v>
      </c>
      <c r="F194" s="516">
        <v>109.3700787401575</v>
      </c>
      <c r="G194" s="111">
        <v>109.3700787401575</v>
      </c>
      <c r="H194" s="111">
        <v>96.198080290067395</v>
      </c>
      <c r="I194" s="111">
        <v>109.38327683615819</v>
      </c>
      <c r="J194" s="128">
        <f t="shared" si="10"/>
        <v>107.49025011814471</v>
      </c>
      <c r="K194" s="641" t="s">
        <v>384</v>
      </c>
    </row>
    <row r="195" spans="1:11">
      <c r="A195" s="2"/>
      <c r="B195" s="504" t="s">
        <v>167</v>
      </c>
      <c r="C195" s="109">
        <v>76.744186046511629</v>
      </c>
      <c r="D195" s="110">
        <v>55.632823365785811</v>
      </c>
      <c r="E195" s="111">
        <v>54.965753424657535</v>
      </c>
      <c r="F195" s="516">
        <v>49</v>
      </c>
      <c r="G195" s="111">
        <v>42.795275590551178</v>
      </c>
      <c r="H195" s="111">
        <v>68.132897901067437</v>
      </c>
      <c r="I195" s="111">
        <v>85.903276836158199</v>
      </c>
      <c r="J195" s="128">
        <f t="shared" si="10"/>
        <v>61.882030452104537</v>
      </c>
      <c r="K195" s="641" t="s">
        <v>383</v>
      </c>
    </row>
    <row r="196" spans="1:11">
      <c r="A196" s="2"/>
      <c r="B196" s="504" t="s">
        <v>168</v>
      </c>
      <c r="C196" s="516">
        <v>119.17808219178082</v>
      </c>
      <c r="D196" s="516">
        <v>119.17808219178082</v>
      </c>
      <c r="E196" s="111">
        <v>119.17808219178082</v>
      </c>
      <c r="F196" s="111">
        <v>106.33962264150942</v>
      </c>
      <c r="G196" s="111">
        <v>160.98425196850394</v>
      </c>
      <c r="H196" s="111">
        <v>128.97536827553091</v>
      </c>
      <c r="I196" s="111">
        <v>107.5932768361582</v>
      </c>
      <c r="J196" s="128">
        <f t="shared" si="10"/>
        <v>123.06096661386357</v>
      </c>
      <c r="K196" s="641" t="s">
        <v>17</v>
      </c>
    </row>
    <row r="197" spans="1:11">
      <c r="A197" s="2"/>
      <c r="B197" s="504" t="s">
        <v>72</v>
      </c>
      <c r="C197" s="109">
        <v>122.63565891472868</v>
      </c>
      <c r="D197" s="110">
        <v>119.61057023643949</v>
      </c>
      <c r="E197" s="111">
        <v>127.56849315068493</v>
      </c>
      <c r="F197" s="111">
        <v>125.69811320754718</v>
      </c>
      <c r="G197" s="111">
        <v>146.55511811023624</v>
      </c>
      <c r="H197" s="111">
        <v>126.57486165091738</v>
      </c>
      <c r="I197" s="111">
        <v>113.9632768361582</v>
      </c>
      <c r="J197" s="128">
        <f t="shared" si="10"/>
        <v>126.08658458667314</v>
      </c>
      <c r="K197" s="641" t="s">
        <v>17</v>
      </c>
    </row>
    <row r="198" spans="1:11">
      <c r="A198" s="2"/>
      <c r="B198" s="504" t="s">
        <v>49</v>
      </c>
      <c r="C198" s="109">
        <v>120.15503875968992</v>
      </c>
      <c r="D198" s="110">
        <v>120.02781641168288</v>
      </c>
      <c r="E198" s="111">
        <v>111.3013698630137</v>
      </c>
      <c r="F198" s="111">
        <v>117.45283018867924</v>
      </c>
      <c r="G198" s="111">
        <v>150.45275590551185</v>
      </c>
      <c r="H198" s="111">
        <v>131.85004904821622</v>
      </c>
      <c r="I198" s="111">
        <v>110.9332768361582</v>
      </c>
      <c r="J198" s="128">
        <f t="shared" si="10"/>
        <v>123.16759100185027</v>
      </c>
      <c r="K198" s="641" t="s">
        <v>17</v>
      </c>
    </row>
    <row r="199" spans="1:11">
      <c r="A199" s="2"/>
      <c r="B199" s="504" t="s">
        <v>169</v>
      </c>
      <c r="C199" s="516">
        <v>72.739916550764931</v>
      </c>
      <c r="D199" s="110">
        <v>72.739916550764931</v>
      </c>
      <c r="E199" s="111">
        <v>87.5</v>
      </c>
      <c r="F199" s="516">
        <v>75</v>
      </c>
      <c r="G199" s="111">
        <v>62.263779527559059</v>
      </c>
      <c r="H199" s="111">
        <v>69.525784461028366</v>
      </c>
      <c r="I199" s="111">
        <v>86.583276836158205</v>
      </c>
      <c r="J199" s="128">
        <f t="shared" si="10"/>
        <v>75.193239132325061</v>
      </c>
      <c r="K199" s="641" t="s">
        <v>383</v>
      </c>
    </row>
    <row r="200" spans="1:11">
      <c r="A200" s="2"/>
      <c r="B200" s="503" t="s">
        <v>284</v>
      </c>
      <c r="C200" s="516">
        <v>30.452755905511815</v>
      </c>
      <c r="D200" s="516">
        <v>30.452755905511815</v>
      </c>
      <c r="E200" s="516">
        <v>30.452755905511815</v>
      </c>
      <c r="F200" s="516">
        <v>30.452755905511815</v>
      </c>
      <c r="G200" s="111">
        <v>30.452755905511815</v>
      </c>
      <c r="H200" s="111">
        <v>40.986427923956626</v>
      </c>
      <c r="I200" s="516">
        <v>40.986427923956626</v>
      </c>
      <c r="J200" s="128">
        <f t="shared" si="10"/>
        <v>33.462376482210331</v>
      </c>
      <c r="K200" s="641" t="s">
        <v>385</v>
      </c>
    </row>
    <row r="201" spans="1:11">
      <c r="A201" s="2"/>
      <c r="B201" s="504" t="s">
        <v>64</v>
      </c>
      <c r="C201" s="109">
        <v>96.124031007751938</v>
      </c>
      <c r="D201" s="110">
        <v>95.966620305980527</v>
      </c>
      <c r="E201" s="111">
        <v>86.986301369863</v>
      </c>
      <c r="F201" s="111">
        <v>65.188679245283012</v>
      </c>
      <c r="G201" s="111">
        <v>105.33464566929133</v>
      </c>
      <c r="H201" s="111">
        <v>104.49612788132396</v>
      </c>
      <c r="I201" s="111">
        <v>88.093276836158196</v>
      </c>
      <c r="J201" s="128">
        <f t="shared" si="10"/>
        <v>91.741383187950291</v>
      </c>
      <c r="K201" s="641" t="s">
        <v>17</v>
      </c>
    </row>
    <row r="202" spans="1:11">
      <c r="A202" s="2"/>
      <c r="B202" s="504" t="s">
        <v>36</v>
      </c>
      <c r="C202" s="109">
        <v>116.5891472868217</v>
      </c>
      <c r="D202" s="110">
        <v>110.43115438108484</v>
      </c>
      <c r="E202" s="111">
        <v>97.602739726027394</v>
      </c>
      <c r="F202" s="111">
        <v>107.9245283018868</v>
      </c>
      <c r="G202" s="111">
        <v>125.5708661417323</v>
      </c>
      <c r="H202" s="111">
        <v>104.62948936046917</v>
      </c>
      <c r="I202" s="111">
        <v>105.66327683615819</v>
      </c>
      <c r="J202" s="128">
        <f t="shared" si="10"/>
        <v>109.77302886202575</v>
      </c>
      <c r="K202" s="641" t="s">
        <v>17</v>
      </c>
    </row>
    <row r="203" spans="1:11">
      <c r="A203" s="2"/>
      <c r="B203" s="503" t="s">
        <v>285</v>
      </c>
      <c r="C203" s="117"/>
      <c r="D203" s="118"/>
      <c r="E203" s="119"/>
      <c r="F203" s="119"/>
      <c r="G203" s="119"/>
      <c r="H203" s="119"/>
      <c r="I203" s="119"/>
      <c r="J203" s="514"/>
      <c r="K203" s="641" t="s">
        <v>385</v>
      </c>
    </row>
    <row r="204" spans="1:11">
      <c r="A204" s="2"/>
      <c r="B204" s="504" t="s">
        <v>55</v>
      </c>
      <c r="C204" s="109">
        <v>122.79069767441861</v>
      </c>
      <c r="D204" s="110">
        <v>115.57719054242001</v>
      </c>
      <c r="E204" s="111">
        <v>120.8904109589041</v>
      </c>
      <c r="F204" s="111">
        <v>113.79245283018868</v>
      </c>
      <c r="G204" s="111">
        <v>157.06692913385828</v>
      </c>
      <c r="H204" s="111">
        <v>131.74632345332549</v>
      </c>
      <c r="I204" s="111">
        <v>121.75327683615819</v>
      </c>
      <c r="J204" s="128">
        <f t="shared" ref="J204:J235" si="11">SUM(C204:I204)/7</f>
        <v>126.23104020418191</v>
      </c>
      <c r="K204" s="641" t="s">
        <v>17</v>
      </c>
    </row>
    <row r="205" spans="1:11">
      <c r="A205" s="2"/>
      <c r="B205" s="504" t="s">
        <v>170</v>
      </c>
      <c r="C205" s="109">
        <v>100.15503875968992</v>
      </c>
      <c r="D205" s="110">
        <v>110.5702364394993</v>
      </c>
      <c r="E205" s="111">
        <v>109.07534246575344</v>
      </c>
      <c r="F205" s="111">
        <v>105.13207547169812</v>
      </c>
      <c r="G205" s="111">
        <v>106.06299212598427</v>
      </c>
      <c r="H205" s="111">
        <v>97.13161064408375</v>
      </c>
      <c r="I205" s="111">
        <v>103.97327683615819</v>
      </c>
      <c r="J205" s="128">
        <f t="shared" si="11"/>
        <v>104.58579610612385</v>
      </c>
      <c r="K205" s="641" t="s">
        <v>383</v>
      </c>
    </row>
    <row r="206" spans="1:11">
      <c r="A206" s="2"/>
      <c r="B206" s="504" t="s">
        <v>171</v>
      </c>
      <c r="C206" s="109">
        <v>68.217054263565885</v>
      </c>
      <c r="D206" s="110">
        <v>77.190542420027811</v>
      </c>
      <c r="E206" s="111">
        <v>80.650684931506859</v>
      </c>
      <c r="F206" s="111">
        <v>86.79245283018868</v>
      </c>
      <c r="G206" s="111">
        <v>48.503937007874022</v>
      </c>
      <c r="H206" s="111">
        <v>62.605805487605473</v>
      </c>
      <c r="I206" s="111">
        <v>94.853276836158201</v>
      </c>
      <c r="J206" s="128">
        <f t="shared" si="11"/>
        <v>74.11625053956098</v>
      </c>
      <c r="K206" s="641" t="s">
        <v>383</v>
      </c>
    </row>
    <row r="207" spans="1:11">
      <c r="A207" s="2"/>
      <c r="B207" s="504" t="s">
        <v>89</v>
      </c>
      <c r="C207" s="109">
        <v>113.0232558139535</v>
      </c>
      <c r="D207" s="516">
        <v>115</v>
      </c>
      <c r="E207" s="111">
        <v>116.78082191780823</v>
      </c>
      <c r="F207" s="516">
        <v>111</v>
      </c>
      <c r="G207" s="111">
        <v>105.45275590551182</v>
      </c>
      <c r="H207" s="111">
        <v>101.62144710863865</v>
      </c>
      <c r="I207" s="111">
        <v>97.563276836158195</v>
      </c>
      <c r="J207" s="128">
        <f t="shared" si="11"/>
        <v>108.63450822601006</v>
      </c>
      <c r="K207" s="641" t="s">
        <v>17</v>
      </c>
    </row>
    <row r="208" spans="1:11">
      <c r="A208" s="2"/>
      <c r="B208" s="504" t="s">
        <v>172</v>
      </c>
      <c r="C208" s="109">
        <v>83.565891472868216</v>
      </c>
      <c r="D208" s="110">
        <v>85.257301808066742</v>
      </c>
      <c r="E208" s="111">
        <v>93.150684931506845</v>
      </c>
      <c r="F208" s="516">
        <v>83</v>
      </c>
      <c r="G208" s="111">
        <v>73.523622047244103</v>
      </c>
      <c r="H208" s="111">
        <v>89.841183117479758</v>
      </c>
      <c r="I208" s="111">
        <v>83.6832768361582</v>
      </c>
      <c r="J208" s="128">
        <f t="shared" si="11"/>
        <v>84.574565744760548</v>
      </c>
      <c r="K208" s="641" t="s">
        <v>383</v>
      </c>
    </row>
    <row r="209" spans="1:11">
      <c r="A209" s="2"/>
      <c r="B209" s="504" t="s">
        <v>59</v>
      </c>
      <c r="C209" s="109">
        <v>136.12403100775194</v>
      </c>
      <c r="D209" s="110">
        <v>129.48539638386646</v>
      </c>
      <c r="E209" s="111">
        <v>147.26027397260276</v>
      </c>
      <c r="F209" s="111">
        <v>129.84905660377356</v>
      </c>
      <c r="G209" s="111">
        <v>153.72047244094489</v>
      </c>
      <c r="H209" s="111">
        <v>133.9986506566666</v>
      </c>
      <c r="I209" s="111">
        <v>123.8732768361582</v>
      </c>
      <c r="J209" s="128">
        <f t="shared" si="11"/>
        <v>136.33016541453779</v>
      </c>
      <c r="K209" s="641" t="s">
        <v>17</v>
      </c>
    </row>
    <row r="210" spans="1:11">
      <c r="A210" s="2"/>
      <c r="B210" s="504" t="s">
        <v>68</v>
      </c>
      <c r="C210" s="109">
        <v>126.20155038759691</v>
      </c>
      <c r="D210" s="110">
        <v>132.82336578581362</v>
      </c>
      <c r="E210" s="111">
        <v>152.56849315068493</v>
      </c>
      <c r="F210" s="111">
        <v>144.69811320754718</v>
      </c>
      <c r="G210" s="111">
        <v>172.57874015748033</v>
      </c>
      <c r="H210" s="111">
        <v>128.81237091213123</v>
      </c>
      <c r="I210" s="111">
        <v>130.78327683615819</v>
      </c>
      <c r="J210" s="128">
        <f t="shared" si="11"/>
        <v>141.20941577677317</v>
      </c>
      <c r="K210" s="641" t="s">
        <v>17</v>
      </c>
    </row>
    <row r="211" spans="1:11">
      <c r="A211" s="2"/>
      <c r="B211" s="504" t="s">
        <v>286</v>
      </c>
      <c r="C211" s="109">
        <v>85.736434108527121</v>
      </c>
      <c r="D211" s="110">
        <v>94.853963838664811</v>
      </c>
      <c r="E211" s="111">
        <v>110.61643835616437</v>
      </c>
      <c r="F211" s="111">
        <v>80.660377358490564</v>
      </c>
      <c r="G211" s="111">
        <v>107.28346456692914</v>
      </c>
      <c r="H211" s="111">
        <v>99.14685077338892</v>
      </c>
      <c r="I211" s="516">
        <v>99.14685077338892</v>
      </c>
      <c r="J211" s="128">
        <f t="shared" si="11"/>
        <v>96.777768539364843</v>
      </c>
      <c r="K211" s="641" t="s">
        <v>385</v>
      </c>
    </row>
    <row r="212" spans="1:11">
      <c r="A212" s="2"/>
      <c r="B212" s="503" t="s">
        <v>287</v>
      </c>
      <c r="C212" s="109">
        <v>122.63565891472868</v>
      </c>
      <c r="D212" s="110">
        <v>112.37830319888732</v>
      </c>
      <c r="E212" s="516">
        <v>115</v>
      </c>
      <c r="F212" s="111">
        <v>117.41509433962263</v>
      </c>
      <c r="G212" s="111">
        <v>122.40157480314961</v>
      </c>
      <c r="H212" s="111">
        <v>110.9567506488023</v>
      </c>
      <c r="I212" s="111">
        <v>116.20327683615821</v>
      </c>
      <c r="J212" s="128">
        <f t="shared" si="11"/>
        <v>116.7129512487641</v>
      </c>
      <c r="K212" s="641" t="s">
        <v>385</v>
      </c>
    </row>
    <row r="213" spans="1:11">
      <c r="A213" s="2"/>
      <c r="B213" s="504" t="s">
        <v>173</v>
      </c>
      <c r="C213" s="109">
        <v>74.728682170542641</v>
      </c>
      <c r="D213" s="110">
        <v>100.55632823365785</v>
      </c>
      <c r="E213" s="111">
        <v>87.842465753424662</v>
      </c>
      <c r="F213" s="111">
        <v>73.169811320754718</v>
      </c>
      <c r="G213" s="111">
        <v>61.692913385826778</v>
      </c>
      <c r="H213" s="111">
        <v>108.24506723951669</v>
      </c>
      <c r="I213" s="111">
        <v>91.213276836158201</v>
      </c>
      <c r="J213" s="128">
        <f t="shared" si="11"/>
        <v>85.349792134268796</v>
      </c>
      <c r="K213" s="641" t="s">
        <v>383</v>
      </c>
    </row>
    <row r="214" spans="1:11">
      <c r="A214" s="2"/>
      <c r="B214" s="504" t="s">
        <v>174</v>
      </c>
      <c r="C214" s="109">
        <v>91.472868217054256</v>
      </c>
      <c r="D214" s="110">
        <v>88.873435326842838</v>
      </c>
      <c r="E214" s="111">
        <v>82.020547945205479</v>
      </c>
      <c r="F214" s="111">
        <v>102.37735849056604</v>
      </c>
      <c r="G214" s="111">
        <v>71.240157480314963</v>
      </c>
      <c r="H214" s="111">
        <v>86.447874370340898</v>
      </c>
      <c r="I214" s="111">
        <v>94.193276836158191</v>
      </c>
      <c r="J214" s="128">
        <f t="shared" si="11"/>
        <v>88.089359809497509</v>
      </c>
      <c r="K214" s="641" t="s">
        <v>383</v>
      </c>
    </row>
    <row r="215" spans="1:11">
      <c r="A215" s="2"/>
      <c r="B215" s="504" t="s">
        <v>77</v>
      </c>
      <c r="C215" s="109">
        <v>103.56589147286822</v>
      </c>
      <c r="D215" s="110">
        <v>110.15299026425592</v>
      </c>
      <c r="E215" s="111">
        <v>106.50684931506851</v>
      </c>
      <c r="F215" s="111">
        <v>113.16981132075472</v>
      </c>
      <c r="G215" s="111">
        <v>103.99606299212599</v>
      </c>
      <c r="H215" s="111">
        <v>103.04396955285409</v>
      </c>
      <c r="I215" s="111">
        <v>93.243276836158202</v>
      </c>
      <c r="J215" s="128">
        <f t="shared" si="11"/>
        <v>104.81126453629794</v>
      </c>
      <c r="K215" s="641" t="s">
        <v>17</v>
      </c>
    </row>
    <row r="216" spans="1:11">
      <c r="A216" s="2"/>
      <c r="B216" s="503" t="s">
        <v>175</v>
      </c>
      <c r="C216" s="516">
        <v>77.578740157480311</v>
      </c>
      <c r="D216" s="516">
        <v>77.578740157480311</v>
      </c>
      <c r="E216" s="516">
        <v>77.578740157480311</v>
      </c>
      <c r="F216" s="516">
        <v>77.578740157480311</v>
      </c>
      <c r="G216" s="111">
        <v>77.578740157480311</v>
      </c>
      <c r="H216" s="111">
        <v>82.669299127893709</v>
      </c>
      <c r="I216" s="111">
        <v>92.903276836158199</v>
      </c>
      <c r="J216" s="128">
        <f t="shared" si="11"/>
        <v>80.495182393064766</v>
      </c>
      <c r="K216" s="641" t="s">
        <v>383</v>
      </c>
    </row>
    <row r="217" spans="1:11">
      <c r="A217" s="2"/>
      <c r="B217" s="504" t="s">
        <v>176</v>
      </c>
      <c r="C217" s="109">
        <v>81.860465116279073</v>
      </c>
      <c r="D217" s="110">
        <v>86.648122392211391</v>
      </c>
      <c r="E217" s="111">
        <v>62.328767123287662</v>
      </c>
      <c r="F217" s="111">
        <v>91.811320754716974</v>
      </c>
      <c r="G217" s="111">
        <v>54.940944881889763</v>
      </c>
      <c r="H217" s="111">
        <v>68.310713206594372</v>
      </c>
      <c r="I217" s="111">
        <v>85.143276836158208</v>
      </c>
      <c r="J217" s="128">
        <f t="shared" si="11"/>
        <v>75.863372901591063</v>
      </c>
      <c r="K217" s="641" t="s">
        <v>383</v>
      </c>
    </row>
    <row r="218" spans="1:11">
      <c r="A218" s="2"/>
      <c r="B218" s="503" t="s">
        <v>288</v>
      </c>
      <c r="C218" s="516">
        <v>121.41732283464567</v>
      </c>
      <c r="D218" s="516">
        <v>121.41732283464567</v>
      </c>
      <c r="E218" s="516">
        <v>121.41732283464567</v>
      </c>
      <c r="F218" s="516">
        <v>121.41732283464567</v>
      </c>
      <c r="G218" s="111">
        <v>121.41732283464567</v>
      </c>
      <c r="H218" s="111">
        <v>99.072761062752704</v>
      </c>
      <c r="I218" s="111">
        <v>105.8532768361582</v>
      </c>
      <c r="J218" s="128">
        <f t="shared" si="11"/>
        <v>116.00180743887704</v>
      </c>
      <c r="K218" s="641" t="s">
        <v>17</v>
      </c>
    </row>
    <row r="219" spans="1:11">
      <c r="A219" s="2"/>
      <c r="B219" s="504" t="s">
        <v>289</v>
      </c>
      <c r="C219" s="109">
        <v>119.22480620155041</v>
      </c>
      <c r="D219" s="110">
        <v>97.913769123783041</v>
      </c>
      <c r="E219" s="111">
        <v>92.808219178082197</v>
      </c>
      <c r="F219" s="111">
        <v>88.754716981132077</v>
      </c>
      <c r="G219" s="111">
        <v>102.91338582677166</v>
      </c>
      <c r="H219" s="111">
        <v>110.15658177393115</v>
      </c>
      <c r="I219" s="111">
        <v>110.72327683615819</v>
      </c>
      <c r="J219" s="128">
        <f t="shared" si="11"/>
        <v>103.21353656020126</v>
      </c>
      <c r="K219" s="641" t="s">
        <v>17</v>
      </c>
    </row>
    <row r="220" spans="1:11">
      <c r="A220" s="2"/>
      <c r="B220" s="504" t="s">
        <v>100</v>
      </c>
      <c r="C220" s="109">
        <v>93.023255813953483</v>
      </c>
      <c r="D220" s="110">
        <v>108.62308762169678</v>
      </c>
      <c r="E220" s="111">
        <v>103.76712328767124</v>
      </c>
      <c r="F220" s="111">
        <v>88.037735849056602</v>
      </c>
      <c r="G220" s="111">
        <v>116.12204724409449</v>
      </c>
      <c r="H220" s="111">
        <v>114.51305675934084</v>
      </c>
      <c r="I220" s="111">
        <v>105.7132768361582</v>
      </c>
      <c r="J220" s="128">
        <f t="shared" si="11"/>
        <v>104.25708334456739</v>
      </c>
      <c r="K220" s="641" t="s">
        <v>17</v>
      </c>
    </row>
    <row r="221" spans="1:11">
      <c r="A221" s="2"/>
      <c r="B221" s="504" t="s">
        <v>78</v>
      </c>
      <c r="C221" s="109">
        <v>112.86821705426355</v>
      </c>
      <c r="D221" s="110">
        <v>105.5632823365786</v>
      </c>
      <c r="E221" s="111">
        <v>103.42465753424656</v>
      </c>
      <c r="F221" s="111">
        <v>84.528301886792448</v>
      </c>
      <c r="G221" s="111">
        <v>108.09055118110236</v>
      </c>
      <c r="H221" s="111">
        <v>100.28783231718673</v>
      </c>
      <c r="I221" s="111">
        <v>96.3232768361582</v>
      </c>
      <c r="J221" s="128">
        <f t="shared" si="11"/>
        <v>101.58373130661836</v>
      </c>
      <c r="K221" s="641" t="s">
        <v>17</v>
      </c>
    </row>
    <row r="222" spans="1:11">
      <c r="A222" s="2"/>
      <c r="B222" s="504" t="s">
        <v>56</v>
      </c>
      <c r="C222" s="112">
        <v>99.294838857860341</v>
      </c>
      <c r="D222" s="110">
        <v>99.165507649513202</v>
      </c>
      <c r="E222" s="111">
        <v>65.753424657534239</v>
      </c>
      <c r="F222" s="111">
        <v>59.905660377358494</v>
      </c>
      <c r="G222" s="111">
        <v>88.720472440944889</v>
      </c>
      <c r="H222" s="111">
        <v>104.08122550176114</v>
      </c>
      <c r="I222" s="111">
        <v>109.4632768361582</v>
      </c>
      <c r="J222" s="128">
        <f t="shared" si="11"/>
        <v>89.483486617304365</v>
      </c>
      <c r="K222" s="641" t="s">
        <v>17</v>
      </c>
    </row>
    <row r="223" spans="1:11">
      <c r="A223" s="2"/>
      <c r="B223" s="504" t="s">
        <v>177</v>
      </c>
      <c r="C223" s="109">
        <v>94.263565891472865</v>
      </c>
      <c r="D223" s="110">
        <v>85.674547983310148</v>
      </c>
      <c r="E223" s="111">
        <v>85.273972602739718</v>
      </c>
      <c r="F223" s="516">
        <v>81</v>
      </c>
      <c r="G223" s="111">
        <v>77.125984251968504</v>
      </c>
      <c r="H223" s="111">
        <v>85.292074884415882</v>
      </c>
      <c r="I223" s="111">
        <v>87.643276836158208</v>
      </c>
      <c r="J223" s="128">
        <f t="shared" si="11"/>
        <v>85.181917492866475</v>
      </c>
      <c r="K223" s="641" t="s">
        <v>383</v>
      </c>
    </row>
    <row r="224" spans="1:11">
      <c r="A224" s="2"/>
      <c r="B224" s="504" t="s">
        <v>112</v>
      </c>
      <c r="C224" s="109">
        <v>110.38759689922482</v>
      </c>
      <c r="D224" s="110">
        <v>103.0598052851182</v>
      </c>
      <c r="E224" s="111">
        <v>99.657534246575352</v>
      </c>
      <c r="F224" s="111">
        <v>87.377358490566039</v>
      </c>
      <c r="G224" s="111">
        <v>96.476377952755911</v>
      </c>
      <c r="H224" s="111">
        <v>118.08418081200662</v>
      </c>
      <c r="I224" s="111">
        <v>96.233276836158197</v>
      </c>
      <c r="J224" s="128">
        <f t="shared" si="11"/>
        <v>101.61087578891502</v>
      </c>
      <c r="K224" s="641" t="s">
        <v>17</v>
      </c>
    </row>
    <row r="225" spans="1:11">
      <c r="A225" s="2"/>
      <c r="B225" s="503" t="s">
        <v>27</v>
      </c>
      <c r="C225" s="109">
        <v>113.48837209302327</v>
      </c>
      <c r="D225" s="110">
        <v>89.012517385257297</v>
      </c>
      <c r="E225" s="111">
        <v>69.691780821917817</v>
      </c>
      <c r="F225" s="111">
        <v>96.056603773584897</v>
      </c>
      <c r="G225" s="111">
        <v>143.52362204724409</v>
      </c>
      <c r="H225" s="111">
        <v>102.76242865243643</v>
      </c>
      <c r="I225" s="111">
        <v>102.2632768361582</v>
      </c>
      <c r="J225" s="128">
        <f t="shared" si="11"/>
        <v>102.399800229946</v>
      </c>
      <c r="K225" s="641" t="s">
        <v>17</v>
      </c>
    </row>
    <row r="226" spans="1:11">
      <c r="A226" s="2"/>
      <c r="B226" s="504" t="s">
        <v>60</v>
      </c>
      <c r="C226" s="109">
        <v>132.71317829457362</v>
      </c>
      <c r="D226" s="110">
        <v>120.02781641168288</v>
      </c>
      <c r="E226" s="111">
        <v>127.05479452054796</v>
      </c>
      <c r="F226" s="111">
        <v>129.84905660377356</v>
      </c>
      <c r="G226" s="111">
        <v>152.26377952755905</v>
      </c>
      <c r="H226" s="111">
        <v>129.47917830785718</v>
      </c>
      <c r="I226" s="111">
        <v>123.25327683615819</v>
      </c>
      <c r="J226" s="128">
        <f t="shared" si="11"/>
        <v>130.66301150030748</v>
      </c>
      <c r="K226" s="641" t="s">
        <v>17</v>
      </c>
    </row>
    <row r="227" spans="1:11">
      <c r="A227" s="2"/>
      <c r="B227" s="503" t="s">
        <v>30</v>
      </c>
      <c r="C227" s="517">
        <v>121.70542635658914</v>
      </c>
      <c r="D227" s="110">
        <v>112.65646731571626</v>
      </c>
      <c r="E227" s="111">
        <v>108.73287671232876</v>
      </c>
      <c r="F227" s="111">
        <v>106.77358490566039</v>
      </c>
      <c r="G227" s="111">
        <v>132.91338582677164</v>
      </c>
      <c r="H227" s="111">
        <v>125.53760570201031</v>
      </c>
      <c r="I227" s="111">
        <v>114.5532768361582</v>
      </c>
      <c r="J227" s="128">
        <f t="shared" si="11"/>
        <v>117.55323195074781</v>
      </c>
      <c r="K227" s="641" t="s">
        <v>17</v>
      </c>
    </row>
    <row r="228" spans="1:11">
      <c r="A228" s="2"/>
      <c r="B228" s="504" t="s">
        <v>102</v>
      </c>
      <c r="C228" s="516">
        <v>114.46453407510431</v>
      </c>
      <c r="D228" s="110">
        <v>114.46453407510431</v>
      </c>
      <c r="E228" s="111">
        <v>101.19863013698631</v>
      </c>
      <c r="F228" s="111">
        <v>107.66037735849056</v>
      </c>
      <c r="G228" s="111">
        <v>105.53149606299212</v>
      </c>
      <c r="H228" s="111">
        <v>109.62313585735038</v>
      </c>
      <c r="I228" s="111">
        <v>108.01327683615821</v>
      </c>
      <c r="J228" s="128">
        <f t="shared" si="11"/>
        <v>108.70799777174088</v>
      </c>
      <c r="K228" s="641" t="s">
        <v>383</v>
      </c>
    </row>
    <row r="229" spans="1:11">
      <c r="A229" s="2"/>
      <c r="B229" s="504" t="s">
        <v>103</v>
      </c>
      <c r="C229" s="109">
        <v>81.085271317829452</v>
      </c>
      <c r="D229" s="110">
        <v>90.403337969401946</v>
      </c>
      <c r="E229" s="111">
        <v>72.43150684931507</v>
      </c>
      <c r="F229" s="111">
        <v>60.830188679245289</v>
      </c>
      <c r="G229" s="111">
        <v>85.098425196850386</v>
      </c>
      <c r="H229" s="111">
        <v>94.345837524161908</v>
      </c>
      <c r="I229" s="111">
        <v>89.243276836158202</v>
      </c>
      <c r="J229" s="128">
        <f t="shared" si="11"/>
        <v>81.919692053280315</v>
      </c>
      <c r="K229" s="641" t="s">
        <v>17</v>
      </c>
    </row>
    <row r="230" spans="1:11">
      <c r="A230" s="2"/>
      <c r="B230" s="503" t="s">
        <v>290</v>
      </c>
      <c r="C230" s="516">
        <v>90.314960629921273</v>
      </c>
      <c r="D230" s="516">
        <v>90.314960629921273</v>
      </c>
      <c r="E230" s="516">
        <v>90.314960629921273</v>
      </c>
      <c r="F230" s="516">
        <v>90.314960629921273</v>
      </c>
      <c r="G230" s="111">
        <v>90.314960629921273</v>
      </c>
      <c r="H230" s="111">
        <v>85.558797842706269</v>
      </c>
      <c r="I230" s="111">
        <v>87.91327683615819</v>
      </c>
      <c r="J230" s="128">
        <f t="shared" si="11"/>
        <v>89.292411118352987</v>
      </c>
      <c r="K230" s="641" t="s">
        <v>385</v>
      </c>
    </row>
    <row r="231" spans="1:11">
      <c r="A231" s="2"/>
      <c r="B231" s="504" t="s">
        <v>63</v>
      </c>
      <c r="C231" s="109">
        <v>114.88372093023256</v>
      </c>
      <c r="D231" s="110">
        <v>111.26564673157162</v>
      </c>
      <c r="E231" s="111">
        <v>107.7054794520548</v>
      </c>
      <c r="F231" s="111">
        <v>104.94339622641509</v>
      </c>
      <c r="G231" s="111">
        <v>113.77952755905511</v>
      </c>
      <c r="H231" s="111">
        <v>112.95717283598023</v>
      </c>
      <c r="I231" s="111">
        <v>107.25327683615819</v>
      </c>
      <c r="J231" s="128">
        <f t="shared" si="11"/>
        <v>110.39831722449537</v>
      </c>
      <c r="K231" s="641" t="s">
        <v>17</v>
      </c>
    </row>
    <row r="232" spans="1:11">
      <c r="A232" s="2"/>
      <c r="B232" s="504" t="s">
        <v>115</v>
      </c>
      <c r="C232" s="109">
        <v>84.186046511627893</v>
      </c>
      <c r="D232" s="110">
        <v>102.7816411682893</v>
      </c>
      <c r="E232" s="111">
        <v>101.02739726027397</v>
      </c>
      <c r="F232" s="111">
        <v>95.547169811320757</v>
      </c>
      <c r="G232" s="111">
        <v>75.137795275590562</v>
      </c>
      <c r="H232" s="111">
        <v>86.68496144437681</v>
      </c>
      <c r="I232" s="111">
        <v>90.3232768361582</v>
      </c>
      <c r="J232" s="128">
        <f t="shared" si="11"/>
        <v>90.812612615376793</v>
      </c>
      <c r="K232" s="641" t="s">
        <v>17</v>
      </c>
    </row>
    <row r="233" spans="1:11">
      <c r="A233" s="2"/>
      <c r="B233" s="504" t="s">
        <v>178</v>
      </c>
      <c r="C233" s="109">
        <v>70.077519379844972</v>
      </c>
      <c r="D233" s="110">
        <v>69.123783031988879</v>
      </c>
      <c r="E233" s="111">
        <v>82.705479452054789</v>
      </c>
      <c r="F233" s="111">
        <v>66.962264150943398</v>
      </c>
      <c r="G233" s="111">
        <v>59.370078740157481</v>
      </c>
      <c r="H233" s="111">
        <v>73.778533851547365</v>
      </c>
      <c r="I233" s="516">
        <v>73.778533851547365</v>
      </c>
      <c r="J233" s="128">
        <f t="shared" si="11"/>
        <v>70.828027494012048</v>
      </c>
      <c r="K233" s="641" t="s">
        <v>383</v>
      </c>
    </row>
    <row r="234" spans="1:11">
      <c r="A234" s="2"/>
      <c r="B234" s="504" t="s">
        <v>179</v>
      </c>
      <c r="C234" s="109">
        <v>84.341085271317823</v>
      </c>
      <c r="D234" s="110">
        <v>76.63421418636996</v>
      </c>
      <c r="E234" s="111">
        <v>80.479452054794521</v>
      </c>
      <c r="F234" s="111">
        <v>104.8301886792453</v>
      </c>
      <c r="G234" s="111">
        <v>82.125984251968504</v>
      </c>
      <c r="H234" s="111">
        <v>97.887325692573199</v>
      </c>
      <c r="I234" s="111">
        <v>94.333276836158205</v>
      </c>
      <c r="J234" s="128">
        <f t="shared" si="11"/>
        <v>88.661646710346787</v>
      </c>
      <c r="K234" s="641" t="s">
        <v>383</v>
      </c>
    </row>
    <row r="235" spans="1:11">
      <c r="A235" s="2"/>
      <c r="B235" s="504" t="s">
        <v>180</v>
      </c>
      <c r="C235" s="109">
        <v>97.674418604651152</v>
      </c>
      <c r="D235" s="110">
        <v>96.383866481223919</v>
      </c>
      <c r="E235" s="111">
        <v>81.849315068493141</v>
      </c>
      <c r="F235" s="111">
        <v>99.547169811320742</v>
      </c>
      <c r="G235" s="111">
        <v>97.519685039370088</v>
      </c>
      <c r="H235" s="111">
        <v>87.7963071039201</v>
      </c>
      <c r="I235" s="111">
        <v>86.773276836158203</v>
      </c>
      <c r="J235" s="128">
        <f t="shared" si="11"/>
        <v>92.506291277876741</v>
      </c>
      <c r="K235" s="641" t="s">
        <v>383</v>
      </c>
    </row>
    <row r="236" spans="1:11">
      <c r="A236" s="2"/>
      <c r="B236" s="2"/>
      <c r="C236" s="2"/>
      <c r="D236" s="2"/>
      <c r="E236" s="2"/>
      <c r="F236" s="2"/>
      <c r="G236" s="2"/>
      <c r="H236" s="2"/>
      <c r="I236" s="2"/>
      <c r="J236" s="2"/>
    </row>
    <row r="237" spans="1:11">
      <c r="A237" s="2"/>
      <c r="J237" s="2"/>
    </row>
    <row r="238" spans="1:11">
      <c r="A238" s="2"/>
      <c r="B238" s="2"/>
      <c r="C238" s="2"/>
      <c r="D238" s="2"/>
      <c r="E238" s="2"/>
      <c r="F238" s="2"/>
      <c r="G238" s="2"/>
      <c r="H238" s="2"/>
      <c r="I238" s="2"/>
      <c r="J238" s="2"/>
    </row>
    <row r="239" spans="1:11">
      <c r="A239" s="2"/>
      <c r="B239" s="2"/>
      <c r="C239" s="2"/>
      <c r="D239" s="2"/>
      <c r="E239" s="2"/>
      <c r="F239" s="2"/>
      <c r="G239" s="2"/>
      <c r="H239" s="2"/>
      <c r="I239" s="2"/>
      <c r="J239" s="2"/>
    </row>
    <row r="240" spans="1:11">
      <c r="A240" s="2"/>
      <c r="B240" s="2"/>
      <c r="C240" s="2"/>
      <c r="D240" s="2"/>
      <c r="E240" s="2"/>
      <c r="F240" s="2"/>
      <c r="G240" s="2"/>
      <c r="H240" s="2"/>
      <c r="I240" s="2"/>
      <c r="J240" s="2"/>
    </row>
    <row r="241" spans="1:10">
      <c r="A241" s="2"/>
      <c r="J241" s="2"/>
    </row>
    <row r="242" spans="1:10">
      <c r="A242" s="2"/>
      <c r="B242" s="2"/>
      <c r="C242" s="2"/>
      <c r="D242" s="2"/>
      <c r="E242" s="2"/>
      <c r="F242" s="2"/>
      <c r="G242" s="2"/>
      <c r="H242" s="2"/>
      <c r="I242" s="2"/>
      <c r="J242" s="2"/>
    </row>
    <row r="243" spans="1:10">
      <c r="A243" s="2"/>
      <c r="B243" s="2"/>
      <c r="C243" s="2"/>
      <c r="D243" s="2"/>
      <c r="E243" s="2"/>
      <c r="F243" s="2"/>
      <c r="G243" s="2"/>
      <c r="H243" s="2"/>
      <c r="I243" s="2"/>
      <c r="J243" s="2"/>
    </row>
  </sheetData>
  <autoFilter ref="B35:K39"/>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23"/>
  <sheetViews>
    <sheetView workbookViewId="0">
      <selection activeCell="A2" sqref="A2:G2"/>
    </sheetView>
  </sheetViews>
  <sheetFormatPr defaultRowHeight="15"/>
  <cols>
    <col min="1" max="1" width="7.140625" customWidth="1"/>
    <col min="2" max="2" width="21" customWidth="1"/>
    <col min="10" max="10" width="9.140625" customWidth="1"/>
    <col min="11" max="11" width="17.5703125" customWidth="1"/>
    <col min="13" max="13" width="12" customWidth="1"/>
  </cols>
  <sheetData>
    <row r="1" spans="1:18">
      <c r="A1" s="17" t="s">
        <v>0</v>
      </c>
      <c r="B1" s="2"/>
      <c r="C1" s="2"/>
      <c r="D1" s="2"/>
      <c r="E1" s="2"/>
      <c r="F1" s="2"/>
      <c r="G1" s="2"/>
      <c r="H1" s="2"/>
      <c r="I1" s="2"/>
      <c r="J1" s="2"/>
      <c r="K1" s="2"/>
      <c r="L1" s="2"/>
      <c r="M1" s="2"/>
      <c r="N1" s="2"/>
      <c r="O1" s="2"/>
      <c r="P1" s="2"/>
      <c r="Q1" s="2"/>
      <c r="R1" s="2"/>
    </row>
    <row r="2" spans="1:18" ht="15.75">
      <c r="A2" s="20" t="s">
        <v>386</v>
      </c>
      <c r="B2" s="42"/>
      <c r="C2" s="42"/>
      <c r="D2" s="42"/>
      <c r="E2" s="42"/>
      <c r="F2" s="2"/>
      <c r="G2" s="2"/>
      <c r="H2" s="2"/>
      <c r="I2" s="2"/>
      <c r="J2" s="43"/>
      <c r="K2" s="2"/>
      <c r="L2" s="2"/>
      <c r="M2" s="2"/>
      <c r="N2" s="2"/>
      <c r="O2" s="2"/>
      <c r="P2" s="2"/>
      <c r="Q2" s="2"/>
      <c r="R2" s="2"/>
    </row>
    <row r="3" spans="1:18">
      <c r="A3" s="121" t="s">
        <v>194</v>
      </c>
      <c r="B3" s="2"/>
      <c r="C3" s="2"/>
      <c r="D3" s="2"/>
      <c r="E3" s="2"/>
      <c r="F3" s="122"/>
      <c r="G3" s="2"/>
      <c r="H3" s="2"/>
      <c r="I3" s="2"/>
      <c r="J3" s="2"/>
      <c r="K3" s="2"/>
      <c r="L3" s="2"/>
      <c r="M3" s="2"/>
      <c r="N3" s="2"/>
      <c r="O3" s="2"/>
      <c r="P3" s="2"/>
      <c r="Q3" s="2"/>
      <c r="R3" s="2"/>
    </row>
    <row r="4" spans="1:18">
      <c r="A4" s="2"/>
      <c r="B4" s="2"/>
      <c r="C4" s="2"/>
      <c r="D4" s="107"/>
      <c r="E4" s="2"/>
      <c r="F4" s="2"/>
      <c r="G4" s="2"/>
      <c r="H4" s="2"/>
      <c r="I4" s="2"/>
      <c r="J4" s="2"/>
      <c r="K4" s="2"/>
      <c r="L4" s="2"/>
      <c r="M4" s="2"/>
      <c r="N4" s="2"/>
      <c r="O4" s="2"/>
      <c r="P4" s="2"/>
      <c r="Q4" s="2"/>
      <c r="R4" s="2"/>
    </row>
    <row r="5" spans="1:18">
      <c r="A5" s="2"/>
      <c r="B5" s="2"/>
      <c r="C5" s="2"/>
      <c r="D5" s="2"/>
      <c r="E5" s="2"/>
      <c r="F5" s="2"/>
      <c r="G5" s="2"/>
      <c r="H5" s="2"/>
      <c r="I5" s="2"/>
      <c r="J5" s="2"/>
      <c r="K5" s="2"/>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c r="A8" s="2"/>
      <c r="B8" s="2"/>
      <c r="C8" s="2"/>
      <c r="D8" s="2"/>
      <c r="E8" s="2"/>
      <c r="F8" s="2"/>
      <c r="G8" s="2"/>
      <c r="H8" s="2"/>
      <c r="I8" s="2"/>
      <c r="J8" s="2"/>
      <c r="K8" s="2"/>
      <c r="L8" s="2"/>
      <c r="M8" s="2"/>
      <c r="N8" s="2"/>
      <c r="O8" s="2"/>
      <c r="P8" s="2"/>
      <c r="Q8" s="2"/>
      <c r="R8" s="2"/>
    </row>
    <row r="9" spans="1:18">
      <c r="A9" s="2"/>
      <c r="B9" s="2"/>
      <c r="C9" s="2"/>
      <c r="D9" s="2"/>
      <c r="E9" s="2"/>
      <c r="F9" s="2"/>
      <c r="G9" s="2"/>
      <c r="H9" s="2"/>
      <c r="I9" s="2"/>
      <c r="J9" s="2"/>
      <c r="K9" s="2"/>
      <c r="L9" s="2"/>
      <c r="M9" s="2"/>
      <c r="N9" s="2"/>
      <c r="O9" s="2"/>
      <c r="P9" s="2"/>
      <c r="Q9" s="2"/>
      <c r="R9" s="2"/>
    </row>
    <row r="10" spans="1:18">
      <c r="A10" s="2"/>
      <c r="B10" s="2"/>
      <c r="C10" s="2"/>
      <c r="D10" s="2"/>
      <c r="E10" s="2"/>
      <c r="F10" s="2"/>
      <c r="G10" s="2"/>
      <c r="H10" s="2"/>
      <c r="I10" s="2"/>
      <c r="J10" s="2"/>
      <c r="K10" s="2"/>
      <c r="L10" s="2"/>
      <c r="M10" s="2"/>
      <c r="N10" s="2"/>
      <c r="O10" s="2"/>
      <c r="P10" s="2"/>
      <c r="Q10" s="2"/>
      <c r="R10" s="2"/>
    </row>
    <row r="11" spans="1:18">
      <c r="A11" s="2"/>
      <c r="B11" s="2"/>
      <c r="C11" s="2"/>
      <c r="D11" s="2"/>
      <c r="E11" s="2"/>
      <c r="F11" s="2"/>
      <c r="G11" s="2"/>
      <c r="H11" s="2"/>
      <c r="I11" s="2"/>
      <c r="J11" s="2"/>
      <c r="K11" s="2"/>
      <c r="L11" s="2"/>
      <c r="M11" s="2"/>
      <c r="N11" s="2"/>
      <c r="O11" s="2"/>
      <c r="P11" s="2"/>
      <c r="Q11" s="2"/>
      <c r="R11" s="2"/>
    </row>
    <row r="12" spans="1:18">
      <c r="A12" s="2"/>
      <c r="B12" s="2"/>
      <c r="C12" s="2"/>
      <c r="D12" s="2"/>
      <c r="E12" s="2"/>
      <c r="F12" s="2"/>
      <c r="G12" s="2"/>
      <c r="H12" s="2"/>
      <c r="I12" s="2"/>
      <c r="J12" s="2"/>
      <c r="K12" s="2"/>
      <c r="L12" s="2"/>
      <c r="M12" s="2"/>
      <c r="N12" s="2"/>
      <c r="O12" s="2"/>
      <c r="P12" s="2"/>
      <c r="Q12" s="2"/>
      <c r="R12" s="2"/>
    </row>
    <row r="13" spans="1:18">
      <c r="A13" s="2"/>
      <c r="B13" s="2"/>
      <c r="C13" s="2"/>
      <c r="D13" s="2"/>
      <c r="E13" s="2"/>
      <c r="F13" s="2"/>
      <c r="G13" s="2"/>
      <c r="H13" s="2"/>
      <c r="I13" s="2"/>
      <c r="J13" s="2"/>
      <c r="K13" s="2"/>
      <c r="L13" s="2"/>
      <c r="M13" s="2"/>
      <c r="N13" s="2"/>
      <c r="O13" s="2"/>
      <c r="P13" s="2"/>
      <c r="Q13" s="2"/>
      <c r="R13" s="2"/>
    </row>
    <row r="14" spans="1:18">
      <c r="A14" s="2"/>
      <c r="B14" s="2"/>
      <c r="C14" s="2"/>
      <c r="D14" s="2"/>
      <c r="E14" s="2"/>
      <c r="F14" s="2"/>
      <c r="G14" s="2"/>
      <c r="H14" s="2"/>
      <c r="I14" s="2"/>
      <c r="J14" s="2"/>
      <c r="K14" s="2"/>
      <c r="L14" s="2"/>
      <c r="M14" s="2"/>
      <c r="N14" s="2"/>
      <c r="O14" s="2"/>
      <c r="P14" s="2"/>
      <c r="Q14" s="2"/>
      <c r="R14" s="2"/>
    </row>
    <row r="15" spans="1:18">
      <c r="A15" s="2"/>
      <c r="B15" s="2"/>
      <c r="C15" s="2"/>
      <c r="D15" s="2"/>
      <c r="E15" s="2"/>
      <c r="F15" s="2"/>
      <c r="G15" s="2"/>
      <c r="H15" s="2"/>
      <c r="I15" s="2"/>
      <c r="J15" s="2"/>
      <c r="K15" s="2"/>
      <c r="L15" s="2"/>
      <c r="M15" s="2"/>
      <c r="N15" s="2"/>
      <c r="O15" s="2"/>
      <c r="P15" s="2"/>
      <c r="Q15" s="2"/>
      <c r="R15" s="2"/>
    </row>
    <row r="16" spans="1:18">
      <c r="A16" s="2"/>
      <c r="B16" s="2"/>
      <c r="C16" s="2"/>
      <c r="D16" s="2"/>
      <c r="E16" s="2"/>
      <c r="F16" s="2"/>
      <c r="G16" s="2"/>
      <c r="H16" s="2"/>
      <c r="I16" s="2"/>
      <c r="J16" s="2"/>
      <c r="K16" s="50"/>
      <c r="L16" s="50"/>
      <c r="M16" s="50"/>
      <c r="N16" s="50"/>
      <c r="O16" s="50"/>
      <c r="P16" s="50"/>
      <c r="Q16" s="50"/>
      <c r="R16" s="50"/>
    </row>
    <row r="17" spans="1:30">
      <c r="A17" s="2"/>
      <c r="B17" s="2"/>
      <c r="C17" s="2"/>
      <c r="D17" s="2"/>
      <c r="E17" s="2"/>
      <c r="F17" s="2"/>
      <c r="G17" s="2"/>
      <c r="H17" s="2"/>
      <c r="I17" s="2"/>
      <c r="J17" s="2"/>
      <c r="K17" s="51"/>
      <c r="L17" s="123">
        <v>2005</v>
      </c>
      <c r="M17" s="123">
        <v>2007</v>
      </c>
      <c r="N17" s="123">
        <v>2009</v>
      </c>
      <c r="O17" s="123">
        <v>2011</v>
      </c>
      <c r="P17" s="123">
        <v>2013</v>
      </c>
      <c r="Q17" s="123">
        <v>2015</v>
      </c>
      <c r="R17" s="123">
        <v>2017</v>
      </c>
      <c r="S17" s="123">
        <v>2019</v>
      </c>
      <c r="T17" s="77"/>
      <c r="U17" s="77"/>
      <c r="V17" s="77"/>
      <c r="W17" s="77"/>
      <c r="X17" s="77"/>
      <c r="Y17" s="77"/>
      <c r="Z17" s="77"/>
      <c r="AA17" s="77"/>
      <c r="AB17" s="77"/>
      <c r="AC17" s="77"/>
      <c r="AD17" s="77"/>
    </row>
    <row r="18" spans="1:30">
      <c r="A18" s="2"/>
      <c r="B18" s="2"/>
      <c r="C18" s="2"/>
      <c r="D18" s="2"/>
      <c r="E18" s="2"/>
      <c r="F18" s="2"/>
      <c r="G18" s="2"/>
      <c r="H18" s="2"/>
      <c r="I18" s="2"/>
      <c r="J18" s="2"/>
      <c r="K18" s="51" t="str">
        <f t="shared" ref="K18:P20" si="0">B29</f>
        <v>United States</v>
      </c>
      <c r="L18" s="124">
        <f t="shared" si="0"/>
        <v>283</v>
      </c>
      <c r="M18" s="124">
        <f t="shared" si="0"/>
        <v>193</v>
      </c>
      <c r="N18" s="124">
        <f t="shared" si="0"/>
        <v>151</v>
      </c>
      <c r="O18" s="124">
        <f t="shared" si="0"/>
        <v>145</v>
      </c>
      <c r="P18" s="124">
        <f t="shared" si="0"/>
        <v>152</v>
      </c>
      <c r="Q18" s="124">
        <f t="shared" ref="Q18:R20" si="1">H29</f>
        <v>162.5957026426278</v>
      </c>
      <c r="R18" s="124">
        <f t="shared" si="1"/>
        <v>176.74614976082822</v>
      </c>
      <c r="S18" s="125"/>
      <c r="T18" s="77"/>
      <c r="U18" s="77"/>
      <c r="V18" s="77"/>
      <c r="W18" s="77"/>
      <c r="X18" s="77"/>
      <c r="Y18" s="77"/>
      <c r="Z18" s="77"/>
      <c r="AA18" s="77"/>
      <c r="AB18" s="77"/>
      <c r="AC18" s="77"/>
      <c r="AD18" s="77"/>
    </row>
    <row r="19" spans="1:30">
      <c r="A19" s="2"/>
      <c r="B19" s="2"/>
      <c r="C19" s="2"/>
      <c r="D19" s="2"/>
      <c r="E19" s="2"/>
      <c r="F19" s="2"/>
      <c r="G19" s="2"/>
      <c r="H19" s="2"/>
      <c r="I19" s="2"/>
      <c r="J19" s="2"/>
      <c r="K19" s="51" t="str">
        <f t="shared" si="0"/>
        <v>China</v>
      </c>
      <c r="L19" s="124">
        <f t="shared" si="0"/>
        <v>70</v>
      </c>
      <c r="M19" s="124">
        <f t="shared" si="0"/>
        <v>65</v>
      </c>
      <c r="N19" s="124">
        <f t="shared" si="0"/>
        <v>62</v>
      </c>
      <c r="O19" s="124">
        <f t="shared" si="0"/>
        <v>61</v>
      </c>
      <c r="P19" s="124">
        <f t="shared" si="0"/>
        <v>69</v>
      </c>
      <c r="Q19" s="124">
        <f t="shared" si="1"/>
        <v>75.314892566065694</v>
      </c>
      <c r="R19" s="124">
        <f t="shared" si="1"/>
        <v>74.604257962889392</v>
      </c>
      <c r="S19" s="125"/>
      <c r="T19" s="77"/>
      <c r="U19" s="77"/>
      <c r="V19" s="77"/>
      <c r="W19" s="77"/>
      <c r="X19" s="77"/>
      <c r="Y19" s="77"/>
      <c r="Z19" s="77"/>
      <c r="AA19" s="77"/>
      <c r="AB19" s="77"/>
      <c r="AC19" s="77"/>
      <c r="AD19" s="77"/>
    </row>
    <row r="20" spans="1:30">
      <c r="A20" s="2"/>
      <c r="B20" s="2"/>
      <c r="C20" s="2"/>
      <c r="D20" s="2"/>
      <c r="E20" s="2"/>
      <c r="F20" s="2"/>
      <c r="G20" s="2"/>
      <c r="H20" s="2"/>
      <c r="I20" s="2"/>
      <c r="J20" s="2"/>
      <c r="K20" s="51" t="str">
        <f t="shared" si="0"/>
        <v>Japan</v>
      </c>
      <c r="L20" s="124">
        <f t="shared" si="0"/>
        <v>132</v>
      </c>
      <c r="M20" s="124">
        <f t="shared" si="0"/>
        <v>82</v>
      </c>
      <c r="N20" s="124">
        <f t="shared" si="0"/>
        <v>98</v>
      </c>
      <c r="O20" s="124">
        <f t="shared" si="0"/>
        <v>83</v>
      </c>
      <c r="P20" s="124">
        <f t="shared" si="0"/>
        <v>91</v>
      </c>
      <c r="Q20" s="124">
        <f t="shared" si="1"/>
        <v>93.615707582119029</v>
      </c>
      <c r="R20" s="124">
        <f t="shared" si="1"/>
        <v>90.526664732340961</v>
      </c>
      <c r="S20" s="125"/>
      <c r="T20" s="77"/>
      <c r="U20" s="77"/>
      <c r="V20" s="77"/>
      <c r="W20" s="77"/>
      <c r="X20" s="77"/>
      <c r="Y20" s="77"/>
      <c r="Z20" s="77"/>
      <c r="AA20" s="77"/>
      <c r="AB20" s="77"/>
      <c r="AC20" s="77"/>
      <c r="AD20" s="77"/>
    </row>
    <row r="21" spans="1:30">
      <c r="A21" s="2"/>
      <c r="B21" s="2"/>
      <c r="C21" s="2"/>
      <c r="D21" s="2"/>
      <c r="E21" s="2"/>
      <c r="F21" s="2"/>
      <c r="G21" s="2"/>
      <c r="H21" s="2"/>
      <c r="I21" s="2"/>
      <c r="J21" s="2"/>
      <c r="K21" s="51" t="str">
        <f t="shared" ref="K21:P21" si="2">B28</f>
        <v>(average country)</v>
      </c>
      <c r="L21" s="124">
        <f t="shared" si="2"/>
        <v>100</v>
      </c>
      <c r="M21" s="124">
        <f t="shared" si="2"/>
        <v>100</v>
      </c>
      <c r="N21" s="124">
        <f t="shared" si="2"/>
        <v>100</v>
      </c>
      <c r="O21" s="124">
        <f t="shared" si="2"/>
        <v>100</v>
      </c>
      <c r="P21" s="124">
        <f t="shared" si="2"/>
        <v>100</v>
      </c>
      <c r="Q21" s="124">
        <v>100</v>
      </c>
      <c r="R21" s="124">
        <v>100</v>
      </c>
      <c r="S21" s="125"/>
      <c r="T21" s="77"/>
      <c r="U21" s="77"/>
      <c r="V21" s="77"/>
      <c r="W21" s="77"/>
      <c r="X21" s="77"/>
      <c r="Y21" s="77"/>
      <c r="Z21" s="77"/>
      <c r="AA21" s="77"/>
      <c r="AB21" s="77"/>
      <c r="AC21" s="77"/>
      <c r="AD21" s="77"/>
    </row>
    <row r="22" spans="1:30">
      <c r="A22" s="2"/>
      <c r="B22" s="2"/>
      <c r="C22" s="2"/>
      <c r="D22" s="2"/>
      <c r="E22" s="2"/>
      <c r="F22" s="2"/>
      <c r="G22" s="2"/>
      <c r="H22" s="2"/>
      <c r="I22" s="2"/>
      <c r="J22" s="2"/>
      <c r="K22" s="50"/>
      <c r="L22" s="50"/>
      <c r="M22" s="50"/>
      <c r="N22" s="50"/>
      <c r="O22" s="50"/>
      <c r="P22" s="50"/>
      <c r="Q22" s="50"/>
      <c r="R22" s="50"/>
    </row>
    <row r="23" spans="1:30">
      <c r="A23" s="2"/>
      <c r="B23" s="2"/>
      <c r="C23" s="2"/>
      <c r="D23" s="2"/>
      <c r="E23" s="2"/>
      <c r="F23" s="2"/>
      <c r="G23" s="2"/>
      <c r="H23" s="2"/>
      <c r="I23" s="2"/>
      <c r="J23" s="2"/>
      <c r="K23" s="50"/>
      <c r="L23" s="50"/>
      <c r="M23" s="50"/>
      <c r="N23" s="50"/>
      <c r="O23" s="50"/>
      <c r="P23" s="50"/>
      <c r="Q23" s="50"/>
      <c r="R23" s="50"/>
    </row>
    <row r="24" spans="1:30">
      <c r="A24" s="2"/>
      <c r="B24" s="2"/>
      <c r="C24" s="2"/>
      <c r="D24" s="2"/>
      <c r="E24" s="2"/>
      <c r="F24" s="2"/>
      <c r="G24" s="2"/>
      <c r="H24" s="2"/>
      <c r="I24" s="2"/>
      <c r="J24" s="2"/>
      <c r="K24" s="50"/>
      <c r="L24" s="50"/>
      <c r="M24" s="50"/>
      <c r="N24" s="50"/>
      <c r="O24" s="50"/>
      <c r="P24" s="50"/>
      <c r="Q24" s="50"/>
      <c r="R24" s="50"/>
    </row>
    <row r="25" spans="1:30">
      <c r="A25" s="2"/>
      <c r="B25" s="2"/>
      <c r="C25" s="2"/>
      <c r="D25" s="2"/>
      <c r="E25" s="2"/>
      <c r="F25" s="2"/>
      <c r="G25" s="2"/>
      <c r="H25" s="2"/>
      <c r="I25" s="2"/>
      <c r="J25" s="2"/>
      <c r="K25" s="2"/>
      <c r="L25" s="2"/>
      <c r="M25" s="2"/>
      <c r="N25" s="2"/>
      <c r="O25" s="2"/>
      <c r="P25" s="2"/>
      <c r="Q25" s="2"/>
      <c r="R25" s="2"/>
    </row>
    <row r="26" spans="1:30">
      <c r="A26" s="2"/>
      <c r="B26" s="2"/>
      <c r="C26" s="2"/>
      <c r="D26" s="2"/>
      <c r="E26" s="2"/>
      <c r="F26" s="2"/>
      <c r="G26" s="2"/>
      <c r="H26" s="2"/>
      <c r="I26" s="2"/>
      <c r="J26" s="2"/>
      <c r="K26" s="2"/>
      <c r="L26" s="2"/>
      <c r="M26" s="2"/>
      <c r="N26" s="2"/>
      <c r="O26" s="2"/>
      <c r="P26" s="2"/>
      <c r="Q26" s="2"/>
      <c r="R26" s="2"/>
    </row>
    <row r="27" spans="1:30">
      <c r="A27" s="2"/>
      <c r="B27" s="264"/>
      <c r="C27" s="170">
        <v>2005</v>
      </c>
      <c r="D27" s="170">
        <v>2007</v>
      </c>
      <c r="E27" s="170">
        <v>2009</v>
      </c>
      <c r="F27" s="170">
        <v>2011</v>
      </c>
      <c r="G27" s="170">
        <v>2013</v>
      </c>
      <c r="H27" s="170">
        <v>2015</v>
      </c>
      <c r="I27" s="170">
        <v>2017</v>
      </c>
      <c r="J27" s="170" t="s">
        <v>291</v>
      </c>
      <c r="K27" s="582"/>
      <c r="L27" s="99"/>
      <c r="M27" s="2"/>
      <c r="N27" s="2"/>
      <c r="O27" s="2"/>
      <c r="P27" s="2"/>
      <c r="Q27" s="2"/>
      <c r="R27" s="2"/>
    </row>
    <row r="28" spans="1:30">
      <c r="A28" s="108">
        <v>100</v>
      </c>
      <c r="B28" s="505" t="s">
        <v>292</v>
      </c>
      <c r="C28" s="272">
        <v>100</v>
      </c>
      <c r="D28" s="272">
        <v>100</v>
      </c>
      <c r="E28" s="272">
        <v>100</v>
      </c>
      <c r="F28" s="272">
        <v>100</v>
      </c>
      <c r="G28" s="272">
        <v>100</v>
      </c>
      <c r="H28" s="272">
        <v>100</v>
      </c>
      <c r="I28" s="272">
        <v>100</v>
      </c>
      <c r="J28" s="273">
        <f>SUM(C28:I28)/7</f>
        <v>100</v>
      </c>
      <c r="K28" s="582"/>
      <c r="L28" s="2"/>
      <c r="M28" s="2"/>
      <c r="N28" s="2"/>
      <c r="O28" s="2"/>
      <c r="P28" s="2"/>
      <c r="Q28" s="2"/>
      <c r="R28" s="2"/>
    </row>
    <row r="29" spans="1:30">
      <c r="A29" s="244" t="s">
        <v>181</v>
      </c>
      <c r="B29" s="503" t="s">
        <v>30</v>
      </c>
      <c r="C29" s="101">
        <v>283</v>
      </c>
      <c r="D29" s="101">
        <v>193</v>
      </c>
      <c r="E29" s="101">
        <v>151</v>
      </c>
      <c r="F29" s="101">
        <v>145</v>
      </c>
      <c r="G29" s="101">
        <v>152</v>
      </c>
      <c r="H29" s="101">
        <v>162.5957026426278</v>
      </c>
      <c r="I29" s="101">
        <v>176.74614976082822</v>
      </c>
      <c r="J29" s="128">
        <f t="shared" ref="J29" si="3">SUM(C29:I29)/7</f>
        <v>180.47740748620802</v>
      </c>
      <c r="K29" s="582"/>
      <c r="L29" s="2"/>
      <c r="M29" s="2"/>
      <c r="N29" s="2"/>
      <c r="O29" s="2"/>
      <c r="P29" s="2"/>
      <c r="Q29" s="2"/>
      <c r="R29" s="2"/>
    </row>
    <row r="30" spans="1:30">
      <c r="A30" s="106" t="s">
        <v>181</v>
      </c>
      <c r="B30" s="504" t="s">
        <v>71</v>
      </c>
      <c r="C30" s="101">
        <v>70</v>
      </c>
      <c r="D30" s="101">
        <v>65</v>
      </c>
      <c r="E30" s="101">
        <v>62</v>
      </c>
      <c r="F30" s="101">
        <v>61</v>
      </c>
      <c r="G30" s="101">
        <v>69</v>
      </c>
      <c r="H30" s="101">
        <v>75.314892566065694</v>
      </c>
      <c r="I30" s="101">
        <v>74.604257962889392</v>
      </c>
      <c r="J30" s="128">
        <f t="shared" ref="J30" si="4">SUM(C30:I30)/7</f>
        <v>68.131307218422151</v>
      </c>
      <c r="K30" s="582"/>
      <c r="L30" s="2"/>
      <c r="M30" s="2"/>
      <c r="N30" s="2"/>
      <c r="O30" s="2"/>
      <c r="P30" s="2"/>
      <c r="Q30" s="2"/>
      <c r="R30" s="2"/>
    </row>
    <row r="31" spans="1:30">
      <c r="A31" s="245" t="s">
        <v>181</v>
      </c>
      <c r="B31" s="504" t="s">
        <v>42</v>
      </c>
      <c r="C31" s="101">
        <v>132</v>
      </c>
      <c r="D31" s="101">
        <v>82</v>
      </c>
      <c r="E31" s="101">
        <v>98</v>
      </c>
      <c r="F31" s="101">
        <v>83</v>
      </c>
      <c r="G31" s="101">
        <v>91</v>
      </c>
      <c r="H31" s="101">
        <v>93.615707582119029</v>
      </c>
      <c r="I31" s="101">
        <v>90.526664732340961</v>
      </c>
      <c r="J31" s="128">
        <f t="shared" ref="J31" si="5">SUM(C31:I31)/7</f>
        <v>95.734624616351425</v>
      </c>
      <c r="K31" s="582"/>
      <c r="L31" s="2"/>
      <c r="M31" s="2"/>
      <c r="N31" s="2"/>
      <c r="O31" s="2"/>
      <c r="P31" s="2"/>
      <c r="Q31" s="2"/>
      <c r="R31" s="2"/>
    </row>
    <row r="32" spans="1:30">
      <c r="A32" s="2"/>
      <c r="B32" s="582"/>
      <c r="C32" s="582"/>
      <c r="D32" s="582"/>
      <c r="E32" s="582"/>
      <c r="F32" s="582"/>
      <c r="G32" s="582"/>
      <c r="H32" s="582"/>
      <c r="I32" s="582"/>
      <c r="J32" s="582"/>
      <c r="K32" s="582"/>
      <c r="L32" s="2"/>
      <c r="M32" s="2"/>
      <c r="N32" s="2"/>
      <c r="O32" s="2"/>
      <c r="P32" s="2"/>
      <c r="Q32" s="2"/>
      <c r="R32" s="2"/>
    </row>
    <row r="33" spans="1:18">
      <c r="A33" s="2"/>
      <c r="B33" s="231" t="s">
        <v>409</v>
      </c>
      <c r="C33" s="231" t="s">
        <v>296</v>
      </c>
      <c r="D33" s="267"/>
      <c r="E33" s="266"/>
      <c r="F33" s="266"/>
      <c r="G33" s="266"/>
      <c r="H33" s="266"/>
      <c r="I33" s="266"/>
      <c r="J33" s="266"/>
      <c r="K33" s="266"/>
      <c r="L33" s="2"/>
      <c r="M33" s="2"/>
      <c r="N33" s="2"/>
      <c r="O33" s="2"/>
      <c r="P33" s="2"/>
      <c r="Q33" s="2"/>
      <c r="R33" s="2"/>
    </row>
    <row r="34" spans="1:18">
      <c r="A34" s="2"/>
      <c r="B34" s="171" t="s">
        <v>414</v>
      </c>
      <c r="C34" s="170">
        <v>2005</v>
      </c>
      <c r="D34" s="170">
        <v>2007</v>
      </c>
      <c r="E34" s="170">
        <v>2009</v>
      </c>
      <c r="F34" s="170">
        <v>2011</v>
      </c>
      <c r="G34" s="170">
        <v>2013</v>
      </c>
      <c r="H34" s="170">
        <v>2015</v>
      </c>
      <c r="I34" s="170">
        <v>2017</v>
      </c>
      <c r="J34" s="170" t="s">
        <v>291</v>
      </c>
      <c r="K34" s="162" t="s">
        <v>244</v>
      </c>
      <c r="L34" s="2"/>
      <c r="M34" s="2"/>
      <c r="N34" s="2"/>
      <c r="O34" s="2"/>
      <c r="P34" s="2"/>
      <c r="Q34" s="2"/>
      <c r="R34" s="2"/>
    </row>
    <row r="35" spans="1:18">
      <c r="A35" s="2"/>
      <c r="B35" s="171"/>
      <c r="C35" s="268"/>
      <c r="D35" s="268"/>
      <c r="E35" s="268"/>
      <c r="F35" s="268"/>
      <c r="G35" s="268"/>
      <c r="H35" s="268"/>
      <c r="I35" s="268"/>
      <c r="J35" s="268"/>
      <c r="K35" s="170"/>
      <c r="L35" s="2"/>
      <c r="M35" s="2"/>
      <c r="N35" s="2"/>
      <c r="R35" s="2"/>
    </row>
    <row r="36" spans="1:18">
      <c r="A36" s="2"/>
      <c r="B36" s="505" t="s">
        <v>292</v>
      </c>
      <c r="C36" s="272">
        <v>100</v>
      </c>
      <c r="D36" s="272">
        <v>100</v>
      </c>
      <c r="E36" s="272">
        <v>100</v>
      </c>
      <c r="F36" s="272">
        <v>100</v>
      </c>
      <c r="G36" s="272">
        <v>100</v>
      </c>
      <c r="H36" s="272">
        <v>100</v>
      </c>
      <c r="I36" s="272">
        <v>100</v>
      </c>
      <c r="J36" s="273">
        <f>SUM(C36:I36)/7</f>
        <v>100</v>
      </c>
      <c r="K36" s="640"/>
      <c r="L36" s="2"/>
      <c r="M36" s="2"/>
      <c r="N36" s="2"/>
      <c r="R36" s="2"/>
    </row>
    <row r="37" spans="1:18">
      <c r="A37" s="2"/>
      <c r="B37" s="503" t="s">
        <v>119</v>
      </c>
      <c r="C37" s="101">
        <v>8</v>
      </c>
      <c r="D37" s="101">
        <v>33</v>
      </c>
      <c r="E37" s="101">
        <v>36</v>
      </c>
      <c r="F37" s="101">
        <v>33</v>
      </c>
      <c r="G37" s="101">
        <v>35</v>
      </c>
      <c r="H37" s="101">
        <v>43.640405038281052</v>
      </c>
      <c r="I37" s="101">
        <v>40.930825910179074</v>
      </c>
      <c r="J37" s="128">
        <f>SUM(C37:I37)/7</f>
        <v>32.795890135494304</v>
      </c>
      <c r="K37" s="641" t="s">
        <v>383</v>
      </c>
      <c r="L37" s="2"/>
      <c r="M37" s="2"/>
      <c r="N37" s="2"/>
      <c r="R37" s="2"/>
    </row>
    <row r="38" spans="1:18">
      <c r="A38" s="2"/>
      <c r="B38" s="504" t="s">
        <v>108</v>
      </c>
      <c r="C38" s="101">
        <v>69</v>
      </c>
      <c r="D38" s="101">
        <v>73</v>
      </c>
      <c r="E38" s="101">
        <v>71</v>
      </c>
      <c r="F38" s="101">
        <v>69</v>
      </c>
      <c r="G38" s="101">
        <v>77</v>
      </c>
      <c r="H38" s="101">
        <v>93.615707582119029</v>
      </c>
      <c r="I38" s="101">
        <v>94.760991130785982</v>
      </c>
      <c r="J38" s="128">
        <f>SUM(C38:I38)/7</f>
        <v>78.196671244700724</v>
      </c>
      <c r="K38" s="641" t="s">
        <v>383</v>
      </c>
      <c r="L38" s="2"/>
      <c r="R38" s="2"/>
    </row>
    <row r="39" spans="1:18">
      <c r="A39" s="2"/>
      <c r="B39" s="504" t="s">
        <v>96</v>
      </c>
      <c r="C39" s="101">
        <v>63</v>
      </c>
      <c r="D39" s="101">
        <v>67</v>
      </c>
      <c r="E39" s="101">
        <v>59</v>
      </c>
      <c r="F39" s="101">
        <v>64</v>
      </c>
      <c r="G39" s="101">
        <v>73</v>
      </c>
      <c r="H39" s="101">
        <v>68.276117559891333</v>
      </c>
      <c r="I39" s="101">
        <v>68.044676574215046</v>
      </c>
      <c r="J39" s="128">
        <f>SUM(C39:I39)/7</f>
        <v>66.045827733443758</v>
      </c>
      <c r="K39" s="641" t="s">
        <v>17</v>
      </c>
      <c r="L39" s="2"/>
      <c r="R39" s="2"/>
    </row>
    <row r="40" spans="1:18">
      <c r="A40" s="2"/>
      <c r="B40" s="504" t="s">
        <v>110</v>
      </c>
      <c r="C40" s="101">
        <v>69</v>
      </c>
      <c r="D40" s="101">
        <v>50</v>
      </c>
      <c r="E40" s="101">
        <v>52</v>
      </c>
      <c r="F40" s="101">
        <v>50</v>
      </c>
      <c r="G40" s="101">
        <v>57</v>
      </c>
      <c r="H40" s="101">
        <v>51</v>
      </c>
      <c r="I40" s="101">
        <v>52.891877366476926</v>
      </c>
      <c r="J40" s="128">
        <f>SUM(C40:I40)/7</f>
        <v>54.555982480925273</v>
      </c>
      <c r="K40" s="641" t="s">
        <v>383</v>
      </c>
      <c r="L40" s="2"/>
      <c r="R40" s="2"/>
    </row>
    <row r="41" spans="1:18">
      <c r="A41" s="2"/>
      <c r="B41" s="504" t="s">
        <v>249</v>
      </c>
      <c r="C41" s="515"/>
      <c r="D41" s="515"/>
      <c r="E41" s="515"/>
      <c r="F41" s="515"/>
      <c r="G41" s="515"/>
      <c r="H41" s="515"/>
      <c r="I41" s="515"/>
      <c r="J41" s="514"/>
      <c r="K41" s="641" t="s">
        <v>384</v>
      </c>
      <c r="L41" s="2"/>
      <c r="R41" s="2"/>
    </row>
    <row r="42" spans="1:18">
      <c r="A42" s="2"/>
      <c r="B42" s="504" t="s">
        <v>250</v>
      </c>
      <c r="C42" s="101">
        <v>132</v>
      </c>
      <c r="D42" s="101">
        <v>125</v>
      </c>
      <c r="E42" s="101">
        <v>114</v>
      </c>
      <c r="F42" s="101">
        <v>121</v>
      </c>
      <c r="G42" s="101">
        <v>132</v>
      </c>
      <c r="H42" s="101">
        <v>144.99876512719189</v>
      </c>
      <c r="I42" s="101">
        <v>168.93458814286356</v>
      </c>
      <c r="J42" s="128">
        <f>SUM(C42:I42)/7</f>
        <v>133.99047903857937</v>
      </c>
      <c r="K42" s="641" t="s">
        <v>17</v>
      </c>
      <c r="L42" s="2"/>
      <c r="R42" s="2"/>
    </row>
    <row r="43" spans="1:18">
      <c r="A43" s="2"/>
      <c r="B43" s="504" t="s">
        <v>111</v>
      </c>
      <c r="C43" s="101">
        <v>59</v>
      </c>
      <c r="D43" s="101">
        <v>53</v>
      </c>
      <c r="E43" s="101">
        <v>68</v>
      </c>
      <c r="F43" s="101">
        <v>70</v>
      </c>
      <c r="G43" s="101">
        <v>71</v>
      </c>
      <c r="H43" s="101">
        <v>94.319585082736481</v>
      </c>
      <c r="I43" s="101">
        <v>83.464220537985938</v>
      </c>
      <c r="J43" s="128">
        <f>SUM(C43:I43)/7</f>
        <v>71.254829374388919</v>
      </c>
      <c r="K43" s="641" t="s">
        <v>383</v>
      </c>
      <c r="L43" s="2"/>
      <c r="R43" s="2"/>
    </row>
    <row r="44" spans="1:18">
      <c r="A44" s="2"/>
      <c r="B44" s="503" t="s">
        <v>251</v>
      </c>
      <c r="C44" s="515"/>
      <c r="D44" s="515"/>
      <c r="E44" s="515"/>
      <c r="F44" s="515"/>
      <c r="G44" s="515"/>
      <c r="H44" s="515"/>
      <c r="I44" s="515"/>
      <c r="J44" s="514"/>
      <c r="K44" s="641" t="s">
        <v>385</v>
      </c>
      <c r="L44" s="2"/>
      <c r="R44" s="2"/>
    </row>
    <row r="45" spans="1:18">
      <c r="A45" s="2"/>
      <c r="B45" s="504" t="s">
        <v>32</v>
      </c>
      <c r="C45" s="101">
        <v>267</v>
      </c>
      <c r="D45" s="101">
        <v>389</v>
      </c>
      <c r="E45" s="101">
        <v>232</v>
      </c>
      <c r="F45" s="101">
        <v>249</v>
      </c>
      <c r="G45" s="101">
        <v>199</v>
      </c>
      <c r="H45" s="101">
        <v>313.22548777475919</v>
      </c>
      <c r="I45" s="101">
        <v>264.42702024831948</v>
      </c>
      <c r="J45" s="128">
        <f t="shared" ref="J45:J53" si="6">SUM(C45:I45)/7</f>
        <v>273.37892971758265</v>
      </c>
      <c r="K45" s="641" t="s">
        <v>17</v>
      </c>
      <c r="L45" s="2"/>
      <c r="R45" s="2"/>
    </row>
    <row r="46" spans="1:18">
      <c r="A46" s="2"/>
      <c r="B46" s="504" t="s">
        <v>41</v>
      </c>
      <c r="C46" s="101">
        <v>174</v>
      </c>
      <c r="D46" s="101">
        <v>129</v>
      </c>
      <c r="E46" s="101">
        <v>136</v>
      </c>
      <c r="F46" s="101">
        <v>140</v>
      </c>
      <c r="G46" s="101">
        <v>150</v>
      </c>
      <c r="H46" s="101">
        <v>135.8483576191652</v>
      </c>
      <c r="I46" s="101">
        <v>136.33908609113442</v>
      </c>
      <c r="J46" s="128">
        <f t="shared" si="6"/>
        <v>143.02677767289995</v>
      </c>
      <c r="K46" s="641" t="s">
        <v>17</v>
      </c>
      <c r="L46" s="2"/>
      <c r="R46" s="2"/>
    </row>
    <row r="47" spans="1:18">
      <c r="A47" s="2"/>
      <c r="B47" s="504" t="s">
        <v>120</v>
      </c>
      <c r="C47" s="101">
        <v>51</v>
      </c>
      <c r="D47" s="101">
        <v>67</v>
      </c>
      <c r="E47" s="101">
        <v>59</v>
      </c>
      <c r="F47" s="101">
        <v>63</v>
      </c>
      <c r="G47" s="101">
        <v>59</v>
      </c>
      <c r="H47" s="101">
        <v>74.611015065448257</v>
      </c>
      <c r="I47" s="101">
        <v>73.70712123299154</v>
      </c>
      <c r="J47" s="128">
        <f t="shared" si="6"/>
        <v>63.902590899777117</v>
      </c>
      <c r="K47" s="641" t="s">
        <v>383</v>
      </c>
      <c r="L47" s="2"/>
      <c r="R47" s="2"/>
    </row>
    <row r="48" spans="1:18">
      <c r="A48" s="2"/>
      <c r="B48" s="503" t="s">
        <v>74</v>
      </c>
      <c r="C48" s="518">
        <v>168.2267226475673</v>
      </c>
      <c r="D48" s="518">
        <v>168.2267226475673</v>
      </c>
      <c r="E48" s="518">
        <v>168.2267226475673</v>
      </c>
      <c r="F48" s="518">
        <v>168.2267226475673</v>
      </c>
      <c r="G48" s="518">
        <v>168.2267226475673</v>
      </c>
      <c r="H48" s="101">
        <v>168.2267226475673</v>
      </c>
      <c r="I48" s="101">
        <v>142.88667071350594</v>
      </c>
      <c r="J48" s="128">
        <f t="shared" si="6"/>
        <v>164.60671522841565</v>
      </c>
      <c r="K48" s="641" t="s">
        <v>17</v>
      </c>
      <c r="L48" s="2"/>
      <c r="R48" s="2"/>
    </row>
    <row r="49" spans="1:18">
      <c r="A49" s="2"/>
      <c r="B49" s="504" t="s">
        <v>31</v>
      </c>
      <c r="C49" s="518">
        <v>102</v>
      </c>
      <c r="D49" s="518">
        <v>102</v>
      </c>
      <c r="E49" s="518">
        <v>102</v>
      </c>
      <c r="F49" s="518">
        <v>102</v>
      </c>
      <c r="G49" s="101">
        <v>102</v>
      </c>
      <c r="H49" s="101">
        <v>91.50407508026673</v>
      </c>
      <c r="I49" s="101">
        <v>83.82027039987851</v>
      </c>
      <c r="J49" s="128">
        <f t="shared" si="6"/>
        <v>97.903477925735032</v>
      </c>
      <c r="K49" s="641" t="s">
        <v>17</v>
      </c>
      <c r="L49" s="2"/>
      <c r="R49" s="2"/>
    </row>
    <row r="50" spans="1:18">
      <c r="A50" s="2"/>
      <c r="B50" s="504" t="s">
        <v>121</v>
      </c>
      <c r="C50" s="101">
        <v>34</v>
      </c>
      <c r="D50" s="101">
        <v>31</v>
      </c>
      <c r="E50" s="101">
        <v>31</v>
      </c>
      <c r="F50" s="101">
        <v>32</v>
      </c>
      <c r="G50" s="101">
        <v>35</v>
      </c>
      <c r="H50" s="101">
        <v>32.378365028402072</v>
      </c>
      <c r="I50" s="101">
        <v>33.258366944298359</v>
      </c>
      <c r="J50" s="128">
        <f t="shared" si="6"/>
        <v>32.662390281814346</v>
      </c>
      <c r="K50" s="641" t="s">
        <v>383</v>
      </c>
      <c r="L50" s="2"/>
      <c r="R50" s="2"/>
    </row>
    <row r="51" spans="1:18">
      <c r="A51" s="2"/>
      <c r="B51" s="503" t="s">
        <v>66</v>
      </c>
      <c r="C51" s="518">
        <v>84.465300074092369</v>
      </c>
      <c r="D51" s="518">
        <v>84.465300074092369</v>
      </c>
      <c r="E51" s="518">
        <v>84.465300074092369</v>
      </c>
      <c r="F51" s="518">
        <v>84.465300074092369</v>
      </c>
      <c r="G51" s="518">
        <v>84.465300074092369</v>
      </c>
      <c r="H51" s="101">
        <v>84.465300074092369</v>
      </c>
      <c r="I51" s="101">
        <v>85.373921772392819</v>
      </c>
      <c r="J51" s="128">
        <f t="shared" si="6"/>
        <v>84.59510317384958</v>
      </c>
      <c r="K51" s="641" t="s">
        <v>17</v>
      </c>
      <c r="L51" s="2"/>
      <c r="R51" s="2"/>
    </row>
    <row r="52" spans="1:18">
      <c r="A52" s="2"/>
      <c r="B52" s="504" t="s">
        <v>86</v>
      </c>
      <c r="C52" s="101">
        <v>128</v>
      </c>
      <c r="D52" s="101">
        <v>132</v>
      </c>
      <c r="E52" s="101">
        <v>122</v>
      </c>
      <c r="F52" s="101">
        <v>125</v>
      </c>
      <c r="G52" s="101">
        <v>142</v>
      </c>
      <c r="H52" s="101">
        <v>177.37713015559396</v>
      </c>
      <c r="I52" s="101">
        <v>140.46445537178676</v>
      </c>
      <c r="J52" s="128">
        <f t="shared" si="6"/>
        <v>138.12022650391151</v>
      </c>
      <c r="K52" s="641" t="s">
        <v>17</v>
      </c>
      <c r="L52" s="2"/>
      <c r="R52" s="2"/>
    </row>
    <row r="53" spans="1:18">
      <c r="A53" s="2"/>
      <c r="B53" s="504" t="s">
        <v>40</v>
      </c>
      <c r="C53" s="101">
        <v>165</v>
      </c>
      <c r="D53" s="101">
        <v>173</v>
      </c>
      <c r="E53" s="101">
        <v>257</v>
      </c>
      <c r="F53" s="101">
        <v>240</v>
      </c>
      <c r="G53" s="101">
        <v>280</v>
      </c>
      <c r="H53" s="101">
        <v>211.86712768584837</v>
      </c>
      <c r="I53" s="101">
        <v>180.06429847943568</v>
      </c>
      <c r="J53" s="128">
        <f t="shared" si="6"/>
        <v>215.27591802361198</v>
      </c>
      <c r="K53" s="641" t="s">
        <v>17</v>
      </c>
      <c r="L53" s="2"/>
      <c r="R53" s="2"/>
    </row>
    <row r="54" spans="1:18">
      <c r="A54" s="2"/>
      <c r="B54" s="504" t="s">
        <v>252</v>
      </c>
      <c r="C54" s="515"/>
      <c r="D54" s="515"/>
      <c r="E54" s="515"/>
      <c r="F54" s="515"/>
      <c r="G54" s="515"/>
      <c r="H54" s="515"/>
      <c r="I54" s="515"/>
      <c r="J54" s="514"/>
      <c r="K54" s="641" t="s">
        <v>385</v>
      </c>
      <c r="L54" s="2"/>
      <c r="R54" s="2"/>
    </row>
    <row r="55" spans="1:18">
      <c r="A55" s="2"/>
      <c r="B55" s="504" t="s">
        <v>122</v>
      </c>
      <c r="C55" s="101">
        <v>59</v>
      </c>
      <c r="D55" s="101">
        <v>54</v>
      </c>
      <c r="E55" s="101">
        <v>64</v>
      </c>
      <c r="F55" s="101">
        <v>66</v>
      </c>
      <c r="G55" s="101">
        <v>65</v>
      </c>
      <c r="H55" s="101">
        <v>64.052852556186707</v>
      </c>
      <c r="I55" s="101">
        <v>66.012842449878889</v>
      </c>
      <c r="J55" s="128">
        <f>SUM(C55:I55)/7</f>
        <v>62.580813572295092</v>
      </c>
      <c r="K55" s="641" t="s">
        <v>383</v>
      </c>
      <c r="L55" s="2"/>
      <c r="R55" s="2"/>
    </row>
    <row r="56" spans="1:18">
      <c r="A56" s="2"/>
      <c r="B56" s="503" t="s">
        <v>253</v>
      </c>
      <c r="C56" s="515"/>
      <c r="D56" s="515"/>
      <c r="E56" s="515"/>
      <c r="F56" s="515"/>
      <c r="G56" s="515"/>
      <c r="H56" s="515"/>
      <c r="I56" s="515"/>
      <c r="J56" s="514"/>
      <c r="K56" s="641" t="s">
        <v>384</v>
      </c>
      <c r="L56" s="2"/>
      <c r="R56" s="2"/>
    </row>
    <row r="57" spans="1:18">
      <c r="A57" s="2"/>
      <c r="B57" s="504" t="s">
        <v>123</v>
      </c>
      <c r="C57" s="516">
        <v>67</v>
      </c>
      <c r="D57" s="101">
        <v>67</v>
      </c>
      <c r="E57" s="518">
        <v>67</v>
      </c>
      <c r="F57" s="518">
        <v>182</v>
      </c>
      <c r="G57" s="518">
        <v>297.03630526055809</v>
      </c>
      <c r="H57" s="101">
        <v>297.03630526055809</v>
      </c>
      <c r="I57" s="101">
        <v>265.45202430483772</v>
      </c>
      <c r="J57" s="128">
        <f t="shared" ref="J57:J68" si="7">SUM(C57:I57)/7</f>
        <v>177.50351926085054</v>
      </c>
      <c r="K57" s="641" t="s">
        <v>383</v>
      </c>
      <c r="L57" s="2"/>
      <c r="R57" s="2"/>
    </row>
    <row r="58" spans="1:18">
      <c r="A58" s="2"/>
      <c r="B58" s="504" t="s">
        <v>107</v>
      </c>
      <c r="C58" s="101">
        <v>80</v>
      </c>
      <c r="D58" s="101">
        <v>115</v>
      </c>
      <c r="E58" s="101">
        <v>137</v>
      </c>
      <c r="F58" s="101">
        <v>141</v>
      </c>
      <c r="G58" s="101">
        <v>134</v>
      </c>
      <c r="H58" s="101">
        <v>161.89182514201036</v>
      </c>
      <c r="I58" s="101">
        <v>165.21053329733891</v>
      </c>
      <c r="J58" s="128">
        <f t="shared" si="7"/>
        <v>133.44319406276418</v>
      </c>
      <c r="K58" s="641" t="s">
        <v>17</v>
      </c>
      <c r="L58" s="2"/>
      <c r="R58" s="2"/>
    </row>
    <row r="59" spans="1:18">
      <c r="A59" s="2"/>
      <c r="B59" s="504" t="s">
        <v>254</v>
      </c>
      <c r="C59" s="101">
        <v>86</v>
      </c>
      <c r="D59" s="101">
        <v>96</v>
      </c>
      <c r="E59" s="101">
        <v>99</v>
      </c>
      <c r="F59" s="101">
        <v>98</v>
      </c>
      <c r="G59" s="101">
        <v>94</v>
      </c>
      <c r="H59" s="101">
        <v>97.135095085206231</v>
      </c>
      <c r="I59" s="101">
        <v>106.1422224300464</v>
      </c>
      <c r="J59" s="128">
        <f t="shared" si="7"/>
        <v>96.611045359321807</v>
      </c>
      <c r="K59" s="641" t="s">
        <v>17</v>
      </c>
      <c r="L59" s="2"/>
      <c r="R59" s="2"/>
    </row>
    <row r="60" spans="1:18">
      <c r="A60" s="2"/>
      <c r="B60" s="504" t="s">
        <v>91</v>
      </c>
      <c r="C60" s="101">
        <v>79</v>
      </c>
      <c r="D60" s="101">
        <v>142</v>
      </c>
      <c r="E60" s="101">
        <v>112</v>
      </c>
      <c r="F60" s="101">
        <v>119</v>
      </c>
      <c r="G60" s="101">
        <v>108</v>
      </c>
      <c r="H60" s="101">
        <v>102.7661150901457</v>
      </c>
      <c r="I60" s="101">
        <v>61.282948939124026</v>
      </c>
      <c r="J60" s="128">
        <f t="shared" si="7"/>
        <v>103.43558057560996</v>
      </c>
      <c r="K60" s="641" t="s">
        <v>17</v>
      </c>
      <c r="L60" s="2"/>
      <c r="R60" s="2"/>
    </row>
    <row r="61" spans="1:18">
      <c r="A61" s="2"/>
      <c r="B61" s="504" t="s">
        <v>92</v>
      </c>
      <c r="C61" s="101">
        <v>143</v>
      </c>
      <c r="D61" s="101">
        <v>158</v>
      </c>
      <c r="E61" s="101">
        <v>154</v>
      </c>
      <c r="F61" s="101">
        <v>153</v>
      </c>
      <c r="G61" s="101">
        <v>157</v>
      </c>
      <c r="H61" s="101">
        <v>154.85305013583596</v>
      </c>
      <c r="I61" s="101">
        <v>145.89685378405127</v>
      </c>
      <c r="J61" s="128">
        <f t="shared" si="7"/>
        <v>152.24998627426959</v>
      </c>
      <c r="K61" s="641" t="s">
        <v>17</v>
      </c>
      <c r="L61" s="2"/>
      <c r="R61" s="2"/>
    </row>
    <row r="62" spans="1:18">
      <c r="A62" s="2"/>
      <c r="B62" s="504" t="s">
        <v>24</v>
      </c>
      <c r="C62" s="518">
        <v>57.717955050629776</v>
      </c>
      <c r="D62" s="518">
        <v>57.717955050629776</v>
      </c>
      <c r="E62" s="518">
        <v>57.717955050629776</v>
      </c>
      <c r="F62" s="518">
        <v>57.717955050629776</v>
      </c>
      <c r="G62" s="518">
        <v>57.717955050629776</v>
      </c>
      <c r="H62" s="101">
        <v>57.717955050629776</v>
      </c>
      <c r="I62" s="101">
        <v>82.094670273654714</v>
      </c>
      <c r="J62" s="128">
        <f t="shared" si="7"/>
        <v>61.200342939633337</v>
      </c>
      <c r="K62" s="641" t="s">
        <v>17</v>
      </c>
      <c r="L62" s="2"/>
      <c r="R62" s="2"/>
    </row>
    <row r="63" spans="1:18">
      <c r="A63" s="2"/>
      <c r="B63" s="504" t="s">
        <v>85</v>
      </c>
      <c r="C63" s="101">
        <v>96</v>
      </c>
      <c r="D63" s="101">
        <v>94</v>
      </c>
      <c r="E63" s="101">
        <v>145</v>
      </c>
      <c r="F63" s="101">
        <v>117</v>
      </c>
      <c r="G63" s="101">
        <v>102</v>
      </c>
      <c r="H63" s="101">
        <v>87.280810076562119</v>
      </c>
      <c r="I63" s="101">
        <v>79.615358106464967</v>
      </c>
      <c r="J63" s="128">
        <f t="shared" si="7"/>
        <v>102.98516688328959</v>
      </c>
      <c r="K63" s="641" t="s">
        <v>17</v>
      </c>
      <c r="L63" s="2"/>
      <c r="R63" s="2"/>
    </row>
    <row r="64" spans="1:18">
      <c r="A64" s="2"/>
      <c r="B64" s="504" t="s">
        <v>124</v>
      </c>
      <c r="C64" s="101">
        <v>79</v>
      </c>
      <c r="D64" s="101">
        <v>129</v>
      </c>
      <c r="E64" s="101">
        <v>80</v>
      </c>
      <c r="F64" s="101">
        <v>92</v>
      </c>
      <c r="G64" s="101">
        <v>94</v>
      </c>
      <c r="H64" s="101">
        <v>76.018770066683132</v>
      </c>
      <c r="I64" s="101">
        <v>72.615263079944654</v>
      </c>
      <c r="J64" s="128">
        <f t="shared" si="7"/>
        <v>88.94771902094682</v>
      </c>
      <c r="K64" s="641" t="s">
        <v>383</v>
      </c>
      <c r="L64" s="2"/>
      <c r="R64" s="2"/>
    </row>
    <row r="65" spans="1:18">
      <c r="A65" s="2"/>
      <c r="B65" s="504" t="s">
        <v>125</v>
      </c>
      <c r="C65" s="101">
        <v>57</v>
      </c>
      <c r="D65" s="101">
        <v>49</v>
      </c>
      <c r="E65" s="101">
        <v>55</v>
      </c>
      <c r="F65" s="101">
        <v>52</v>
      </c>
      <c r="G65" s="101">
        <v>57</v>
      </c>
      <c r="H65" s="101">
        <v>53.494690046925164</v>
      </c>
      <c r="I65" s="101">
        <v>41.415637039342322</v>
      </c>
      <c r="J65" s="128">
        <f t="shared" si="7"/>
        <v>52.130046726609635</v>
      </c>
      <c r="K65" s="641" t="s">
        <v>383</v>
      </c>
      <c r="L65" s="2"/>
      <c r="R65" s="2"/>
    </row>
    <row r="66" spans="1:18">
      <c r="A66" s="2"/>
      <c r="B66" s="504" t="s">
        <v>126</v>
      </c>
      <c r="C66" s="101">
        <v>54</v>
      </c>
      <c r="D66" s="101">
        <v>51</v>
      </c>
      <c r="E66" s="101">
        <v>56</v>
      </c>
      <c r="F66" s="101">
        <v>57</v>
      </c>
      <c r="G66" s="101">
        <v>61</v>
      </c>
      <c r="H66" s="518">
        <v>61</v>
      </c>
      <c r="I66" s="518">
        <v>61</v>
      </c>
      <c r="J66" s="128">
        <f t="shared" si="7"/>
        <v>57.285714285714285</v>
      </c>
      <c r="K66" s="641" t="s">
        <v>383</v>
      </c>
      <c r="L66" s="2"/>
      <c r="R66" s="2"/>
    </row>
    <row r="67" spans="1:18">
      <c r="A67" s="2"/>
      <c r="B67" s="504" t="s">
        <v>127</v>
      </c>
      <c r="C67" s="101">
        <v>60</v>
      </c>
      <c r="D67" s="101">
        <v>81</v>
      </c>
      <c r="E67" s="101">
        <v>57</v>
      </c>
      <c r="F67" s="101">
        <v>61</v>
      </c>
      <c r="G67" s="101">
        <v>75</v>
      </c>
      <c r="H67" s="101">
        <v>68.979995060508756</v>
      </c>
      <c r="I67" s="101">
        <v>68.02910829841457</v>
      </c>
      <c r="J67" s="128">
        <f t="shared" si="7"/>
        <v>67.287014765560471</v>
      </c>
      <c r="K67" s="641" t="s">
        <v>383</v>
      </c>
      <c r="L67" s="2"/>
      <c r="R67" s="2"/>
    </row>
    <row r="68" spans="1:18">
      <c r="A68" s="2"/>
      <c r="B68" s="504" t="s">
        <v>35</v>
      </c>
      <c r="C68" s="101">
        <v>253</v>
      </c>
      <c r="D68" s="101">
        <v>245</v>
      </c>
      <c r="E68" s="101">
        <v>185</v>
      </c>
      <c r="F68" s="101">
        <v>174</v>
      </c>
      <c r="G68" s="101">
        <v>189</v>
      </c>
      <c r="H68" s="101">
        <v>223.83304519634476</v>
      </c>
      <c r="I68" s="101">
        <v>242.84136265414892</v>
      </c>
      <c r="J68" s="128">
        <f t="shared" si="7"/>
        <v>216.09634397864195</v>
      </c>
      <c r="K68" s="641" t="s">
        <v>17</v>
      </c>
      <c r="L68" s="2"/>
      <c r="R68" s="2"/>
    </row>
    <row r="69" spans="1:18">
      <c r="A69" s="2"/>
      <c r="B69" s="503" t="s">
        <v>255</v>
      </c>
      <c r="C69" s="515"/>
      <c r="D69" s="515"/>
      <c r="E69" s="515"/>
      <c r="F69" s="515"/>
      <c r="G69" s="515"/>
      <c r="H69" s="515"/>
      <c r="I69" s="515"/>
      <c r="J69" s="514"/>
      <c r="K69" s="641" t="s">
        <v>385</v>
      </c>
      <c r="L69" s="2"/>
      <c r="R69" s="2"/>
    </row>
    <row r="70" spans="1:18">
      <c r="A70" s="2"/>
      <c r="B70" s="503" t="s">
        <v>256</v>
      </c>
      <c r="C70" s="518">
        <v>147.1103976290442</v>
      </c>
      <c r="D70" s="518">
        <v>147.1103976290442</v>
      </c>
      <c r="E70" s="518">
        <v>147.1103976290442</v>
      </c>
      <c r="F70" s="518">
        <v>147.1103976290442</v>
      </c>
      <c r="G70" s="518">
        <v>147.1103976290442</v>
      </c>
      <c r="H70" s="101">
        <v>147.1103976290442</v>
      </c>
      <c r="I70" s="101">
        <v>162.41142553609288</v>
      </c>
      <c r="J70" s="128">
        <f>SUM(C70:I70)/7</f>
        <v>149.29625875862257</v>
      </c>
      <c r="K70" s="641" t="s">
        <v>384</v>
      </c>
      <c r="L70" s="2"/>
      <c r="R70" s="2"/>
    </row>
    <row r="71" spans="1:18">
      <c r="A71" s="2"/>
      <c r="B71" s="504" t="s">
        <v>257</v>
      </c>
      <c r="C71" s="101">
        <v>73</v>
      </c>
      <c r="D71" s="101">
        <v>106</v>
      </c>
      <c r="E71" s="101">
        <v>81</v>
      </c>
      <c r="F71" s="101">
        <v>83</v>
      </c>
      <c r="G71" s="101">
        <v>79</v>
      </c>
      <c r="H71" s="101">
        <v>82.35366757224007</v>
      </c>
      <c r="I71" s="101">
        <v>77.577906521857628</v>
      </c>
      <c r="J71" s="128">
        <f>SUM(C71:I71)/7</f>
        <v>83.133082013442518</v>
      </c>
      <c r="K71" s="641" t="s">
        <v>383</v>
      </c>
      <c r="L71" s="2"/>
      <c r="R71" s="2"/>
    </row>
    <row r="72" spans="1:18">
      <c r="A72" s="2"/>
      <c r="B72" s="504" t="s">
        <v>129</v>
      </c>
      <c r="C72" s="101">
        <v>84</v>
      </c>
      <c r="D72" s="101">
        <v>114</v>
      </c>
      <c r="E72" s="101">
        <v>106</v>
      </c>
      <c r="F72" s="101">
        <v>117</v>
      </c>
      <c r="G72" s="101">
        <v>116</v>
      </c>
      <c r="H72" s="101">
        <v>101.35836008891084</v>
      </c>
      <c r="I72" s="101">
        <v>94.056620733817695</v>
      </c>
      <c r="J72" s="128">
        <f>SUM(C72:I72)/7</f>
        <v>104.63071154610407</v>
      </c>
      <c r="K72" s="641" t="s">
        <v>383</v>
      </c>
      <c r="L72" s="2"/>
      <c r="R72" s="2"/>
    </row>
    <row r="73" spans="1:18">
      <c r="A73" s="2"/>
      <c r="B73" s="504" t="s">
        <v>73</v>
      </c>
      <c r="C73" s="101">
        <v>142</v>
      </c>
      <c r="D73" s="101">
        <v>163</v>
      </c>
      <c r="E73" s="101">
        <v>138</v>
      </c>
      <c r="F73" s="101">
        <v>156</v>
      </c>
      <c r="G73" s="101">
        <v>132</v>
      </c>
      <c r="H73" s="101">
        <v>164.00345764386265</v>
      </c>
      <c r="I73" s="101">
        <v>155.58429465171162</v>
      </c>
      <c r="J73" s="128">
        <f>SUM(C73:I73)/7</f>
        <v>150.08396461365348</v>
      </c>
      <c r="K73" s="641" t="s">
        <v>17</v>
      </c>
      <c r="L73" s="2"/>
      <c r="R73" s="2"/>
    </row>
    <row r="74" spans="1:18">
      <c r="A74" s="2"/>
      <c r="B74" s="504" t="s">
        <v>71</v>
      </c>
      <c r="C74" s="101">
        <v>70</v>
      </c>
      <c r="D74" s="101">
        <v>65</v>
      </c>
      <c r="E74" s="101">
        <v>62</v>
      </c>
      <c r="F74" s="101">
        <v>61</v>
      </c>
      <c r="G74" s="101">
        <v>69</v>
      </c>
      <c r="H74" s="101">
        <v>75.314892566065694</v>
      </c>
      <c r="I74" s="101">
        <v>74.604257962889392</v>
      </c>
      <c r="J74" s="128">
        <f>SUM(C74:I74)/7</f>
        <v>68.131307218422151</v>
      </c>
      <c r="K74" s="641" t="s">
        <v>17</v>
      </c>
      <c r="L74" s="2"/>
      <c r="R74" s="2"/>
    </row>
    <row r="75" spans="1:18">
      <c r="A75" s="2"/>
      <c r="B75" s="503" t="s">
        <v>258</v>
      </c>
      <c r="C75" s="515"/>
      <c r="D75" s="515"/>
      <c r="E75" s="515"/>
      <c r="F75" s="515"/>
      <c r="G75" s="515"/>
      <c r="H75" s="515"/>
      <c r="I75" s="515"/>
      <c r="J75" s="514"/>
      <c r="K75" s="641" t="s">
        <v>385</v>
      </c>
      <c r="L75" s="2"/>
      <c r="R75" s="2"/>
    </row>
    <row r="76" spans="1:18">
      <c r="A76" s="2"/>
      <c r="B76" s="503" t="s">
        <v>259</v>
      </c>
      <c r="C76" s="515"/>
      <c r="D76" s="515"/>
      <c r="E76" s="515"/>
      <c r="F76" s="515"/>
      <c r="G76" s="515"/>
      <c r="H76" s="515"/>
      <c r="I76" s="515"/>
      <c r="J76" s="514"/>
      <c r="K76" s="641" t="s">
        <v>385</v>
      </c>
      <c r="L76" s="2"/>
      <c r="R76" s="2"/>
    </row>
    <row r="77" spans="1:18">
      <c r="A77" s="2"/>
      <c r="B77" s="504" t="s">
        <v>130</v>
      </c>
      <c r="C77" s="101">
        <v>74</v>
      </c>
      <c r="D77" s="101">
        <v>90</v>
      </c>
      <c r="E77" s="101">
        <v>70</v>
      </c>
      <c r="F77" s="101">
        <v>85</v>
      </c>
      <c r="G77" s="101">
        <v>93</v>
      </c>
      <c r="H77" s="101">
        <v>85.169177574709792</v>
      </c>
      <c r="I77" s="101">
        <v>83.043365920796404</v>
      </c>
      <c r="J77" s="128">
        <f t="shared" ref="J77:J87" si="8">SUM(C77:I77)/7</f>
        <v>82.887506213643746</v>
      </c>
      <c r="K77" s="641" t="s">
        <v>383</v>
      </c>
      <c r="L77" s="2"/>
      <c r="R77" s="2"/>
    </row>
    <row r="78" spans="1:18">
      <c r="A78" s="2"/>
      <c r="B78" s="503" t="s">
        <v>131</v>
      </c>
      <c r="C78" s="518">
        <v>55.606322548777477</v>
      </c>
      <c r="D78" s="518">
        <v>55.606322548777477</v>
      </c>
      <c r="E78" s="518">
        <v>55.606322548777477</v>
      </c>
      <c r="F78" s="518">
        <v>55.606322548777477</v>
      </c>
      <c r="G78" s="518">
        <v>55.606322548777477</v>
      </c>
      <c r="H78" s="101">
        <v>55.606322548777477</v>
      </c>
      <c r="I78" s="101">
        <v>77.655736162898009</v>
      </c>
      <c r="J78" s="128">
        <f t="shared" si="8"/>
        <v>58.756238779366122</v>
      </c>
      <c r="K78" s="641" t="s">
        <v>383</v>
      </c>
      <c r="L78" s="2"/>
      <c r="R78" s="2"/>
    </row>
    <row r="79" spans="1:18">
      <c r="A79" s="2"/>
      <c r="B79" s="504" t="s">
        <v>132</v>
      </c>
      <c r="C79" s="101">
        <v>43</v>
      </c>
      <c r="D79" s="101">
        <v>29</v>
      </c>
      <c r="E79" s="101">
        <v>57</v>
      </c>
      <c r="F79" s="101">
        <v>60</v>
      </c>
      <c r="G79" s="101">
        <v>49</v>
      </c>
      <c r="H79" s="101">
        <v>57.717955050629776</v>
      </c>
      <c r="I79" s="101">
        <v>58.945150722341943</v>
      </c>
      <c r="J79" s="128">
        <f t="shared" si="8"/>
        <v>50.666157967567393</v>
      </c>
      <c r="K79" s="641" t="s">
        <v>383</v>
      </c>
      <c r="L79" s="2"/>
      <c r="R79" s="2"/>
    </row>
    <row r="80" spans="1:18">
      <c r="A80" s="2"/>
      <c r="B80" s="504" t="s">
        <v>133</v>
      </c>
      <c r="C80" s="101">
        <v>114</v>
      </c>
      <c r="D80" s="101">
        <v>96</v>
      </c>
      <c r="E80" s="101">
        <v>111</v>
      </c>
      <c r="F80" s="101">
        <v>99</v>
      </c>
      <c r="G80" s="101">
        <v>100</v>
      </c>
      <c r="H80" s="101">
        <v>103.46999259076316</v>
      </c>
      <c r="I80" s="101">
        <v>47.461976075003484</v>
      </c>
      <c r="J80" s="128">
        <f t="shared" si="8"/>
        <v>95.847424095109517</v>
      </c>
      <c r="K80" s="641" t="s">
        <v>383</v>
      </c>
      <c r="L80" s="2"/>
      <c r="R80" s="2"/>
    </row>
    <row r="81" spans="1:18">
      <c r="A81" s="2"/>
      <c r="B81" s="504" t="s">
        <v>381</v>
      </c>
      <c r="C81" s="101">
        <v>49</v>
      </c>
      <c r="D81" s="101">
        <v>53</v>
      </c>
      <c r="E81" s="101">
        <v>57</v>
      </c>
      <c r="F81" s="518">
        <v>58</v>
      </c>
      <c r="G81" s="101">
        <v>59</v>
      </c>
      <c r="H81" s="101">
        <v>71.091627562361069</v>
      </c>
      <c r="I81" s="101">
        <v>97.892990598612883</v>
      </c>
      <c r="J81" s="128">
        <f t="shared" si="8"/>
        <v>63.569231165853417</v>
      </c>
      <c r="K81" s="641" t="s">
        <v>383</v>
      </c>
      <c r="L81" s="2"/>
      <c r="R81" s="2"/>
    </row>
    <row r="82" spans="1:18">
      <c r="A82" s="2"/>
      <c r="B82" s="504" t="s">
        <v>67</v>
      </c>
      <c r="C82" s="101">
        <v>103</v>
      </c>
      <c r="D82" s="101">
        <v>102</v>
      </c>
      <c r="E82" s="101">
        <v>120</v>
      </c>
      <c r="F82" s="101">
        <v>143</v>
      </c>
      <c r="G82" s="101">
        <v>106</v>
      </c>
      <c r="H82" s="101">
        <v>120.36305260558163</v>
      </c>
      <c r="I82" s="101">
        <v>66.462439883923409</v>
      </c>
      <c r="J82" s="128">
        <f t="shared" si="8"/>
        <v>108.68935606992929</v>
      </c>
      <c r="K82" s="641" t="s">
        <v>17</v>
      </c>
      <c r="L82" s="2"/>
      <c r="R82" s="2"/>
    </row>
    <row r="83" spans="1:18">
      <c r="A83" s="2"/>
      <c r="B83" s="504" t="s">
        <v>135</v>
      </c>
      <c r="C83" s="101">
        <v>74</v>
      </c>
      <c r="D83" s="101">
        <v>65</v>
      </c>
      <c r="E83" s="101">
        <v>67</v>
      </c>
      <c r="F83" s="101">
        <v>69</v>
      </c>
      <c r="G83" s="101">
        <v>53</v>
      </c>
      <c r="H83" s="101">
        <v>51.383057545072852</v>
      </c>
      <c r="I83" s="101">
        <v>119.33401703269466</v>
      </c>
      <c r="J83" s="128">
        <f t="shared" si="8"/>
        <v>71.245296368252497</v>
      </c>
      <c r="K83" s="641" t="s">
        <v>383</v>
      </c>
      <c r="L83" s="2"/>
      <c r="R83" s="2"/>
    </row>
    <row r="84" spans="1:18">
      <c r="A84" s="2"/>
      <c r="B84" s="504" t="s">
        <v>48</v>
      </c>
      <c r="C84" s="518">
        <v>128</v>
      </c>
      <c r="D84" s="518">
        <v>128</v>
      </c>
      <c r="E84" s="518">
        <v>128</v>
      </c>
      <c r="F84" s="518">
        <v>128</v>
      </c>
      <c r="G84" s="101">
        <v>128</v>
      </c>
      <c r="H84" s="101">
        <v>89.392442578414432</v>
      </c>
      <c r="I84" s="101">
        <v>48.899133845017111</v>
      </c>
      <c r="J84" s="128">
        <f t="shared" si="8"/>
        <v>111.18451091763306</v>
      </c>
      <c r="K84" s="641" t="s">
        <v>17</v>
      </c>
      <c r="L84" s="2"/>
      <c r="R84" s="2"/>
    </row>
    <row r="85" spans="1:18">
      <c r="A85" s="2"/>
      <c r="B85" s="504" t="s">
        <v>50</v>
      </c>
      <c r="C85" s="101">
        <v>156</v>
      </c>
      <c r="D85" s="101">
        <v>132</v>
      </c>
      <c r="E85" s="101">
        <v>155</v>
      </c>
      <c r="F85" s="101">
        <v>148</v>
      </c>
      <c r="G85" s="101">
        <v>138</v>
      </c>
      <c r="H85" s="101">
        <v>123.88244010866882</v>
      </c>
      <c r="I85" s="101">
        <v>77.584523493823966</v>
      </c>
      <c r="J85" s="128">
        <f t="shared" si="8"/>
        <v>132.92385194321326</v>
      </c>
      <c r="K85" s="641" t="s">
        <v>17</v>
      </c>
      <c r="L85" s="2"/>
      <c r="R85" s="2"/>
    </row>
    <row r="86" spans="1:18">
      <c r="A86" s="2"/>
      <c r="B86" s="504" t="s">
        <v>136</v>
      </c>
      <c r="C86" s="101">
        <v>49</v>
      </c>
      <c r="D86" s="101">
        <v>39</v>
      </c>
      <c r="E86" s="101">
        <v>45</v>
      </c>
      <c r="F86" s="101">
        <v>45</v>
      </c>
      <c r="G86" s="101">
        <v>45</v>
      </c>
      <c r="H86" s="101">
        <v>51.383057545072866</v>
      </c>
      <c r="I86" s="101">
        <v>130.31160336494989</v>
      </c>
      <c r="J86" s="128">
        <f t="shared" si="8"/>
        <v>57.813522987146108</v>
      </c>
      <c r="K86" s="641" t="s">
        <v>383</v>
      </c>
      <c r="L86" s="2"/>
      <c r="R86" s="2"/>
    </row>
    <row r="87" spans="1:18">
      <c r="A87" s="2"/>
      <c r="B87" s="504" t="s">
        <v>65</v>
      </c>
      <c r="C87" s="101">
        <v>220</v>
      </c>
      <c r="D87" s="101">
        <v>299</v>
      </c>
      <c r="E87" s="101">
        <v>298</v>
      </c>
      <c r="F87" s="101">
        <v>356</v>
      </c>
      <c r="G87" s="101">
        <v>358</v>
      </c>
      <c r="H87" s="101">
        <v>204.828352679674</v>
      </c>
      <c r="I87" s="101">
        <v>209.01370844163836</v>
      </c>
      <c r="J87" s="128">
        <f t="shared" si="8"/>
        <v>277.8345801601875</v>
      </c>
      <c r="K87" s="641" t="s">
        <v>17</v>
      </c>
      <c r="L87" s="2"/>
      <c r="R87" s="2"/>
    </row>
    <row r="88" spans="1:18">
      <c r="A88" s="2"/>
      <c r="B88" s="504" t="s">
        <v>260</v>
      </c>
      <c r="C88" s="515"/>
      <c r="D88" s="515"/>
      <c r="E88" s="515"/>
      <c r="F88" s="515"/>
      <c r="G88" s="515"/>
      <c r="H88" s="515"/>
      <c r="I88" s="515"/>
      <c r="J88" s="514"/>
      <c r="K88" s="641" t="s">
        <v>385</v>
      </c>
      <c r="L88" s="2"/>
      <c r="R88" s="2"/>
    </row>
    <row r="89" spans="1:18">
      <c r="A89" s="2"/>
      <c r="B89" s="503" t="s">
        <v>261</v>
      </c>
      <c r="C89" s="518">
        <v>77.426525067918007</v>
      </c>
      <c r="D89" s="518">
        <v>77.426525067918007</v>
      </c>
      <c r="E89" s="518">
        <v>77.426525067918007</v>
      </c>
      <c r="F89" s="518">
        <v>77.426525067918007</v>
      </c>
      <c r="G89" s="518">
        <v>77.426525067918007</v>
      </c>
      <c r="H89" s="101">
        <v>77.426525067918007</v>
      </c>
      <c r="I89" s="101">
        <v>86.31764409976364</v>
      </c>
      <c r="J89" s="128">
        <f t="shared" ref="J89:J97" si="9">SUM(C89:I89)/7</f>
        <v>78.696684929610242</v>
      </c>
      <c r="K89" s="641" t="s">
        <v>384</v>
      </c>
      <c r="L89" s="2"/>
      <c r="R89" s="2"/>
    </row>
    <row r="90" spans="1:18">
      <c r="A90" s="2"/>
      <c r="B90" s="504" t="s">
        <v>101</v>
      </c>
      <c r="C90" s="101">
        <v>86</v>
      </c>
      <c r="D90" s="101">
        <v>64</v>
      </c>
      <c r="E90" s="101">
        <v>47</v>
      </c>
      <c r="F90" s="101">
        <v>48</v>
      </c>
      <c r="G90" s="101">
        <v>53</v>
      </c>
      <c r="H90" s="101">
        <v>47.863670041985671</v>
      </c>
      <c r="I90" s="101">
        <v>45.256796625640369</v>
      </c>
      <c r="J90" s="128">
        <f t="shared" si="9"/>
        <v>55.87435238108943</v>
      </c>
      <c r="K90" s="641" t="s">
        <v>17</v>
      </c>
      <c r="L90" s="2"/>
      <c r="R90" s="2"/>
    </row>
    <row r="91" spans="1:18">
      <c r="A91" s="2"/>
      <c r="B91" s="504" t="s">
        <v>95</v>
      </c>
      <c r="C91" s="101">
        <v>80</v>
      </c>
      <c r="D91" s="101">
        <v>106</v>
      </c>
      <c r="E91" s="101">
        <v>76</v>
      </c>
      <c r="F91" s="101">
        <v>109</v>
      </c>
      <c r="G91" s="101">
        <v>73</v>
      </c>
      <c r="H91" s="101">
        <v>76.018770066683132</v>
      </c>
      <c r="I91" s="101">
        <v>63.322760147399606</v>
      </c>
      <c r="J91" s="128">
        <f t="shared" si="9"/>
        <v>83.334504316297526</v>
      </c>
      <c r="K91" s="641" t="s">
        <v>17</v>
      </c>
      <c r="L91" s="2"/>
      <c r="R91" s="2"/>
    </row>
    <row r="92" spans="1:18">
      <c r="A92" s="2"/>
      <c r="B92" s="504" t="s">
        <v>94</v>
      </c>
      <c r="C92" s="101">
        <v>75</v>
      </c>
      <c r="D92" s="101">
        <v>66</v>
      </c>
      <c r="E92" s="101">
        <v>65</v>
      </c>
      <c r="F92" s="101">
        <v>69</v>
      </c>
      <c r="G92" s="101">
        <v>75</v>
      </c>
      <c r="H92" s="101">
        <v>78.834280069152868</v>
      </c>
      <c r="I92" s="101">
        <v>69.594207549890157</v>
      </c>
      <c r="J92" s="128">
        <f t="shared" si="9"/>
        <v>71.204069659863293</v>
      </c>
      <c r="K92" s="641" t="s">
        <v>17</v>
      </c>
      <c r="L92" s="2"/>
      <c r="R92" s="2"/>
    </row>
    <row r="93" spans="1:18">
      <c r="A93" s="2"/>
      <c r="B93" s="504" t="s">
        <v>137</v>
      </c>
      <c r="C93" s="101">
        <v>79</v>
      </c>
      <c r="D93" s="101">
        <v>66</v>
      </c>
      <c r="E93" s="101">
        <v>86</v>
      </c>
      <c r="F93" s="101">
        <v>88</v>
      </c>
      <c r="G93" s="101">
        <v>93</v>
      </c>
      <c r="H93" s="101">
        <v>87.280810076562105</v>
      </c>
      <c r="I93" s="101">
        <v>79.252434302640978</v>
      </c>
      <c r="J93" s="128">
        <f t="shared" si="9"/>
        <v>82.647606339886153</v>
      </c>
      <c r="K93" s="641" t="s">
        <v>383</v>
      </c>
      <c r="L93" s="2"/>
      <c r="R93" s="2"/>
    </row>
    <row r="94" spans="1:18">
      <c r="A94" s="2"/>
      <c r="B94" s="504" t="s">
        <v>34</v>
      </c>
      <c r="C94" s="518">
        <v>55.606322548777477</v>
      </c>
      <c r="D94" s="518">
        <v>55.606322548777477</v>
      </c>
      <c r="E94" s="518">
        <v>55.606322548777477</v>
      </c>
      <c r="F94" s="518">
        <v>55.606322548777477</v>
      </c>
      <c r="G94" s="518">
        <v>55.606322548777477</v>
      </c>
      <c r="H94" s="101">
        <v>55.606322548777477</v>
      </c>
      <c r="I94" s="101">
        <v>53.72076901321747</v>
      </c>
      <c r="J94" s="128">
        <f t="shared" si="9"/>
        <v>55.336957757983193</v>
      </c>
      <c r="K94" s="641" t="s">
        <v>17</v>
      </c>
      <c r="L94" s="2"/>
      <c r="R94" s="2"/>
    </row>
    <row r="95" spans="1:18">
      <c r="A95" s="2"/>
      <c r="B95" s="504" t="s">
        <v>138</v>
      </c>
      <c r="C95" s="101">
        <v>48</v>
      </c>
      <c r="D95" s="101">
        <v>63</v>
      </c>
      <c r="E95" s="101">
        <v>49</v>
      </c>
      <c r="F95" s="101">
        <v>39</v>
      </c>
      <c r="G95" s="101">
        <v>33</v>
      </c>
      <c r="H95" s="101">
        <v>26.043467522845148</v>
      </c>
      <c r="I95" s="101">
        <v>32.424539671706931</v>
      </c>
      <c r="J95" s="128">
        <f t="shared" si="9"/>
        <v>41.49542959922173</v>
      </c>
      <c r="K95" s="641" t="s">
        <v>383</v>
      </c>
      <c r="L95" s="2"/>
      <c r="R95" s="2"/>
    </row>
    <row r="96" spans="1:18">
      <c r="A96" s="2"/>
      <c r="B96" s="504" t="s">
        <v>45</v>
      </c>
      <c r="C96" s="101">
        <v>248</v>
      </c>
      <c r="D96" s="101">
        <v>241</v>
      </c>
      <c r="E96" s="101">
        <v>285</v>
      </c>
      <c r="F96" s="101">
        <v>174</v>
      </c>
      <c r="G96" s="101">
        <v>203</v>
      </c>
      <c r="H96" s="518">
        <v>232</v>
      </c>
      <c r="I96" s="101">
        <v>260.9502109538368</v>
      </c>
      <c r="J96" s="128">
        <f t="shared" si="9"/>
        <v>234.8500301362624</v>
      </c>
      <c r="K96" s="641" t="s">
        <v>17</v>
      </c>
      <c r="L96" s="2"/>
      <c r="R96" s="2"/>
    </row>
    <row r="97" spans="1:18">
      <c r="A97" s="2"/>
      <c r="B97" s="504" t="s">
        <v>139</v>
      </c>
      <c r="C97" s="101">
        <v>63</v>
      </c>
      <c r="D97" s="101">
        <v>90</v>
      </c>
      <c r="E97" s="101">
        <v>65</v>
      </c>
      <c r="F97" s="101">
        <v>68</v>
      </c>
      <c r="G97" s="101">
        <v>71</v>
      </c>
      <c r="H97" s="101">
        <v>66.868362558656443</v>
      </c>
      <c r="I97" s="101">
        <v>64.865296940450079</v>
      </c>
      <c r="J97" s="128">
        <f t="shared" si="9"/>
        <v>69.819094214158071</v>
      </c>
      <c r="K97" s="641" t="s">
        <v>383</v>
      </c>
      <c r="L97" s="2"/>
      <c r="R97" s="2"/>
    </row>
    <row r="98" spans="1:18">
      <c r="A98" s="2"/>
      <c r="B98" s="503" t="s">
        <v>262</v>
      </c>
      <c r="C98" s="515"/>
      <c r="D98" s="515"/>
      <c r="E98" s="515"/>
      <c r="F98" s="515"/>
      <c r="G98" s="515"/>
      <c r="H98" s="515"/>
      <c r="I98" s="515"/>
      <c r="J98" s="514"/>
      <c r="K98" s="641" t="s">
        <v>384</v>
      </c>
      <c r="L98" s="2"/>
      <c r="R98" s="2"/>
    </row>
    <row r="99" spans="1:18">
      <c r="A99" s="2"/>
      <c r="B99" s="504" t="s">
        <v>114</v>
      </c>
      <c r="C99" s="518">
        <v>128.80958261299085</v>
      </c>
      <c r="D99" s="518">
        <v>128.80958261299085</v>
      </c>
      <c r="E99" s="518">
        <v>128.80958261299085</v>
      </c>
      <c r="F99" s="518">
        <v>128.80958261299085</v>
      </c>
      <c r="G99" s="518">
        <v>128.80958261299085</v>
      </c>
      <c r="H99" s="101">
        <v>128.80958261299085</v>
      </c>
      <c r="I99" s="101">
        <v>161.47163149454943</v>
      </c>
      <c r="J99" s="128">
        <f t="shared" ref="J99:J109" si="10">SUM(C99:I99)/7</f>
        <v>133.47558959607065</v>
      </c>
      <c r="K99" s="641" t="s">
        <v>383</v>
      </c>
      <c r="L99" s="2"/>
      <c r="R99" s="2"/>
    </row>
    <row r="100" spans="1:18">
      <c r="A100" s="2"/>
      <c r="B100" s="504" t="s">
        <v>37</v>
      </c>
      <c r="C100" s="101">
        <v>302</v>
      </c>
      <c r="D100" s="101">
        <v>235</v>
      </c>
      <c r="E100" s="101">
        <v>115</v>
      </c>
      <c r="F100" s="101">
        <v>128</v>
      </c>
      <c r="G100" s="101">
        <v>116</v>
      </c>
      <c r="H100" s="518">
        <v>116</v>
      </c>
      <c r="I100" s="518">
        <v>116</v>
      </c>
      <c r="J100" s="128">
        <f t="shared" si="10"/>
        <v>161.14285714285714</v>
      </c>
      <c r="K100" s="641" t="s">
        <v>17</v>
      </c>
      <c r="L100" s="2"/>
      <c r="R100" s="2"/>
    </row>
    <row r="101" spans="1:18">
      <c r="A101" s="2"/>
      <c r="B101" s="504" t="s">
        <v>61</v>
      </c>
      <c r="C101" s="101">
        <v>174</v>
      </c>
      <c r="D101" s="101">
        <v>159</v>
      </c>
      <c r="E101" s="101">
        <v>156</v>
      </c>
      <c r="F101" s="101">
        <v>166</v>
      </c>
      <c r="G101" s="101">
        <v>165</v>
      </c>
      <c r="H101" s="101">
        <v>171.04223265003705</v>
      </c>
      <c r="I101" s="101">
        <v>154.29732956875483</v>
      </c>
      <c r="J101" s="128">
        <f t="shared" si="10"/>
        <v>163.61993745982741</v>
      </c>
      <c r="K101" s="641" t="s">
        <v>17</v>
      </c>
      <c r="L101" s="2"/>
      <c r="R101" s="2"/>
    </row>
    <row r="102" spans="1:18">
      <c r="A102" s="2"/>
      <c r="B102" s="503" t="s">
        <v>263</v>
      </c>
      <c r="C102" s="518">
        <v>53.494690046925172</v>
      </c>
      <c r="D102" s="518">
        <v>53.494690046925172</v>
      </c>
      <c r="E102" s="518">
        <v>53.494690046925172</v>
      </c>
      <c r="F102" s="518">
        <v>53.494690046925172</v>
      </c>
      <c r="G102" s="518">
        <v>53.494690046925172</v>
      </c>
      <c r="H102" s="101">
        <v>53.494690046925172</v>
      </c>
      <c r="I102" s="101">
        <v>49.229873485106992</v>
      </c>
      <c r="J102" s="128">
        <f t="shared" si="10"/>
        <v>52.885430538093992</v>
      </c>
      <c r="K102" s="641" t="s">
        <v>385</v>
      </c>
      <c r="L102" s="2"/>
      <c r="R102" s="2"/>
    </row>
    <row r="103" spans="1:18">
      <c r="A103" s="2"/>
      <c r="B103" s="503" t="s">
        <v>264</v>
      </c>
      <c r="C103" s="518">
        <v>164.70733514448011</v>
      </c>
      <c r="D103" s="518">
        <v>164.70733514448011</v>
      </c>
      <c r="E103" s="518">
        <v>164.70733514448011</v>
      </c>
      <c r="F103" s="518">
        <v>164.70733514448011</v>
      </c>
      <c r="G103" s="518">
        <v>164.70733514448011</v>
      </c>
      <c r="H103" s="101">
        <v>164.70733514448011</v>
      </c>
      <c r="I103" s="101">
        <v>192.86921146407633</v>
      </c>
      <c r="J103" s="128">
        <f t="shared" si="10"/>
        <v>168.73046033299383</v>
      </c>
      <c r="K103" s="641" t="s">
        <v>385</v>
      </c>
      <c r="L103" s="2"/>
      <c r="R103" s="2"/>
    </row>
    <row r="104" spans="1:18">
      <c r="A104" s="2"/>
      <c r="B104" s="504" t="s">
        <v>84</v>
      </c>
      <c r="C104" s="101">
        <v>117</v>
      </c>
      <c r="D104" s="101">
        <v>86</v>
      </c>
      <c r="E104" s="101">
        <v>88</v>
      </c>
      <c r="F104" s="101">
        <v>113</v>
      </c>
      <c r="G104" s="101">
        <v>138</v>
      </c>
      <c r="H104" s="101">
        <v>111.91652259817239</v>
      </c>
      <c r="I104" s="101">
        <v>113.12799129932868</v>
      </c>
      <c r="J104" s="128">
        <f t="shared" si="10"/>
        <v>109.577787699643</v>
      </c>
      <c r="K104" s="641" t="s">
        <v>17</v>
      </c>
      <c r="L104" s="2"/>
      <c r="R104" s="2"/>
    </row>
    <row r="105" spans="1:18">
      <c r="A105" s="2"/>
      <c r="B105" s="504" t="s">
        <v>140</v>
      </c>
      <c r="C105" s="101">
        <v>96</v>
      </c>
      <c r="D105" s="101">
        <v>76</v>
      </c>
      <c r="E105" s="101">
        <v>196</v>
      </c>
      <c r="F105" s="101">
        <v>75</v>
      </c>
      <c r="G105" s="101">
        <v>93</v>
      </c>
      <c r="H105" s="101">
        <v>57.717955050629776</v>
      </c>
      <c r="I105" s="101">
        <v>50.345117161591382</v>
      </c>
      <c r="J105" s="128">
        <f t="shared" si="10"/>
        <v>92.009010316031592</v>
      </c>
      <c r="K105" s="641" t="s">
        <v>383</v>
      </c>
      <c r="L105" s="2"/>
      <c r="R105" s="2"/>
    </row>
    <row r="106" spans="1:18">
      <c r="A106" s="2"/>
      <c r="B106" s="504" t="s">
        <v>141</v>
      </c>
      <c r="C106" s="101">
        <v>61</v>
      </c>
      <c r="D106" s="101">
        <v>58</v>
      </c>
      <c r="E106" s="101">
        <v>81</v>
      </c>
      <c r="F106" s="101">
        <v>59</v>
      </c>
      <c r="G106" s="101">
        <v>53</v>
      </c>
      <c r="H106" s="101">
        <v>52.790812546307734</v>
      </c>
      <c r="I106" s="101">
        <v>54.981756784675831</v>
      </c>
      <c r="J106" s="128">
        <f t="shared" si="10"/>
        <v>59.967509904426223</v>
      </c>
      <c r="K106" s="641" t="s">
        <v>383</v>
      </c>
      <c r="L106" s="2"/>
      <c r="R106" s="2"/>
    </row>
    <row r="107" spans="1:18">
      <c r="A107" s="2"/>
      <c r="B107" s="504" t="s">
        <v>47</v>
      </c>
      <c r="C107" s="101">
        <v>137</v>
      </c>
      <c r="D107" s="101">
        <v>126</v>
      </c>
      <c r="E107" s="101">
        <v>149</v>
      </c>
      <c r="F107" s="101">
        <v>130</v>
      </c>
      <c r="G107" s="101">
        <v>140</v>
      </c>
      <c r="H107" s="101">
        <v>141.47937762410473</v>
      </c>
      <c r="I107" s="101">
        <v>137.58081779008816</v>
      </c>
      <c r="J107" s="128">
        <f t="shared" si="10"/>
        <v>137.29431363059899</v>
      </c>
      <c r="K107" s="641" t="s">
        <v>17</v>
      </c>
      <c r="L107" s="2"/>
      <c r="R107" s="2"/>
    </row>
    <row r="108" spans="1:18">
      <c r="A108" s="2"/>
      <c r="B108" s="504" t="s">
        <v>142</v>
      </c>
      <c r="C108" s="101">
        <v>80</v>
      </c>
      <c r="D108" s="101">
        <v>80</v>
      </c>
      <c r="E108" s="101">
        <v>93</v>
      </c>
      <c r="F108" s="101">
        <v>95</v>
      </c>
      <c r="G108" s="101">
        <v>100</v>
      </c>
      <c r="H108" s="101">
        <v>108.39713509508522</v>
      </c>
      <c r="I108" s="101">
        <v>105.99150822932172</v>
      </c>
      <c r="J108" s="128">
        <f t="shared" si="10"/>
        <v>94.626949046343853</v>
      </c>
      <c r="K108" s="641" t="s">
        <v>383</v>
      </c>
      <c r="L108" s="2"/>
      <c r="R108" s="2"/>
    </row>
    <row r="109" spans="1:18">
      <c r="A109" s="2"/>
      <c r="B109" s="504" t="s">
        <v>53</v>
      </c>
      <c r="C109" s="101">
        <v>153</v>
      </c>
      <c r="D109" s="101">
        <v>152</v>
      </c>
      <c r="E109" s="101">
        <v>155</v>
      </c>
      <c r="F109" s="101">
        <v>149</v>
      </c>
      <c r="G109" s="101">
        <v>152</v>
      </c>
      <c r="H109" s="101">
        <v>126.69795011113854</v>
      </c>
      <c r="I109" s="101">
        <v>121.87932364164267</v>
      </c>
      <c r="J109" s="128">
        <f t="shared" si="10"/>
        <v>144.22532482182589</v>
      </c>
      <c r="K109" s="641" t="s">
        <v>17</v>
      </c>
      <c r="L109" s="2"/>
      <c r="R109" s="2"/>
    </row>
    <row r="110" spans="1:18">
      <c r="A110" s="2"/>
      <c r="B110" s="503" t="s">
        <v>265</v>
      </c>
      <c r="C110" s="515"/>
      <c r="D110" s="515"/>
      <c r="E110" s="515"/>
      <c r="F110" s="515"/>
      <c r="G110" s="515"/>
      <c r="H110" s="515"/>
      <c r="I110" s="515"/>
      <c r="J110" s="514"/>
      <c r="K110" s="641" t="s">
        <v>384</v>
      </c>
      <c r="L110" s="2"/>
      <c r="R110" s="2"/>
    </row>
    <row r="111" spans="1:18">
      <c r="A111" s="2"/>
      <c r="B111" s="503" t="s">
        <v>266</v>
      </c>
      <c r="C111" s="515"/>
      <c r="D111" s="515"/>
      <c r="E111" s="515"/>
      <c r="F111" s="515"/>
      <c r="G111" s="515"/>
      <c r="H111" s="515"/>
      <c r="I111" s="515"/>
      <c r="J111" s="514"/>
      <c r="K111" s="641" t="s">
        <v>385</v>
      </c>
      <c r="L111" s="2"/>
      <c r="R111" s="2"/>
    </row>
    <row r="112" spans="1:18">
      <c r="A112" s="2"/>
      <c r="B112" s="503" t="s">
        <v>267</v>
      </c>
      <c r="C112" s="518">
        <v>42.936527537663629</v>
      </c>
      <c r="D112" s="518">
        <v>42.936527537663629</v>
      </c>
      <c r="E112" s="518">
        <v>42.936527537663629</v>
      </c>
      <c r="F112" s="518">
        <v>42.936527537663629</v>
      </c>
      <c r="G112" s="518">
        <v>42.936527537663629</v>
      </c>
      <c r="H112" s="101">
        <v>42.936527537663629</v>
      </c>
      <c r="I112" s="101">
        <v>34.826236489520781</v>
      </c>
      <c r="J112" s="128">
        <f t="shared" ref="J112:J119" si="11">SUM(C112:I112)/7</f>
        <v>41.777914530786077</v>
      </c>
      <c r="K112" s="641" t="s">
        <v>385</v>
      </c>
      <c r="L112" s="2"/>
      <c r="R112" s="2"/>
    </row>
    <row r="113" spans="1:18">
      <c r="A113" s="2"/>
      <c r="B113" s="504" t="s">
        <v>116</v>
      </c>
      <c r="C113" s="101">
        <v>75</v>
      </c>
      <c r="D113" s="101">
        <v>71</v>
      </c>
      <c r="E113" s="101">
        <v>80</v>
      </c>
      <c r="F113" s="101">
        <v>82</v>
      </c>
      <c r="G113" s="101">
        <v>85</v>
      </c>
      <c r="H113" s="101">
        <v>83.761422573474917</v>
      </c>
      <c r="I113" s="101">
        <v>81.144436622304738</v>
      </c>
      <c r="J113" s="128">
        <f t="shared" si="11"/>
        <v>79.700837027968518</v>
      </c>
      <c r="K113" s="641" t="s">
        <v>17</v>
      </c>
      <c r="L113" s="2"/>
      <c r="R113" s="2"/>
    </row>
    <row r="114" spans="1:18">
      <c r="A114" s="2"/>
      <c r="B114" s="504" t="s">
        <v>143</v>
      </c>
      <c r="C114" s="101">
        <v>70</v>
      </c>
      <c r="D114" s="101">
        <v>87</v>
      </c>
      <c r="E114" s="101">
        <v>98</v>
      </c>
      <c r="F114" s="101">
        <v>101</v>
      </c>
      <c r="G114" s="101">
        <v>102</v>
      </c>
      <c r="H114" s="101">
        <v>87.984687577179542</v>
      </c>
      <c r="I114" s="101">
        <v>84.509877287563341</v>
      </c>
      <c r="J114" s="128">
        <f t="shared" si="11"/>
        <v>90.0706521235347</v>
      </c>
      <c r="K114" s="641" t="s">
        <v>383</v>
      </c>
      <c r="L114" s="2"/>
      <c r="R114" s="2"/>
    </row>
    <row r="115" spans="1:18">
      <c r="A115" s="2"/>
      <c r="B115" s="504" t="s">
        <v>144</v>
      </c>
      <c r="C115" s="101">
        <v>54</v>
      </c>
      <c r="D115" s="101">
        <v>60</v>
      </c>
      <c r="E115" s="101">
        <v>57</v>
      </c>
      <c r="F115" s="101">
        <v>64</v>
      </c>
      <c r="G115" s="101">
        <v>108</v>
      </c>
      <c r="H115" s="101">
        <v>102.06223758952827</v>
      </c>
      <c r="I115" s="101">
        <v>84.977893074105111</v>
      </c>
      <c r="J115" s="128">
        <f t="shared" si="11"/>
        <v>75.720018666233344</v>
      </c>
      <c r="K115" s="641" t="s">
        <v>383</v>
      </c>
      <c r="L115" s="2"/>
      <c r="R115" s="2"/>
    </row>
    <row r="116" spans="1:18">
      <c r="A116" s="2"/>
      <c r="B116" s="504" t="s">
        <v>104</v>
      </c>
      <c r="C116" s="518">
        <v>127.40182761175598</v>
      </c>
      <c r="D116" s="518">
        <v>127.40182761175598</v>
      </c>
      <c r="E116" s="518">
        <v>127.40182761175598</v>
      </c>
      <c r="F116" s="518">
        <v>127.40182761175598</v>
      </c>
      <c r="G116" s="518">
        <v>127.40182761175598</v>
      </c>
      <c r="H116" s="101">
        <v>127.40182761175598</v>
      </c>
      <c r="I116" s="101">
        <v>129.3227102018636</v>
      </c>
      <c r="J116" s="128">
        <f t="shared" si="11"/>
        <v>127.67623941034277</v>
      </c>
      <c r="K116" s="641" t="s">
        <v>17</v>
      </c>
      <c r="L116" s="2"/>
      <c r="R116" s="2"/>
    </row>
    <row r="117" spans="1:18">
      <c r="A117" s="2"/>
      <c r="B117" s="504" t="s">
        <v>145</v>
      </c>
      <c r="C117" s="101">
        <v>44</v>
      </c>
      <c r="D117" s="101">
        <v>29</v>
      </c>
      <c r="E117" s="101">
        <v>36</v>
      </c>
      <c r="F117" s="101">
        <v>32</v>
      </c>
      <c r="G117" s="101">
        <v>31</v>
      </c>
      <c r="H117" s="101">
        <v>31.674487527784638</v>
      </c>
      <c r="I117" s="101">
        <v>34.030922922055815</v>
      </c>
      <c r="J117" s="128">
        <f t="shared" si="11"/>
        <v>33.957915778548639</v>
      </c>
      <c r="K117" s="641" t="s">
        <v>383</v>
      </c>
      <c r="L117" s="2"/>
      <c r="R117" s="2"/>
    </row>
    <row r="118" spans="1:18">
      <c r="A118" s="2"/>
      <c r="B118" s="504" t="s">
        <v>105</v>
      </c>
      <c r="C118" s="101">
        <v>75</v>
      </c>
      <c r="D118" s="101">
        <v>85</v>
      </c>
      <c r="E118" s="101">
        <v>87</v>
      </c>
      <c r="F118" s="101">
        <v>78</v>
      </c>
      <c r="G118" s="101">
        <v>77</v>
      </c>
      <c r="H118" s="101">
        <v>76.722647567300569</v>
      </c>
      <c r="I118" s="101">
        <v>96.075024701013191</v>
      </c>
      <c r="J118" s="128">
        <f t="shared" si="11"/>
        <v>82.113953181187668</v>
      </c>
      <c r="K118" s="641" t="s">
        <v>17</v>
      </c>
      <c r="L118" s="2"/>
      <c r="R118" s="2"/>
    </row>
    <row r="119" spans="1:18">
      <c r="A119" s="2"/>
      <c r="B119" s="504" t="s">
        <v>83</v>
      </c>
      <c r="C119" s="101">
        <v>123</v>
      </c>
      <c r="D119" s="101">
        <v>134</v>
      </c>
      <c r="E119" s="101">
        <v>82</v>
      </c>
      <c r="F119" s="101">
        <v>122</v>
      </c>
      <c r="G119" s="101">
        <v>89</v>
      </c>
      <c r="H119" s="101">
        <v>71.091627562361069</v>
      </c>
      <c r="I119" s="101">
        <v>91.667567079162481</v>
      </c>
      <c r="J119" s="128">
        <f t="shared" si="11"/>
        <v>101.82274209164622</v>
      </c>
      <c r="K119" s="641" t="s">
        <v>17</v>
      </c>
      <c r="L119" s="2"/>
      <c r="R119" s="2"/>
    </row>
    <row r="120" spans="1:18">
      <c r="A120" s="2"/>
      <c r="B120" s="504" t="s">
        <v>268</v>
      </c>
      <c r="C120" s="515"/>
      <c r="D120" s="515"/>
      <c r="E120" s="515"/>
      <c r="F120" s="515"/>
      <c r="G120" s="515"/>
      <c r="H120" s="515"/>
      <c r="I120" s="515"/>
      <c r="J120" s="514"/>
      <c r="K120" s="641" t="s">
        <v>385</v>
      </c>
      <c r="L120" s="2"/>
      <c r="R120" s="2"/>
    </row>
    <row r="121" spans="1:18">
      <c r="A121" s="2"/>
      <c r="B121" s="504" t="s">
        <v>118</v>
      </c>
      <c r="C121" s="101">
        <v>45</v>
      </c>
      <c r="D121" s="101">
        <v>38</v>
      </c>
      <c r="E121" s="101">
        <v>36</v>
      </c>
      <c r="F121" s="101">
        <v>35</v>
      </c>
      <c r="G121" s="101">
        <v>35</v>
      </c>
      <c r="H121" s="101">
        <v>39.417140034576434</v>
      </c>
      <c r="I121" s="101">
        <v>36.436349595315747</v>
      </c>
      <c r="J121" s="128">
        <f t="shared" ref="J121:J132" si="12">SUM(C121:I121)/7</f>
        <v>37.836212804270311</v>
      </c>
      <c r="K121" s="641" t="s">
        <v>383</v>
      </c>
      <c r="L121" s="2"/>
      <c r="R121" s="2"/>
    </row>
    <row r="122" spans="1:18">
      <c r="A122" s="2"/>
      <c r="B122" s="504" t="s">
        <v>97</v>
      </c>
      <c r="C122" s="101">
        <v>70</v>
      </c>
      <c r="D122" s="101">
        <v>54</v>
      </c>
      <c r="E122" s="101">
        <v>54</v>
      </c>
      <c r="F122" s="101">
        <v>56</v>
      </c>
      <c r="G122" s="101">
        <v>63</v>
      </c>
      <c r="H122" s="101">
        <v>66.16448505803902</v>
      </c>
      <c r="I122" s="101">
        <v>63.261716789642222</v>
      </c>
      <c r="J122" s="128">
        <f t="shared" si="12"/>
        <v>60.918028835383033</v>
      </c>
      <c r="K122" s="641" t="s">
        <v>17</v>
      </c>
      <c r="L122" s="2"/>
      <c r="R122" s="2"/>
    </row>
    <row r="123" spans="1:18">
      <c r="A123" s="2"/>
      <c r="B123" s="504" t="s">
        <v>54</v>
      </c>
      <c r="C123" s="101">
        <v>74</v>
      </c>
      <c r="D123" s="101">
        <v>69</v>
      </c>
      <c r="E123" s="101">
        <v>60</v>
      </c>
      <c r="F123" s="101">
        <v>55</v>
      </c>
      <c r="G123" s="101">
        <v>71</v>
      </c>
      <c r="H123" s="101">
        <v>74.611015065448242</v>
      </c>
      <c r="I123" s="101">
        <v>63.546439758553966</v>
      </c>
      <c r="J123" s="128">
        <f t="shared" si="12"/>
        <v>66.736779260571737</v>
      </c>
      <c r="K123" s="641" t="s">
        <v>17</v>
      </c>
      <c r="L123" s="2"/>
      <c r="R123" s="2"/>
    </row>
    <row r="124" spans="1:18">
      <c r="A124" s="2"/>
      <c r="B124" s="503" t="s">
        <v>82</v>
      </c>
      <c r="C124" s="101">
        <v>13</v>
      </c>
      <c r="D124" s="101">
        <v>31</v>
      </c>
      <c r="E124" s="101">
        <v>29</v>
      </c>
      <c r="F124" s="101">
        <v>29</v>
      </c>
      <c r="G124" s="101">
        <v>30</v>
      </c>
      <c r="H124" s="101">
        <v>36.601630032106691</v>
      </c>
      <c r="I124" s="101">
        <v>37.41786700481881</v>
      </c>
      <c r="J124" s="128">
        <f t="shared" si="12"/>
        <v>29.431356719560789</v>
      </c>
      <c r="K124" s="641" t="s">
        <v>17</v>
      </c>
      <c r="L124" s="2"/>
      <c r="R124" s="2"/>
    </row>
    <row r="125" spans="1:18">
      <c r="A125" s="2"/>
      <c r="B125" s="504" t="s">
        <v>39</v>
      </c>
      <c r="C125" s="101">
        <v>158</v>
      </c>
      <c r="D125" s="101">
        <v>152</v>
      </c>
      <c r="E125" s="101">
        <v>161</v>
      </c>
      <c r="F125" s="101">
        <v>154</v>
      </c>
      <c r="G125" s="101">
        <v>152</v>
      </c>
      <c r="H125" s="101">
        <v>164.70733514448014</v>
      </c>
      <c r="I125" s="101">
        <v>156.46608047493274</v>
      </c>
      <c r="J125" s="128">
        <f t="shared" si="12"/>
        <v>156.88191651705898</v>
      </c>
      <c r="K125" s="641" t="s">
        <v>17</v>
      </c>
      <c r="L125" s="2"/>
      <c r="R125" s="2"/>
    </row>
    <row r="126" spans="1:18">
      <c r="A126" s="2"/>
      <c r="B126" s="504" t="s">
        <v>44</v>
      </c>
      <c r="C126" s="101">
        <v>144</v>
      </c>
      <c r="D126" s="101">
        <v>94</v>
      </c>
      <c r="E126" s="101">
        <v>108</v>
      </c>
      <c r="F126" s="101">
        <v>102</v>
      </c>
      <c r="G126" s="101">
        <v>114</v>
      </c>
      <c r="H126" s="101">
        <v>114.0281551000247</v>
      </c>
      <c r="I126" s="101">
        <v>107.67886401839273</v>
      </c>
      <c r="J126" s="128">
        <f t="shared" si="12"/>
        <v>111.95814558834535</v>
      </c>
      <c r="K126" s="641" t="s">
        <v>17</v>
      </c>
      <c r="L126" s="2"/>
      <c r="R126" s="2"/>
    </row>
    <row r="127" spans="1:18">
      <c r="A127" s="2"/>
      <c r="B127" s="504" t="s">
        <v>58</v>
      </c>
      <c r="C127" s="101">
        <v>141</v>
      </c>
      <c r="D127" s="101">
        <v>136</v>
      </c>
      <c r="E127" s="101">
        <v>145</v>
      </c>
      <c r="F127" s="101">
        <v>133</v>
      </c>
      <c r="G127" s="101">
        <v>148</v>
      </c>
      <c r="H127" s="101">
        <v>128.80958261299085</v>
      </c>
      <c r="I127" s="101">
        <v>124.76410597642607</v>
      </c>
      <c r="J127" s="128">
        <f t="shared" si="12"/>
        <v>136.65338408420243</v>
      </c>
      <c r="K127" s="641" t="s">
        <v>17</v>
      </c>
      <c r="L127" s="2"/>
      <c r="R127" s="2"/>
    </row>
    <row r="128" spans="1:18">
      <c r="A128" s="2"/>
      <c r="B128" s="504" t="s">
        <v>98</v>
      </c>
      <c r="C128" s="101">
        <v>108</v>
      </c>
      <c r="D128" s="101">
        <v>59</v>
      </c>
      <c r="E128" s="101">
        <v>67</v>
      </c>
      <c r="F128" s="101">
        <v>68</v>
      </c>
      <c r="G128" s="101">
        <v>61</v>
      </c>
      <c r="H128" s="101">
        <v>56.310200049394908</v>
      </c>
      <c r="I128" s="101">
        <v>56.812255422299508</v>
      </c>
      <c r="J128" s="128">
        <f t="shared" si="12"/>
        <v>68.017493638813491</v>
      </c>
      <c r="K128" s="641" t="s">
        <v>17</v>
      </c>
      <c r="L128" s="2"/>
      <c r="R128" s="2"/>
    </row>
    <row r="129" spans="1:18">
      <c r="A129" s="2"/>
      <c r="B129" s="504" t="s">
        <v>42</v>
      </c>
      <c r="C129" s="101">
        <v>132</v>
      </c>
      <c r="D129" s="101">
        <v>82</v>
      </c>
      <c r="E129" s="101">
        <v>98</v>
      </c>
      <c r="F129" s="101">
        <v>83</v>
      </c>
      <c r="G129" s="101">
        <v>91</v>
      </c>
      <c r="H129" s="101">
        <v>93.615707582119029</v>
      </c>
      <c r="I129" s="101">
        <v>90.526664732340961</v>
      </c>
      <c r="J129" s="128">
        <f t="shared" si="12"/>
        <v>95.734624616351425</v>
      </c>
      <c r="K129" s="641" t="s">
        <v>17</v>
      </c>
      <c r="L129" s="2"/>
      <c r="R129" s="2"/>
    </row>
    <row r="130" spans="1:18">
      <c r="A130" s="2"/>
      <c r="B130" s="504" t="s">
        <v>88</v>
      </c>
      <c r="C130" s="101">
        <v>82</v>
      </c>
      <c r="D130" s="101">
        <v>66</v>
      </c>
      <c r="E130" s="101">
        <v>77</v>
      </c>
      <c r="F130" s="101">
        <v>87</v>
      </c>
      <c r="G130" s="101">
        <v>81</v>
      </c>
      <c r="H130" s="101">
        <v>69.683872561126208</v>
      </c>
      <c r="I130" s="101">
        <v>62.865322361957418</v>
      </c>
      <c r="J130" s="128">
        <f t="shared" si="12"/>
        <v>75.078456417583382</v>
      </c>
      <c r="K130" s="641" t="s">
        <v>17</v>
      </c>
      <c r="L130" s="2"/>
      <c r="R130" s="2"/>
    </row>
    <row r="131" spans="1:18">
      <c r="A131" s="2"/>
      <c r="B131" s="504" t="s">
        <v>43</v>
      </c>
      <c r="C131" s="101">
        <v>107</v>
      </c>
      <c r="D131" s="101">
        <v>92</v>
      </c>
      <c r="E131" s="101">
        <v>92</v>
      </c>
      <c r="F131" s="101">
        <v>74</v>
      </c>
      <c r="G131" s="101">
        <v>65</v>
      </c>
      <c r="H131" s="101">
        <v>66.868362558656457</v>
      </c>
      <c r="I131" s="101">
        <v>98.286295506100601</v>
      </c>
      <c r="J131" s="128">
        <f t="shared" si="12"/>
        <v>85.022094009251006</v>
      </c>
      <c r="K131" s="641" t="s">
        <v>17</v>
      </c>
      <c r="L131" s="2"/>
      <c r="R131" s="2"/>
    </row>
    <row r="132" spans="1:18">
      <c r="A132" s="2"/>
      <c r="B132" s="504" t="s">
        <v>146</v>
      </c>
      <c r="C132" s="101">
        <v>54</v>
      </c>
      <c r="D132" s="101">
        <v>65</v>
      </c>
      <c r="E132" s="101">
        <v>60</v>
      </c>
      <c r="F132" s="101">
        <v>52</v>
      </c>
      <c r="G132" s="101">
        <v>55</v>
      </c>
      <c r="H132" s="101">
        <v>59.125710051864658</v>
      </c>
      <c r="I132" s="101">
        <v>56.881764033317729</v>
      </c>
      <c r="J132" s="128">
        <f t="shared" si="12"/>
        <v>57.429639155026052</v>
      </c>
      <c r="K132" s="641" t="s">
        <v>383</v>
      </c>
      <c r="L132" s="2"/>
      <c r="R132" s="2"/>
    </row>
    <row r="133" spans="1:18">
      <c r="A133" s="2"/>
      <c r="B133" s="503" t="s">
        <v>269</v>
      </c>
      <c r="C133" s="515"/>
      <c r="D133" s="515"/>
      <c r="E133" s="515"/>
      <c r="F133" s="515"/>
      <c r="G133" s="515"/>
      <c r="H133" s="515"/>
      <c r="I133" s="515"/>
      <c r="J133" s="514"/>
      <c r="K133" s="641" t="s">
        <v>385</v>
      </c>
      <c r="L133" s="2"/>
      <c r="R133" s="2"/>
    </row>
    <row r="134" spans="1:18">
      <c r="A134" s="2"/>
      <c r="B134" s="503" t="s">
        <v>23</v>
      </c>
      <c r="C134" s="101">
        <v>77</v>
      </c>
      <c r="D134" s="101">
        <v>77</v>
      </c>
      <c r="E134" s="101">
        <v>112</v>
      </c>
      <c r="F134" s="101">
        <v>126</v>
      </c>
      <c r="G134" s="101">
        <v>106</v>
      </c>
      <c r="H134" s="101">
        <v>87.280810076562105</v>
      </c>
      <c r="I134" s="101">
        <v>93.975869824723745</v>
      </c>
      <c r="J134" s="128">
        <f t="shared" ref="J134:J146" si="13">SUM(C134:I134)/7</f>
        <v>97.036668557326564</v>
      </c>
      <c r="K134" s="641" t="s">
        <v>17</v>
      </c>
      <c r="L134" s="2"/>
      <c r="R134" s="2"/>
    </row>
    <row r="135" spans="1:18">
      <c r="A135" s="2"/>
      <c r="B135" s="504" t="s">
        <v>147</v>
      </c>
      <c r="C135" s="101">
        <v>85</v>
      </c>
      <c r="D135" s="101">
        <v>46</v>
      </c>
      <c r="E135" s="101">
        <v>50</v>
      </c>
      <c r="F135" s="101">
        <v>55</v>
      </c>
      <c r="G135" s="101">
        <v>61</v>
      </c>
      <c r="H135" s="101">
        <v>66.868362558656443</v>
      </c>
      <c r="I135" s="101">
        <v>66.571712418499914</v>
      </c>
      <c r="J135" s="128">
        <f t="shared" si="13"/>
        <v>61.491439282450905</v>
      </c>
      <c r="K135" s="641" t="s">
        <v>383</v>
      </c>
      <c r="L135" s="2"/>
      <c r="R135" s="2"/>
    </row>
    <row r="136" spans="1:18">
      <c r="A136" s="2"/>
      <c r="B136" s="504" t="s">
        <v>148</v>
      </c>
      <c r="C136" s="101">
        <v>71</v>
      </c>
      <c r="D136" s="101">
        <v>73</v>
      </c>
      <c r="E136" s="101">
        <v>72</v>
      </c>
      <c r="F136" s="101">
        <v>76</v>
      </c>
      <c r="G136" s="101">
        <v>83</v>
      </c>
      <c r="H136" s="101">
        <v>79.538157569770291</v>
      </c>
      <c r="I136" s="101">
        <v>87.458288496564492</v>
      </c>
      <c r="J136" s="128">
        <f t="shared" si="13"/>
        <v>77.428063723762108</v>
      </c>
      <c r="K136" s="641" t="s">
        <v>383</v>
      </c>
      <c r="L136" s="2"/>
      <c r="R136" s="2"/>
    </row>
    <row r="137" spans="1:18">
      <c r="A137" s="2"/>
      <c r="B137" s="504" t="s">
        <v>149</v>
      </c>
      <c r="C137" s="101">
        <v>180</v>
      </c>
      <c r="D137" s="101">
        <v>200</v>
      </c>
      <c r="E137" s="101">
        <v>262</v>
      </c>
      <c r="F137" s="101">
        <v>154</v>
      </c>
      <c r="G137" s="101">
        <v>161</v>
      </c>
      <c r="H137" s="101">
        <v>325.89528278587301</v>
      </c>
      <c r="I137" s="101">
        <v>330.2366697277626</v>
      </c>
      <c r="J137" s="128">
        <f t="shared" si="13"/>
        <v>230.44742178766222</v>
      </c>
      <c r="K137" s="641" t="s">
        <v>383</v>
      </c>
      <c r="L137" s="2"/>
      <c r="R137" s="2"/>
    </row>
    <row r="138" spans="1:18">
      <c r="A138" s="2"/>
      <c r="B138" s="504" t="s">
        <v>81</v>
      </c>
      <c r="C138" s="101">
        <v>88</v>
      </c>
      <c r="D138" s="101">
        <v>73</v>
      </c>
      <c r="E138" s="101">
        <v>92</v>
      </c>
      <c r="F138" s="101">
        <v>95</v>
      </c>
      <c r="G138" s="101">
        <v>112</v>
      </c>
      <c r="H138" s="101">
        <v>93.615707582119029</v>
      </c>
      <c r="I138" s="101">
        <v>80.554426619927298</v>
      </c>
      <c r="J138" s="128">
        <f t="shared" si="13"/>
        <v>90.595733457435202</v>
      </c>
      <c r="K138" s="641" t="s">
        <v>17</v>
      </c>
      <c r="L138" s="2"/>
      <c r="R138" s="2"/>
    </row>
    <row r="139" spans="1:18">
      <c r="A139" s="2"/>
      <c r="B139" s="503" t="s">
        <v>150</v>
      </c>
      <c r="C139" s="101">
        <v>58</v>
      </c>
      <c r="D139" s="101">
        <v>60</v>
      </c>
      <c r="E139" s="101">
        <v>74</v>
      </c>
      <c r="F139" s="101">
        <v>72</v>
      </c>
      <c r="G139" s="101">
        <v>67</v>
      </c>
      <c r="H139" s="101">
        <v>75.314892566065694</v>
      </c>
      <c r="I139" s="101">
        <v>74.574104071510561</v>
      </c>
      <c r="J139" s="128">
        <f t="shared" si="13"/>
        <v>68.69842809108232</v>
      </c>
      <c r="K139" s="641" t="s">
        <v>383</v>
      </c>
      <c r="L139" s="2"/>
      <c r="R139" s="2"/>
    </row>
    <row r="140" spans="1:18">
      <c r="A140" s="2"/>
      <c r="B140" s="504" t="s">
        <v>57</v>
      </c>
      <c r="C140" s="101">
        <v>73</v>
      </c>
      <c r="D140" s="101">
        <v>69</v>
      </c>
      <c r="E140" s="101">
        <v>70</v>
      </c>
      <c r="F140" s="101">
        <v>85</v>
      </c>
      <c r="G140" s="101">
        <v>98</v>
      </c>
      <c r="H140" s="101">
        <v>96.431217584588794</v>
      </c>
      <c r="I140" s="101">
        <v>101.23194902427424</v>
      </c>
      <c r="J140" s="128">
        <f t="shared" si="13"/>
        <v>84.666166658409011</v>
      </c>
      <c r="K140" s="641" t="s">
        <v>17</v>
      </c>
      <c r="L140" s="2"/>
      <c r="R140" s="2"/>
    </row>
    <row r="141" spans="1:18">
      <c r="A141" s="2"/>
      <c r="B141" s="504" t="s">
        <v>109</v>
      </c>
      <c r="C141" s="101">
        <v>199</v>
      </c>
      <c r="D141" s="101">
        <v>150</v>
      </c>
      <c r="E141" s="101">
        <v>186</v>
      </c>
      <c r="F141" s="101">
        <v>174</v>
      </c>
      <c r="G141" s="101">
        <v>175</v>
      </c>
      <c r="H141" s="101">
        <v>259.73079772783404</v>
      </c>
      <c r="I141" s="101">
        <v>271.8469031470168</v>
      </c>
      <c r="J141" s="128">
        <f t="shared" si="13"/>
        <v>202.22538583926439</v>
      </c>
      <c r="K141" s="641" t="s">
        <v>383</v>
      </c>
      <c r="L141" s="2"/>
      <c r="R141" s="2"/>
    </row>
    <row r="142" spans="1:18">
      <c r="A142" s="2"/>
      <c r="B142" s="503" t="s">
        <v>25</v>
      </c>
      <c r="C142" s="518">
        <v>222.42529019510991</v>
      </c>
      <c r="D142" s="518">
        <v>222.42529019510991</v>
      </c>
      <c r="E142" s="518">
        <v>222.42529019510991</v>
      </c>
      <c r="F142" s="518">
        <v>222.42529019510991</v>
      </c>
      <c r="G142" s="518">
        <v>222.42529019510991</v>
      </c>
      <c r="H142" s="101">
        <v>222.42529019510991</v>
      </c>
      <c r="I142" s="101">
        <v>189.60257808352259</v>
      </c>
      <c r="J142" s="128">
        <f t="shared" si="13"/>
        <v>217.73633132202599</v>
      </c>
      <c r="K142" s="641" t="s">
        <v>17</v>
      </c>
      <c r="L142" s="2"/>
      <c r="R142" s="2"/>
    </row>
    <row r="143" spans="1:18">
      <c r="A143" s="2"/>
      <c r="B143" s="504" t="s">
        <v>93</v>
      </c>
      <c r="C143" s="101">
        <v>83</v>
      </c>
      <c r="D143" s="101">
        <v>93</v>
      </c>
      <c r="E143" s="101">
        <v>107</v>
      </c>
      <c r="F143" s="101">
        <v>93</v>
      </c>
      <c r="G143" s="101">
        <v>89</v>
      </c>
      <c r="H143" s="101">
        <v>83.761422573474917</v>
      </c>
      <c r="I143" s="101">
        <v>81.032972174504621</v>
      </c>
      <c r="J143" s="128">
        <f t="shared" si="13"/>
        <v>89.970627821139928</v>
      </c>
      <c r="K143" s="641" t="s">
        <v>17</v>
      </c>
      <c r="L143" s="2"/>
      <c r="R143" s="2"/>
    </row>
    <row r="144" spans="1:18">
      <c r="A144" s="2"/>
      <c r="B144" s="504" t="s">
        <v>151</v>
      </c>
      <c r="C144" s="101">
        <v>53</v>
      </c>
      <c r="D144" s="101">
        <v>71</v>
      </c>
      <c r="E144" s="101">
        <v>107</v>
      </c>
      <c r="F144" s="101">
        <v>69</v>
      </c>
      <c r="G144" s="101">
        <v>69</v>
      </c>
      <c r="H144" s="101">
        <v>65.460607557421596</v>
      </c>
      <c r="I144" s="101">
        <v>61.292937738482379</v>
      </c>
      <c r="J144" s="128">
        <f t="shared" si="13"/>
        <v>70.821935042272003</v>
      </c>
      <c r="K144" s="641" t="s">
        <v>383</v>
      </c>
      <c r="L144" s="2"/>
      <c r="R144" s="2"/>
    </row>
    <row r="145" spans="1:18">
      <c r="A145" s="2"/>
      <c r="B145" s="504" t="s">
        <v>152</v>
      </c>
      <c r="C145" s="101">
        <v>47</v>
      </c>
      <c r="D145" s="101">
        <v>29</v>
      </c>
      <c r="E145" s="101">
        <v>42</v>
      </c>
      <c r="F145" s="101">
        <v>45</v>
      </c>
      <c r="G145" s="101">
        <v>49</v>
      </c>
      <c r="H145" s="101">
        <v>52.086935045690282</v>
      </c>
      <c r="I145" s="101">
        <v>51.636056118466037</v>
      </c>
      <c r="J145" s="128">
        <f t="shared" si="13"/>
        <v>45.103284452022329</v>
      </c>
      <c r="K145" s="641" t="s">
        <v>383</v>
      </c>
      <c r="L145" s="2"/>
      <c r="R145" s="2"/>
    </row>
    <row r="146" spans="1:18">
      <c r="A146" s="2"/>
      <c r="B146" s="504" t="s">
        <v>51</v>
      </c>
      <c r="C146" s="101">
        <v>100</v>
      </c>
      <c r="D146" s="101">
        <v>89</v>
      </c>
      <c r="E146" s="101">
        <v>108</v>
      </c>
      <c r="F146" s="101">
        <v>117</v>
      </c>
      <c r="G146" s="101">
        <v>112</v>
      </c>
      <c r="H146" s="101">
        <v>112.6204000987898</v>
      </c>
      <c r="I146" s="101">
        <v>108.59080530147629</v>
      </c>
      <c r="J146" s="128">
        <f t="shared" si="13"/>
        <v>106.74445791432372</v>
      </c>
      <c r="K146" s="641" t="s">
        <v>17</v>
      </c>
      <c r="L146" s="2"/>
      <c r="R146" s="2"/>
    </row>
    <row r="147" spans="1:18">
      <c r="A147" s="2"/>
      <c r="B147" s="504" t="s">
        <v>270</v>
      </c>
      <c r="C147" s="515"/>
      <c r="D147" s="515"/>
      <c r="E147" s="515"/>
      <c r="F147" s="515"/>
      <c r="G147" s="515"/>
      <c r="H147" s="515"/>
      <c r="I147" s="515"/>
      <c r="J147" s="514"/>
      <c r="K147" s="641" t="s">
        <v>385</v>
      </c>
      <c r="L147" s="2"/>
      <c r="R147" s="2"/>
    </row>
    <row r="148" spans="1:18">
      <c r="A148" s="2"/>
      <c r="B148" s="504" t="s">
        <v>153</v>
      </c>
      <c r="C148" s="101">
        <v>66</v>
      </c>
      <c r="D148" s="101">
        <v>102</v>
      </c>
      <c r="E148" s="101">
        <v>116</v>
      </c>
      <c r="F148" s="101">
        <v>110</v>
      </c>
      <c r="G148" s="101">
        <v>112</v>
      </c>
      <c r="H148" s="101">
        <v>101.35836008891084</v>
      </c>
      <c r="I148" s="101">
        <v>85.963657115681031</v>
      </c>
      <c r="J148" s="128">
        <f>SUM(C148:I148)/7</f>
        <v>99.046002457798835</v>
      </c>
      <c r="K148" s="641" t="s">
        <v>383</v>
      </c>
      <c r="L148" s="2"/>
      <c r="R148" s="2"/>
    </row>
    <row r="149" spans="1:18">
      <c r="A149" s="2"/>
      <c r="B149" s="504" t="s">
        <v>271</v>
      </c>
      <c r="C149" s="515"/>
      <c r="D149" s="515"/>
      <c r="E149" s="515"/>
      <c r="F149" s="515"/>
      <c r="G149" s="515"/>
      <c r="H149" s="515"/>
      <c r="I149" s="515"/>
      <c r="J149" s="514"/>
      <c r="K149" s="641" t="s">
        <v>385</v>
      </c>
      <c r="L149" s="2"/>
      <c r="R149" s="2"/>
    </row>
    <row r="150" spans="1:18">
      <c r="A150" s="2"/>
      <c r="B150" s="503" t="s">
        <v>272</v>
      </c>
      <c r="C150" s="518">
        <v>24.635712521610269</v>
      </c>
      <c r="D150" s="518">
        <v>24.635712521610269</v>
      </c>
      <c r="E150" s="518">
        <v>24.635712521610269</v>
      </c>
      <c r="F150" s="518">
        <v>24.635712521610269</v>
      </c>
      <c r="G150" s="518">
        <v>24.635712521610269</v>
      </c>
      <c r="H150" s="101">
        <v>24.635712521610269</v>
      </c>
      <c r="I150" s="518">
        <v>24.635712521610269</v>
      </c>
      <c r="J150" s="128">
        <f t="shared" ref="J150:J162" si="14">SUM(C150:I150)/7</f>
        <v>24.635712521610266</v>
      </c>
      <c r="K150" s="641" t="s">
        <v>385</v>
      </c>
      <c r="L150" s="2"/>
      <c r="R150" s="2"/>
    </row>
    <row r="151" spans="1:18">
      <c r="A151" s="2"/>
      <c r="B151" s="504" t="s">
        <v>154</v>
      </c>
      <c r="C151" s="101">
        <v>82</v>
      </c>
      <c r="D151" s="101">
        <v>127</v>
      </c>
      <c r="E151" s="101">
        <v>149</v>
      </c>
      <c r="F151" s="101">
        <v>159</v>
      </c>
      <c r="G151" s="101">
        <v>138</v>
      </c>
      <c r="H151" s="101">
        <v>140.0716226228698</v>
      </c>
      <c r="I151" s="101">
        <v>138.86109383728922</v>
      </c>
      <c r="J151" s="128">
        <f t="shared" si="14"/>
        <v>133.41895949430844</v>
      </c>
      <c r="K151" s="641" t="s">
        <v>383</v>
      </c>
      <c r="L151" s="2"/>
      <c r="R151" s="2"/>
    </row>
    <row r="152" spans="1:18">
      <c r="A152" s="2"/>
      <c r="B152" s="504" t="s">
        <v>79</v>
      </c>
      <c r="C152" s="101">
        <v>95</v>
      </c>
      <c r="D152" s="101">
        <v>118</v>
      </c>
      <c r="E152" s="101">
        <v>173</v>
      </c>
      <c r="F152" s="101">
        <v>196</v>
      </c>
      <c r="G152" s="101">
        <v>193</v>
      </c>
      <c r="H152" s="101">
        <v>103.46999259076316</v>
      </c>
      <c r="I152" s="101">
        <v>104.6473543802674</v>
      </c>
      <c r="J152" s="128">
        <f t="shared" si="14"/>
        <v>140.44533528157578</v>
      </c>
      <c r="K152" s="641" t="s">
        <v>17</v>
      </c>
      <c r="L152" s="2"/>
      <c r="R152" s="2"/>
    </row>
    <row r="153" spans="1:18">
      <c r="A153" s="2"/>
      <c r="B153" s="504" t="s">
        <v>80</v>
      </c>
      <c r="C153" s="101">
        <v>117</v>
      </c>
      <c r="D153" s="101">
        <v>99</v>
      </c>
      <c r="E153" s="101">
        <v>101</v>
      </c>
      <c r="F153" s="101">
        <v>100</v>
      </c>
      <c r="G153" s="101">
        <v>93</v>
      </c>
      <c r="H153" s="101">
        <v>80.945912571005181</v>
      </c>
      <c r="I153" s="101">
        <v>77.267499758949938</v>
      </c>
      <c r="J153" s="128">
        <f t="shared" si="14"/>
        <v>95.459058904279317</v>
      </c>
      <c r="K153" s="641" t="s">
        <v>17</v>
      </c>
      <c r="L153" s="2"/>
      <c r="R153" s="2"/>
    </row>
    <row r="154" spans="1:18">
      <c r="A154" s="2"/>
      <c r="B154" s="504" t="s">
        <v>155</v>
      </c>
      <c r="C154" s="101">
        <v>63</v>
      </c>
      <c r="D154" s="101">
        <v>61</v>
      </c>
      <c r="E154" s="101">
        <v>37</v>
      </c>
      <c r="F154" s="101">
        <v>83</v>
      </c>
      <c r="G154" s="101">
        <v>65</v>
      </c>
      <c r="H154" s="101">
        <v>52.790812546307734</v>
      </c>
      <c r="I154" s="101">
        <v>62.544675677399233</v>
      </c>
      <c r="J154" s="128">
        <f t="shared" si="14"/>
        <v>60.619355460529569</v>
      </c>
      <c r="K154" s="641" t="s">
        <v>383</v>
      </c>
      <c r="L154" s="2"/>
      <c r="R154" s="2"/>
    </row>
    <row r="155" spans="1:18">
      <c r="A155" s="2"/>
      <c r="B155" s="504" t="s">
        <v>70</v>
      </c>
      <c r="C155" s="101">
        <v>182</v>
      </c>
      <c r="D155" s="101">
        <v>152</v>
      </c>
      <c r="E155" s="101">
        <v>267</v>
      </c>
      <c r="F155" s="101">
        <v>274</v>
      </c>
      <c r="G155" s="101">
        <v>230</v>
      </c>
      <c r="H155" s="101">
        <v>280.14324524573965</v>
      </c>
      <c r="I155" s="101">
        <v>307.00519486852107</v>
      </c>
      <c r="J155" s="128">
        <f t="shared" si="14"/>
        <v>241.73549144489442</v>
      </c>
      <c r="K155" s="641" t="s">
        <v>17</v>
      </c>
      <c r="L155" s="2"/>
      <c r="R155" s="2"/>
    </row>
    <row r="156" spans="1:18">
      <c r="A156" s="2"/>
      <c r="B156" s="503" t="s">
        <v>90</v>
      </c>
      <c r="C156" s="518">
        <v>116.139787601877</v>
      </c>
      <c r="D156" s="518">
        <v>116.139787601877</v>
      </c>
      <c r="E156" s="518">
        <v>116.139787601877</v>
      </c>
      <c r="F156" s="518">
        <v>116.139787601877</v>
      </c>
      <c r="G156" s="518">
        <v>116.139787601877</v>
      </c>
      <c r="H156" s="101">
        <v>116.139787601877</v>
      </c>
      <c r="I156" s="101">
        <v>110.95419612708857</v>
      </c>
      <c r="J156" s="128">
        <f t="shared" si="14"/>
        <v>115.3989888197644</v>
      </c>
      <c r="K156" s="641" t="s">
        <v>385</v>
      </c>
      <c r="L156" s="2"/>
      <c r="R156" s="2"/>
    </row>
    <row r="157" spans="1:18">
      <c r="A157" s="2"/>
      <c r="B157" s="504" t="s">
        <v>113</v>
      </c>
      <c r="C157" s="101">
        <v>56</v>
      </c>
      <c r="D157" s="101">
        <v>56</v>
      </c>
      <c r="E157" s="101">
        <v>55</v>
      </c>
      <c r="F157" s="101">
        <v>59</v>
      </c>
      <c r="G157" s="101">
        <v>71</v>
      </c>
      <c r="H157" s="101">
        <v>70.387750061743631</v>
      </c>
      <c r="I157" s="101">
        <v>70.498376619197458</v>
      </c>
      <c r="J157" s="128">
        <f t="shared" si="14"/>
        <v>62.55516095442016</v>
      </c>
      <c r="K157" s="641" t="s">
        <v>383</v>
      </c>
      <c r="L157" s="2"/>
      <c r="R157" s="2"/>
    </row>
    <row r="158" spans="1:18">
      <c r="A158" s="2"/>
      <c r="B158" s="504" t="s">
        <v>156</v>
      </c>
      <c r="C158" s="101">
        <v>48</v>
      </c>
      <c r="D158" s="101">
        <v>47</v>
      </c>
      <c r="E158" s="101">
        <v>46</v>
      </c>
      <c r="F158" s="101">
        <v>44</v>
      </c>
      <c r="G158" s="101">
        <v>53</v>
      </c>
      <c r="H158" s="101">
        <v>49.975302543837977</v>
      </c>
      <c r="I158" s="101">
        <v>43.742173640880885</v>
      </c>
      <c r="J158" s="128">
        <f t="shared" si="14"/>
        <v>47.388210883531265</v>
      </c>
      <c r="K158" s="641" t="s">
        <v>383</v>
      </c>
      <c r="L158" s="2"/>
      <c r="R158" s="2"/>
    </row>
    <row r="159" spans="1:18">
      <c r="A159" s="2"/>
      <c r="B159" s="504" t="s">
        <v>380</v>
      </c>
      <c r="C159" s="101">
        <v>72</v>
      </c>
      <c r="D159" s="101">
        <v>69</v>
      </c>
      <c r="E159" s="101">
        <v>106</v>
      </c>
      <c r="F159" s="101">
        <v>116</v>
      </c>
      <c r="G159" s="101">
        <v>120</v>
      </c>
      <c r="H159" s="101">
        <v>94.319585082736495</v>
      </c>
      <c r="I159" s="101">
        <v>85.211791191923155</v>
      </c>
      <c r="J159" s="128">
        <f t="shared" si="14"/>
        <v>94.647339467808507</v>
      </c>
      <c r="K159" s="641" t="s">
        <v>383</v>
      </c>
      <c r="L159" s="2"/>
      <c r="R159" s="2"/>
    </row>
    <row r="160" spans="1:18">
      <c r="A160" s="2"/>
      <c r="B160" s="504" t="s">
        <v>157</v>
      </c>
      <c r="C160" s="101">
        <v>64</v>
      </c>
      <c r="D160" s="101">
        <v>204</v>
      </c>
      <c r="E160" s="101">
        <v>97</v>
      </c>
      <c r="F160" s="101">
        <v>103</v>
      </c>
      <c r="G160" s="518">
        <v>103</v>
      </c>
      <c r="H160" s="101">
        <v>103.46999259076316</v>
      </c>
      <c r="I160" s="518">
        <v>103.46999259076316</v>
      </c>
      <c r="J160" s="128">
        <f t="shared" si="14"/>
        <v>111.13428359736089</v>
      </c>
      <c r="K160" s="641" t="s">
        <v>383</v>
      </c>
      <c r="L160" s="2"/>
      <c r="R160" s="2"/>
    </row>
    <row r="161" spans="1:18">
      <c r="A161" s="2"/>
      <c r="B161" s="504" t="s">
        <v>158</v>
      </c>
      <c r="C161" s="101">
        <v>51</v>
      </c>
      <c r="D161" s="101">
        <v>51</v>
      </c>
      <c r="E161" s="101">
        <v>44</v>
      </c>
      <c r="F161" s="101">
        <v>43</v>
      </c>
      <c r="G161" s="101">
        <v>43</v>
      </c>
      <c r="H161" s="101">
        <v>57.717955050629776</v>
      </c>
      <c r="I161" s="101">
        <v>52.00875222238642</v>
      </c>
      <c r="J161" s="128">
        <f t="shared" si="14"/>
        <v>48.818101039002315</v>
      </c>
      <c r="K161" s="641" t="s">
        <v>383</v>
      </c>
      <c r="L161" s="2"/>
      <c r="R161" s="2"/>
    </row>
    <row r="162" spans="1:18">
      <c r="A162" s="2"/>
      <c r="B162" s="504" t="s">
        <v>38</v>
      </c>
      <c r="C162" s="101">
        <v>132</v>
      </c>
      <c r="D162" s="101">
        <v>114</v>
      </c>
      <c r="E162" s="101">
        <v>199</v>
      </c>
      <c r="F162" s="101">
        <v>199</v>
      </c>
      <c r="G162" s="101">
        <v>220</v>
      </c>
      <c r="H162" s="101">
        <v>144.29488762657442</v>
      </c>
      <c r="I162" s="101">
        <v>133.44253045590756</v>
      </c>
      <c r="J162" s="128">
        <f t="shared" si="14"/>
        <v>163.10534544035457</v>
      </c>
      <c r="K162" s="641" t="s">
        <v>17</v>
      </c>
      <c r="L162" s="2"/>
      <c r="R162" s="2"/>
    </row>
    <row r="163" spans="1:18">
      <c r="A163" s="2"/>
      <c r="B163" s="503" t="s">
        <v>273</v>
      </c>
      <c r="C163" s="515"/>
      <c r="D163" s="515"/>
      <c r="E163" s="515"/>
      <c r="F163" s="515"/>
      <c r="G163" s="515"/>
      <c r="H163" s="515"/>
      <c r="I163" s="515"/>
      <c r="J163" s="514"/>
      <c r="K163" s="641" t="s">
        <v>385</v>
      </c>
      <c r="L163" s="2"/>
      <c r="R163" s="2"/>
    </row>
    <row r="164" spans="1:18">
      <c r="A164" s="2"/>
      <c r="B164" s="503" t="s">
        <v>274</v>
      </c>
      <c r="C164" s="518">
        <v>126.69795011113854</v>
      </c>
      <c r="D164" s="518">
        <v>126.69795011113854</v>
      </c>
      <c r="E164" s="518">
        <v>126.69795011113854</v>
      </c>
      <c r="F164" s="518">
        <v>126.69795011113854</v>
      </c>
      <c r="G164" s="518">
        <v>126.69795011113854</v>
      </c>
      <c r="H164" s="101">
        <v>126.69795011113854</v>
      </c>
      <c r="I164" s="101">
        <v>150.375072743901</v>
      </c>
      <c r="J164" s="128">
        <f t="shared" ref="J164:J187" si="15">SUM(C164:I164)/7</f>
        <v>130.08039620153318</v>
      </c>
      <c r="K164" s="641" t="s">
        <v>385</v>
      </c>
      <c r="L164" s="2"/>
      <c r="R164" s="2"/>
    </row>
    <row r="165" spans="1:18">
      <c r="A165" s="2"/>
      <c r="B165" s="504" t="s">
        <v>46</v>
      </c>
      <c r="C165" s="101">
        <v>360</v>
      </c>
      <c r="D165" s="101">
        <v>366</v>
      </c>
      <c r="E165" s="101">
        <v>162</v>
      </c>
      <c r="F165" s="101">
        <v>171</v>
      </c>
      <c r="G165" s="101">
        <v>106</v>
      </c>
      <c r="H165" s="101">
        <v>194.97406767102984</v>
      </c>
      <c r="I165" s="101">
        <v>181.54388865130636</v>
      </c>
      <c r="J165" s="128">
        <f t="shared" si="15"/>
        <v>220.21685090319087</v>
      </c>
      <c r="K165" s="641" t="s">
        <v>17</v>
      </c>
      <c r="L165" s="2"/>
      <c r="R165" s="2"/>
    </row>
    <row r="166" spans="1:18">
      <c r="A166" s="2"/>
      <c r="B166" s="504" t="s">
        <v>159</v>
      </c>
      <c r="C166" s="101">
        <v>76</v>
      </c>
      <c r="D166" s="101">
        <v>106</v>
      </c>
      <c r="E166" s="101">
        <v>74</v>
      </c>
      <c r="F166" s="101">
        <v>77</v>
      </c>
      <c r="G166" s="101">
        <v>73</v>
      </c>
      <c r="H166" s="101">
        <v>67.572240059273895</v>
      </c>
      <c r="I166" s="101">
        <v>69.607637831561703</v>
      </c>
      <c r="J166" s="128">
        <f t="shared" si="15"/>
        <v>77.59712541297651</v>
      </c>
      <c r="K166" s="641" t="s">
        <v>383</v>
      </c>
      <c r="L166" s="2"/>
      <c r="R166" s="2"/>
    </row>
    <row r="167" spans="1:18">
      <c r="A167" s="2"/>
      <c r="B167" s="504" t="s">
        <v>160</v>
      </c>
      <c r="C167" s="101">
        <v>88</v>
      </c>
      <c r="D167" s="101">
        <v>104</v>
      </c>
      <c r="E167" s="101">
        <v>143</v>
      </c>
      <c r="F167" s="518">
        <v>143</v>
      </c>
      <c r="G167" s="518">
        <v>102.7661150901457</v>
      </c>
      <c r="H167" s="101">
        <v>102.7661150901457</v>
      </c>
      <c r="I167" s="101">
        <v>98.269715049102928</v>
      </c>
      <c r="J167" s="128">
        <f t="shared" si="15"/>
        <v>111.68599217562777</v>
      </c>
      <c r="K167" s="641" t="s">
        <v>383</v>
      </c>
      <c r="L167" s="2"/>
      <c r="R167" s="2"/>
    </row>
    <row r="168" spans="1:18">
      <c r="A168" s="2"/>
      <c r="B168" s="504" t="s">
        <v>161</v>
      </c>
      <c r="C168" s="101">
        <v>82</v>
      </c>
      <c r="D168" s="101">
        <v>79</v>
      </c>
      <c r="E168" s="101">
        <v>79</v>
      </c>
      <c r="F168" s="101">
        <v>80</v>
      </c>
      <c r="G168" s="101">
        <v>73</v>
      </c>
      <c r="H168" s="101">
        <v>66.868362558656457</v>
      </c>
      <c r="I168" s="101">
        <v>60.151132460624389</v>
      </c>
      <c r="J168" s="128">
        <f t="shared" si="15"/>
        <v>74.288499288468685</v>
      </c>
      <c r="K168" s="641" t="s">
        <v>383</v>
      </c>
      <c r="L168" s="2"/>
      <c r="R168" s="2"/>
    </row>
    <row r="169" spans="1:18">
      <c r="A169" s="2"/>
      <c r="B169" s="504" t="s">
        <v>275</v>
      </c>
      <c r="C169" s="101">
        <v>47</v>
      </c>
      <c r="D169" s="101">
        <v>44</v>
      </c>
      <c r="E169" s="101">
        <v>37</v>
      </c>
      <c r="F169" s="101">
        <v>35</v>
      </c>
      <c r="G169" s="101">
        <v>35</v>
      </c>
      <c r="H169" s="101">
        <v>35.193875030871816</v>
      </c>
      <c r="I169" s="101">
        <v>33.962319967731489</v>
      </c>
      <c r="J169" s="128">
        <f t="shared" si="15"/>
        <v>38.165170714086187</v>
      </c>
      <c r="K169" s="641" t="s">
        <v>385</v>
      </c>
      <c r="L169" s="2"/>
      <c r="R169" s="2"/>
    </row>
    <row r="170" spans="1:18">
      <c r="A170" s="2"/>
      <c r="B170" s="504" t="s">
        <v>33</v>
      </c>
      <c r="C170" s="101">
        <v>320</v>
      </c>
      <c r="D170" s="101">
        <v>357</v>
      </c>
      <c r="E170" s="101">
        <v>257</v>
      </c>
      <c r="F170" s="101">
        <v>199</v>
      </c>
      <c r="G170" s="518">
        <v>199</v>
      </c>
      <c r="H170" s="518">
        <v>214.29034343417914</v>
      </c>
      <c r="I170" s="101">
        <v>214.29034343417914</v>
      </c>
      <c r="J170" s="128">
        <f t="shared" si="15"/>
        <v>251.51152669547977</v>
      </c>
      <c r="K170" s="641" t="s">
        <v>17</v>
      </c>
      <c r="L170" s="2"/>
      <c r="R170" s="2"/>
    </row>
    <row r="171" spans="1:18">
      <c r="A171" s="2"/>
      <c r="B171" s="503" t="s">
        <v>276</v>
      </c>
      <c r="C171" s="518">
        <v>24</v>
      </c>
      <c r="D171" s="518">
        <v>24</v>
      </c>
      <c r="E171" s="101">
        <v>24</v>
      </c>
      <c r="F171" s="101">
        <v>23</v>
      </c>
      <c r="G171" s="101">
        <v>16</v>
      </c>
      <c r="H171" s="518">
        <v>16</v>
      </c>
      <c r="I171" s="518">
        <v>16</v>
      </c>
      <c r="J171" s="128">
        <f t="shared" si="15"/>
        <v>20.428571428571427</v>
      </c>
      <c r="K171" s="641" t="s">
        <v>385</v>
      </c>
      <c r="L171" s="2"/>
      <c r="R171" s="2"/>
    </row>
    <row r="172" spans="1:18">
      <c r="A172" s="2"/>
      <c r="B172" s="504" t="s">
        <v>28</v>
      </c>
      <c r="C172" s="518">
        <v>87</v>
      </c>
      <c r="D172" s="101">
        <v>87</v>
      </c>
      <c r="E172" s="101">
        <v>110</v>
      </c>
      <c r="F172" s="101">
        <v>151</v>
      </c>
      <c r="G172" s="101">
        <v>136</v>
      </c>
      <c r="H172" s="101">
        <v>120.36305260558163</v>
      </c>
      <c r="I172" s="101">
        <v>103.85865589567105</v>
      </c>
      <c r="J172" s="128">
        <f t="shared" si="15"/>
        <v>113.60310121446467</v>
      </c>
      <c r="K172" s="641" t="s">
        <v>17</v>
      </c>
      <c r="L172" s="2"/>
      <c r="R172" s="2"/>
    </row>
    <row r="173" spans="1:18">
      <c r="A173" s="2"/>
      <c r="B173" s="504" t="s">
        <v>162</v>
      </c>
      <c r="C173" s="101">
        <v>33</v>
      </c>
      <c r="D173" s="101">
        <v>33</v>
      </c>
      <c r="E173" s="101">
        <v>31</v>
      </c>
      <c r="F173" s="101">
        <v>32</v>
      </c>
      <c r="G173" s="101">
        <v>31</v>
      </c>
      <c r="H173" s="101">
        <v>28.858977525314895</v>
      </c>
      <c r="I173" s="101">
        <v>28.46034001761593</v>
      </c>
      <c r="J173" s="128">
        <f t="shared" si="15"/>
        <v>31.045616791847259</v>
      </c>
      <c r="K173" s="641" t="s">
        <v>383</v>
      </c>
      <c r="L173" s="2"/>
      <c r="R173" s="2"/>
    </row>
    <row r="174" spans="1:18">
      <c r="A174" s="2"/>
      <c r="B174" s="504" t="s">
        <v>87</v>
      </c>
      <c r="C174" s="101">
        <v>90</v>
      </c>
      <c r="D174" s="101">
        <v>149</v>
      </c>
      <c r="E174" s="101">
        <v>115</v>
      </c>
      <c r="F174" s="101">
        <v>125</v>
      </c>
      <c r="G174" s="101">
        <v>75</v>
      </c>
      <c r="H174" s="101">
        <v>94.319585082736452</v>
      </c>
      <c r="I174" s="101">
        <v>99.638245248851618</v>
      </c>
      <c r="J174" s="128">
        <f t="shared" si="15"/>
        <v>106.8511186187983</v>
      </c>
      <c r="K174" s="641" t="s">
        <v>17</v>
      </c>
      <c r="L174" s="2"/>
      <c r="R174" s="2"/>
    </row>
    <row r="175" spans="1:18">
      <c r="A175" s="2"/>
      <c r="B175" s="504" t="s">
        <v>117</v>
      </c>
      <c r="C175" s="101">
        <v>116</v>
      </c>
      <c r="D175" s="101">
        <v>114</v>
      </c>
      <c r="E175" s="101">
        <v>97</v>
      </c>
      <c r="F175" s="101">
        <v>115</v>
      </c>
      <c r="G175" s="101">
        <v>110</v>
      </c>
      <c r="H175" s="101">
        <v>110.50876759693749</v>
      </c>
      <c r="I175" s="101">
        <v>95.25121785984048</v>
      </c>
      <c r="J175" s="128">
        <f t="shared" si="15"/>
        <v>108.25142649382542</v>
      </c>
      <c r="K175" s="641" t="s">
        <v>17</v>
      </c>
      <c r="L175" s="2"/>
      <c r="R175" s="2"/>
    </row>
    <row r="176" spans="1:18">
      <c r="A176" s="2"/>
      <c r="B176" s="504" t="s">
        <v>163</v>
      </c>
      <c r="C176" s="101">
        <v>133</v>
      </c>
      <c r="D176" s="101">
        <v>197</v>
      </c>
      <c r="E176" s="101">
        <v>175</v>
      </c>
      <c r="F176" s="101">
        <v>156</v>
      </c>
      <c r="G176" s="101">
        <v>226</v>
      </c>
      <c r="H176" s="101">
        <v>224.53692269696219</v>
      </c>
      <c r="I176" s="101">
        <v>248.13208461762315</v>
      </c>
      <c r="J176" s="128">
        <f t="shared" si="15"/>
        <v>194.23842961636933</v>
      </c>
      <c r="K176" s="641" t="s">
        <v>383</v>
      </c>
      <c r="L176" s="2"/>
      <c r="R176" s="2"/>
    </row>
    <row r="177" spans="1:18">
      <c r="A177" s="2"/>
      <c r="B177" s="504" t="s">
        <v>106</v>
      </c>
      <c r="C177" s="101">
        <v>75</v>
      </c>
      <c r="D177" s="101">
        <v>92</v>
      </c>
      <c r="E177" s="101">
        <v>80</v>
      </c>
      <c r="F177" s="101">
        <v>108</v>
      </c>
      <c r="G177" s="101">
        <v>69</v>
      </c>
      <c r="H177" s="101">
        <v>112.62040009878982</v>
      </c>
      <c r="I177" s="101">
        <v>114.45370905201939</v>
      </c>
      <c r="J177" s="128">
        <f t="shared" si="15"/>
        <v>93.010587021544168</v>
      </c>
      <c r="K177" s="641" t="s">
        <v>383</v>
      </c>
      <c r="L177" s="2"/>
      <c r="R177" s="2"/>
    </row>
    <row r="178" spans="1:18">
      <c r="A178" s="2"/>
      <c r="B178" s="504" t="s">
        <v>164</v>
      </c>
      <c r="C178" s="101">
        <v>74</v>
      </c>
      <c r="D178" s="101">
        <v>55</v>
      </c>
      <c r="E178" s="101">
        <v>61</v>
      </c>
      <c r="F178" s="101">
        <v>61</v>
      </c>
      <c r="G178" s="101">
        <v>55</v>
      </c>
      <c r="H178" s="101">
        <v>53.494690046925164</v>
      </c>
      <c r="I178" s="101">
        <v>49.620461183737667</v>
      </c>
      <c r="J178" s="128">
        <f t="shared" si="15"/>
        <v>58.445021604380408</v>
      </c>
      <c r="K178" s="641" t="s">
        <v>383</v>
      </c>
      <c r="L178" s="2"/>
      <c r="R178" s="2"/>
    </row>
    <row r="179" spans="1:18">
      <c r="A179" s="2"/>
      <c r="B179" s="504" t="s">
        <v>69</v>
      </c>
      <c r="C179" s="101">
        <v>123</v>
      </c>
      <c r="D179" s="101">
        <v>130</v>
      </c>
      <c r="E179" s="101">
        <v>131</v>
      </c>
      <c r="F179" s="101">
        <v>120</v>
      </c>
      <c r="G179" s="101">
        <v>134</v>
      </c>
      <c r="H179" s="101">
        <v>126.69795011113855</v>
      </c>
      <c r="I179" s="101">
        <v>114.42216020252327</v>
      </c>
      <c r="J179" s="128">
        <f t="shared" si="15"/>
        <v>125.58858718766598</v>
      </c>
      <c r="K179" s="641" t="s">
        <v>17</v>
      </c>
      <c r="L179" s="2"/>
      <c r="R179" s="2"/>
    </row>
    <row r="180" spans="1:18">
      <c r="A180" s="2"/>
      <c r="B180" s="504" t="s">
        <v>62</v>
      </c>
      <c r="C180" s="101">
        <v>188</v>
      </c>
      <c r="D180" s="101">
        <v>122</v>
      </c>
      <c r="E180" s="101">
        <v>150</v>
      </c>
      <c r="F180" s="101">
        <v>131</v>
      </c>
      <c r="G180" s="101">
        <v>173</v>
      </c>
      <c r="H180" s="101">
        <v>121.7708076068165</v>
      </c>
      <c r="I180" s="101">
        <v>117.9401621436496</v>
      </c>
      <c r="J180" s="128">
        <f t="shared" si="15"/>
        <v>143.38728139292374</v>
      </c>
      <c r="K180" s="641" t="s">
        <v>17</v>
      </c>
      <c r="L180" s="2"/>
      <c r="R180" s="2"/>
    </row>
    <row r="181" spans="1:18">
      <c r="A181" s="2"/>
      <c r="B181" s="503" t="s">
        <v>22</v>
      </c>
      <c r="C181" s="518">
        <v>148</v>
      </c>
      <c r="D181" s="518">
        <v>148</v>
      </c>
      <c r="E181" s="101">
        <v>148</v>
      </c>
      <c r="F181" s="101">
        <v>173</v>
      </c>
      <c r="G181" s="101">
        <v>163</v>
      </c>
      <c r="H181" s="101">
        <v>87.280810076562105</v>
      </c>
      <c r="I181" s="101">
        <v>83.205032399759233</v>
      </c>
      <c r="J181" s="128">
        <f t="shared" si="15"/>
        <v>135.78369178233163</v>
      </c>
      <c r="K181" s="641" t="s">
        <v>17</v>
      </c>
      <c r="L181" s="2"/>
      <c r="R181" s="2"/>
    </row>
    <row r="182" spans="1:18">
      <c r="A182" s="2"/>
      <c r="B182" s="503" t="s">
        <v>277</v>
      </c>
      <c r="C182" s="518">
        <v>27.45122252408002</v>
      </c>
      <c r="D182" s="518">
        <v>27.45122252408002</v>
      </c>
      <c r="E182" s="518">
        <v>27.45122252408002</v>
      </c>
      <c r="F182" s="518">
        <v>27.45122252408002</v>
      </c>
      <c r="G182" s="518">
        <v>27.45122252408002</v>
      </c>
      <c r="H182" s="101">
        <v>27.45122252408002</v>
      </c>
      <c r="I182" s="101">
        <v>36.399320756584927</v>
      </c>
      <c r="J182" s="128">
        <f t="shared" si="15"/>
        <v>28.72952227158072</v>
      </c>
      <c r="K182" s="641" t="s">
        <v>385</v>
      </c>
      <c r="L182" s="2"/>
      <c r="R182" s="2"/>
    </row>
    <row r="183" spans="1:18">
      <c r="A183" s="2"/>
      <c r="B183" s="504" t="s">
        <v>99</v>
      </c>
      <c r="C183" s="101">
        <v>109</v>
      </c>
      <c r="D183" s="101">
        <v>118</v>
      </c>
      <c r="E183" s="101">
        <v>86</v>
      </c>
      <c r="F183" s="101">
        <v>100</v>
      </c>
      <c r="G183" s="101">
        <v>93</v>
      </c>
      <c r="H183" s="101">
        <v>87.984687577179542</v>
      </c>
      <c r="I183" s="101">
        <v>85.385547030638264</v>
      </c>
      <c r="J183" s="128">
        <f t="shared" si="15"/>
        <v>97.052890658259685</v>
      </c>
      <c r="K183" s="641" t="s">
        <v>17</v>
      </c>
      <c r="L183" s="2"/>
      <c r="R183" s="2"/>
    </row>
    <row r="184" spans="1:18">
      <c r="A184" s="2"/>
      <c r="B184" s="504" t="s">
        <v>52</v>
      </c>
      <c r="C184" s="101">
        <v>129</v>
      </c>
      <c r="D184" s="101">
        <v>98</v>
      </c>
      <c r="E184" s="101">
        <v>105</v>
      </c>
      <c r="F184" s="101">
        <v>115</v>
      </c>
      <c r="G184" s="101">
        <v>98</v>
      </c>
      <c r="H184" s="101">
        <v>127.40182761175598</v>
      </c>
      <c r="I184" s="101">
        <v>138.01727378131355</v>
      </c>
      <c r="J184" s="128">
        <f t="shared" si="15"/>
        <v>115.77415734186707</v>
      </c>
      <c r="K184" s="641" t="s">
        <v>17</v>
      </c>
      <c r="L184" s="2"/>
      <c r="R184" s="2"/>
    </row>
    <row r="185" spans="1:18">
      <c r="A185" s="2"/>
      <c r="B185" s="504" t="s">
        <v>165</v>
      </c>
      <c r="C185" s="101">
        <v>56</v>
      </c>
      <c r="D185" s="101">
        <v>51</v>
      </c>
      <c r="E185" s="101">
        <v>61</v>
      </c>
      <c r="F185" s="101">
        <v>41</v>
      </c>
      <c r="G185" s="101">
        <v>55</v>
      </c>
      <c r="H185" s="101">
        <v>55.606322548777477</v>
      </c>
      <c r="I185" s="101">
        <v>55.053391592220748</v>
      </c>
      <c r="J185" s="128">
        <f t="shared" si="15"/>
        <v>53.522816305856892</v>
      </c>
      <c r="K185" s="641" t="s">
        <v>383</v>
      </c>
      <c r="L185" s="2"/>
      <c r="R185" s="2"/>
    </row>
    <row r="186" spans="1:18">
      <c r="A186" s="2"/>
      <c r="B186" s="503" t="s">
        <v>278</v>
      </c>
      <c r="C186" s="518">
        <v>111.91652259817238</v>
      </c>
      <c r="D186" s="518">
        <v>111.91652259817238</v>
      </c>
      <c r="E186" s="518">
        <v>111.91652259817238</v>
      </c>
      <c r="F186" s="518">
        <v>111.91652259817238</v>
      </c>
      <c r="G186" s="518">
        <v>111.91652259817238</v>
      </c>
      <c r="H186" s="101">
        <v>111.91652259817238</v>
      </c>
      <c r="I186" s="101">
        <v>147.37868186324022</v>
      </c>
      <c r="J186" s="128">
        <f t="shared" si="15"/>
        <v>116.98254535032493</v>
      </c>
      <c r="K186" s="641" t="s">
        <v>384</v>
      </c>
      <c r="L186" s="2"/>
      <c r="R186" s="2"/>
    </row>
    <row r="187" spans="1:18">
      <c r="A187" s="2"/>
      <c r="B187" s="503" t="s">
        <v>279</v>
      </c>
      <c r="C187" s="518">
        <v>61.941220054334401</v>
      </c>
      <c r="D187" s="518">
        <v>61.941220054334401</v>
      </c>
      <c r="E187" s="518">
        <v>61.941220054334401</v>
      </c>
      <c r="F187" s="518">
        <v>61.941220054334401</v>
      </c>
      <c r="G187" s="518">
        <v>61.941220054334401</v>
      </c>
      <c r="H187" s="101">
        <v>61.941220054334401</v>
      </c>
      <c r="I187" s="101">
        <v>57.845549432916613</v>
      </c>
      <c r="J187" s="128">
        <f t="shared" si="15"/>
        <v>61.356124251274714</v>
      </c>
      <c r="K187" s="642" t="s">
        <v>17</v>
      </c>
      <c r="L187" s="2"/>
      <c r="R187" s="2"/>
    </row>
    <row r="188" spans="1:18">
      <c r="A188" s="2"/>
      <c r="B188" s="503" t="s">
        <v>280</v>
      </c>
      <c r="C188" s="515"/>
      <c r="D188" s="515"/>
      <c r="E188" s="515"/>
      <c r="F188" s="515"/>
      <c r="G188" s="515"/>
      <c r="H188" s="515"/>
      <c r="I188" s="515"/>
      <c r="J188" s="514"/>
      <c r="K188" s="641" t="s">
        <v>385</v>
      </c>
      <c r="L188" s="2"/>
      <c r="R188" s="2"/>
    </row>
    <row r="189" spans="1:18">
      <c r="A189" s="2"/>
      <c r="B189" s="503" t="s">
        <v>281</v>
      </c>
      <c r="C189" s="518">
        <v>128.10570511237341</v>
      </c>
      <c r="D189" s="518">
        <v>128.10570511237341</v>
      </c>
      <c r="E189" s="518">
        <v>128.10570511237341</v>
      </c>
      <c r="F189" s="518">
        <v>128.10570511237341</v>
      </c>
      <c r="G189" s="518">
        <v>128.10570511237341</v>
      </c>
      <c r="H189" s="101">
        <v>128.10570511237341</v>
      </c>
      <c r="I189" s="101">
        <v>136.85189770477047</v>
      </c>
      <c r="J189" s="128">
        <f>SUM(C189:I189)/7</f>
        <v>129.35516119700156</v>
      </c>
      <c r="K189" s="641" t="s">
        <v>383</v>
      </c>
      <c r="L189" s="2"/>
      <c r="R189" s="2"/>
    </row>
    <row r="190" spans="1:18">
      <c r="A190" s="2"/>
      <c r="B190" s="504" t="s">
        <v>282</v>
      </c>
      <c r="C190" s="518">
        <v>78.834280069152868</v>
      </c>
      <c r="D190" s="518">
        <v>78.834280069152868</v>
      </c>
      <c r="E190" s="518">
        <v>78.834280069152868</v>
      </c>
      <c r="F190" s="518">
        <v>78.834280069152868</v>
      </c>
      <c r="G190" s="518">
        <v>78.834280069152868</v>
      </c>
      <c r="H190" s="101">
        <v>78.834280069152868</v>
      </c>
      <c r="I190" s="101">
        <v>101.05813161326036</v>
      </c>
      <c r="J190" s="128">
        <f>SUM(C190:I190)/7</f>
        <v>82.009116004025373</v>
      </c>
      <c r="K190" s="641" t="s">
        <v>383</v>
      </c>
      <c r="L190" s="2"/>
      <c r="R190" s="2"/>
    </row>
    <row r="191" spans="1:18">
      <c r="A191" s="2"/>
      <c r="B191" s="504" t="s">
        <v>29</v>
      </c>
      <c r="C191" s="101">
        <v>98</v>
      </c>
      <c r="D191" s="101">
        <v>85</v>
      </c>
      <c r="E191" s="101">
        <v>102</v>
      </c>
      <c r="F191" s="101">
        <v>97</v>
      </c>
      <c r="G191" s="101">
        <v>106</v>
      </c>
      <c r="H191" s="101">
        <v>98.542850086441106</v>
      </c>
      <c r="I191" s="101">
        <v>89.672476969716229</v>
      </c>
      <c r="J191" s="128">
        <f>SUM(C191:I191)/7</f>
        <v>96.60218957945105</v>
      </c>
      <c r="K191" s="641" t="s">
        <v>17</v>
      </c>
      <c r="L191" s="2"/>
      <c r="R191" s="2"/>
    </row>
    <row r="192" spans="1:18">
      <c r="A192" s="2"/>
      <c r="B192" s="504" t="s">
        <v>166</v>
      </c>
      <c r="C192" s="101">
        <v>90</v>
      </c>
      <c r="D192" s="101">
        <v>84</v>
      </c>
      <c r="E192" s="101">
        <v>58</v>
      </c>
      <c r="F192" s="101">
        <v>82</v>
      </c>
      <c r="G192" s="101">
        <v>77</v>
      </c>
      <c r="H192" s="101">
        <v>63.348975055569269</v>
      </c>
      <c r="I192" s="101">
        <v>57.564926024970141</v>
      </c>
      <c r="J192" s="128">
        <f>SUM(C192:I192)/7</f>
        <v>73.130557297219909</v>
      </c>
      <c r="K192" s="641" t="s">
        <v>383</v>
      </c>
      <c r="L192" s="2"/>
      <c r="R192" s="2"/>
    </row>
    <row r="193" spans="1:18">
      <c r="A193" s="2"/>
      <c r="B193" s="504" t="s">
        <v>76</v>
      </c>
      <c r="C193" s="101">
        <v>85</v>
      </c>
      <c r="D193" s="101">
        <v>82</v>
      </c>
      <c r="E193" s="101">
        <v>70</v>
      </c>
      <c r="F193" s="101">
        <v>82</v>
      </c>
      <c r="G193" s="101">
        <v>91</v>
      </c>
      <c r="H193" s="101">
        <v>72.499382563595944</v>
      </c>
      <c r="I193" s="101">
        <v>93.681372965305627</v>
      </c>
      <c r="J193" s="128">
        <f>SUM(C193:I193)/7</f>
        <v>82.311536504128782</v>
      </c>
      <c r="K193" s="641" t="s">
        <v>17</v>
      </c>
      <c r="L193" s="2"/>
      <c r="R193" s="2"/>
    </row>
    <row r="194" spans="1:18">
      <c r="A194" s="2"/>
      <c r="B194" s="503" t="s">
        <v>283</v>
      </c>
      <c r="C194" s="515"/>
      <c r="D194" s="515"/>
      <c r="E194" s="515"/>
      <c r="F194" s="515"/>
      <c r="G194" s="515"/>
      <c r="H194" s="515"/>
      <c r="I194" s="515"/>
      <c r="J194" s="514"/>
      <c r="K194" s="641" t="s">
        <v>384</v>
      </c>
      <c r="L194" s="2"/>
      <c r="R194" s="2"/>
    </row>
    <row r="195" spans="1:18">
      <c r="A195" s="2"/>
      <c r="B195" s="504" t="s">
        <v>167</v>
      </c>
      <c r="C195" s="101">
        <v>55</v>
      </c>
      <c r="D195" s="101">
        <v>53</v>
      </c>
      <c r="E195" s="101">
        <v>61</v>
      </c>
      <c r="F195" s="101">
        <v>67</v>
      </c>
      <c r="G195" s="101">
        <v>69</v>
      </c>
      <c r="H195" s="101">
        <v>81.649790071622604</v>
      </c>
      <c r="I195" s="101">
        <v>77.822038843477799</v>
      </c>
      <c r="J195" s="128">
        <f t="shared" ref="J195:J202" si="16">SUM(C195:I195)/7</f>
        <v>66.353118416442911</v>
      </c>
      <c r="K195" s="641" t="s">
        <v>383</v>
      </c>
      <c r="L195" s="2"/>
      <c r="R195" s="2"/>
    </row>
    <row r="196" spans="1:18">
      <c r="A196" s="2"/>
      <c r="B196" s="504" t="s">
        <v>168</v>
      </c>
      <c r="C196" s="126">
        <v>67</v>
      </c>
      <c r="D196" s="101">
        <v>67</v>
      </c>
      <c r="E196" s="101">
        <v>103</v>
      </c>
      <c r="F196" s="101">
        <v>118</v>
      </c>
      <c r="G196" s="101">
        <v>140</v>
      </c>
      <c r="H196" s="101">
        <v>145.70264262780933</v>
      </c>
      <c r="I196" s="101">
        <v>110.26618102665617</v>
      </c>
      <c r="J196" s="128">
        <f t="shared" si="16"/>
        <v>107.2812605220665</v>
      </c>
      <c r="K196" s="641" t="s">
        <v>17</v>
      </c>
      <c r="L196" s="2"/>
      <c r="R196" s="2"/>
    </row>
    <row r="197" spans="1:18">
      <c r="A197" s="2"/>
      <c r="B197" s="504" t="s">
        <v>72</v>
      </c>
      <c r="C197" s="101">
        <v>96</v>
      </c>
      <c r="D197" s="101">
        <v>119</v>
      </c>
      <c r="E197" s="101">
        <v>110</v>
      </c>
      <c r="F197" s="101">
        <v>148</v>
      </c>
      <c r="G197" s="101">
        <v>110</v>
      </c>
      <c r="H197" s="101">
        <v>86.576932575944667</v>
      </c>
      <c r="I197" s="101">
        <v>90.959085371964719</v>
      </c>
      <c r="J197" s="128">
        <f t="shared" si="16"/>
        <v>108.64800256398705</v>
      </c>
      <c r="K197" s="641" t="s">
        <v>17</v>
      </c>
      <c r="L197" s="2"/>
      <c r="R197" s="2"/>
    </row>
    <row r="198" spans="1:18">
      <c r="A198" s="2"/>
      <c r="B198" s="504" t="s">
        <v>49</v>
      </c>
      <c r="C198" s="101">
        <v>109</v>
      </c>
      <c r="D198" s="101">
        <v>122</v>
      </c>
      <c r="E198" s="101">
        <v>117</v>
      </c>
      <c r="F198" s="101">
        <v>124</v>
      </c>
      <c r="G198" s="101">
        <v>114</v>
      </c>
      <c r="H198" s="101">
        <v>109.10101259570264</v>
      </c>
      <c r="I198" s="101">
        <v>107.08799112062941</v>
      </c>
      <c r="J198" s="128">
        <f t="shared" si="16"/>
        <v>114.59842910233316</v>
      </c>
      <c r="K198" s="641" t="s">
        <v>17</v>
      </c>
      <c r="L198" s="2"/>
      <c r="R198" s="2"/>
    </row>
    <row r="199" spans="1:18">
      <c r="A199" s="2"/>
      <c r="B199" s="504" t="s">
        <v>169</v>
      </c>
      <c r="C199" s="518">
        <v>90.096320079031855</v>
      </c>
      <c r="D199" s="518">
        <v>90.096320079031855</v>
      </c>
      <c r="E199" s="518">
        <v>90.096320079031855</v>
      </c>
      <c r="F199" s="518">
        <v>90.096320079031855</v>
      </c>
      <c r="G199" s="518">
        <v>90.096320079031855</v>
      </c>
      <c r="H199" s="101">
        <v>90.096320079031855</v>
      </c>
      <c r="I199" s="101">
        <v>83.122536575740753</v>
      </c>
      <c r="J199" s="128">
        <f t="shared" si="16"/>
        <v>89.100065292847404</v>
      </c>
      <c r="K199" s="641" t="s">
        <v>383</v>
      </c>
      <c r="L199" s="2"/>
      <c r="R199" s="2"/>
    </row>
    <row r="200" spans="1:18">
      <c r="A200" s="2"/>
      <c r="B200" s="503" t="s">
        <v>284</v>
      </c>
      <c r="C200" s="101">
        <v>34</v>
      </c>
      <c r="D200" s="101">
        <v>94</v>
      </c>
      <c r="E200" s="101">
        <v>83</v>
      </c>
      <c r="F200" s="101">
        <v>87</v>
      </c>
      <c r="G200" s="101">
        <v>77</v>
      </c>
      <c r="H200" s="101">
        <v>83.057545072857479</v>
      </c>
      <c r="I200" s="101">
        <v>83.608350767471251</v>
      </c>
      <c r="J200" s="128">
        <f t="shared" si="16"/>
        <v>77.38084226290411</v>
      </c>
      <c r="K200" s="641" t="s">
        <v>385</v>
      </c>
      <c r="L200" s="2"/>
      <c r="R200" s="2"/>
    </row>
    <row r="201" spans="1:18">
      <c r="A201" s="2"/>
      <c r="B201" s="504" t="s">
        <v>64</v>
      </c>
      <c r="C201" s="101">
        <v>75</v>
      </c>
      <c r="D201" s="101">
        <v>71</v>
      </c>
      <c r="E201" s="101">
        <v>62</v>
      </c>
      <c r="F201" s="101">
        <v>64</v>
      </c>
      <c r="G201" s="101">
        <v>61</v>
      </c>
      <c r="H201" s="101">
        <v>67.572240059273895</v>
      </c>
      <c r="I201" s="101">
        <v>57.301169134271824</v>
      </c>
      <c r="J201" s="128">
        <f t="shared" si="16"/>
        <v>65.410487027649395</v>
      </c>
      <c r="K201" s="641" t="s">
        <v>17</v>
      </c>
      <c r="L201" s="2"/>
      <c r="R201" s="2"/>
    </row>
    <row r="202" spans="1:18">
      <c r="A202" s="2"/>
      <c r="B202" s="504" t="s">
        <v>36</v>
      </c>
      <c r="C202" s="101">
        <v>136</v>
      </c>
      <c r="D202" s="101">
        <v>82</v>
      </c>
      <c r="E202" s="101">
        <v>106</v>
      </c>
      <c r="F202" s="101">
        <v>105</v>
      </c>
      <c r="G202" s="101">
        <v>96</v>
      </c>
      <c r="H202" s="101">
        <v>106.28550259323288</v>
      </c>
      <c r="I202" s="101">
        <v>117.00360890947945</v>
      </c>
      <c r="J202" s="128">
        <f t="shared" si="16"/>
        <v>106.89844450038747</v>
      </c>
      <c r="K202" s="641" t="s">
        <v>17</v>
      </c>
      <c r="L202" s="2"/>
      <c r="R202" s="2"/>
    </row>
    <row r="203" spans="1:18">
      <c r="A203" s="2"/>
      <c r="B203" s="504" t="s">
        <v>285</v>
      </c>
      <c r="C203" s="515"/>
      <c r="D203" s="515"/>
      <c r="E203" s="515"/>
      <c r="F203" s="515"/>
      <c r="G203" s="515"/>
      <c r="H203" s="515"/>
      <c r="I203" s="515"/>
      <c r="J203" s="514"/>
      <c r="K203" s="641" t="s">
        <v>385</v>
      </c>
      <c r="L203" s="2"/>
      <c r="R203" s="2"/>
    </row>
    <row r="204" spans="1:18">
      <c r="A204" s="2"/>
      <c r="B204" s="504" t="s">
        <v>55</v>
      </c>
      <c r="C204" s="101">
        <v>210</v>
      </c>
      <c r="D204" s="101">
        <v>153</v>
      </c>
      <c r="E204" s="101">
        <v>168</v>
      </c>
      <c r="F204" s="101">
        <v>146</v>
      </c>
      <c r="G204" s="101">
        <v>144</v>
      </c>
      <c r="H204" s="518">
        <v>136</v>
      </c>
      <c r="I204" s="101">
        <v>127.10598236476631</v>
      </c>
      <c r="J204" s="128">
        <f t="shared" ref="J204:J211" si="17">SUM(C204:I204)/7</f>
        <v>154.87228319496663</v>
      </c>
      <c r="K204" s="641" t="s">
        <v>17</v>
      </c>
      <c r="L204" s="2"/>
      <c r="R204" s="2"/>
    </row>
    <row r="205" spans="1:18">
      <c r="A205" s="2"/>
      <c r="B205" s="504" t="s">
        <v>170</v>
      </c>
      <c r="C205" s="101">
        <v>61</v>
      </c>
      <c r="D205" s="101">
        <v>42</v>
      </c>
      <c r="E205" s="101">
        <v>55</v>
      </c>
      <c r="F205" s="101">
        <v>57</v>
      </c>
      <c r="G205" s="101">
        <v>65</v>
      </c>
      <c r="H205" s="101">
        <v>56.310200049394908</v>
      </c>
      <c r="I205" s="101">
        <v>59.759691784968751</v>
      </c>
      <c r="J205" s="128">
        <f t="shared" si="17"/>
        <v>56.581413119194806</v>
      </c>
      <c r="K205" s="641" t="s">
        <v>383</v>
      </c>
      <c r="L205" s="2"/>
      <c r="R205" s="2"/>
    </row>
    <row r="206" spans="1:18">
      <c r="A206" s="2"/>
      <c r="B206" s="504" t="s">
        <v>171</v>
      </c>
      <c r="C206" s="101">
        <v>75</v>
      </c>
      <c r="D206" s="101">
        <v>143</v>
      </c>
      <c r="E206" s="101">
        <v>101</v>
      </c>
      <c r="F206" s="101">
        <v>96</v>
      </c>
      <c r="G206" s="101">
        <v>89</v>
      </c>
      <c r="H206" s="518">
        <v>89</v>
      </c>
      <c r="I206" s="101">
        <v>91.304974617954599</v>
      </c>
      <c r="J206" s="128">
        <f t="shared" si="17"/>
        <v>97.757853516850659</v>
      </c>
      <c r="K206" s="641" t="s">
        <v>383</v>
      </c>
      <c r="L206" s="2"/>
      <c r="R206" s="2"/>
    </row>
    <row r="207" spans="1:18">
      <c r="A207" s="2"/>
      <c r="B207" s="504" t="s">
        <v>89</v>
      </c>
      <c r="C207" s="518">
        <v>87.280810076562105</v>
      </c>
      <c r="D207" s="518">
        <v>87.280810076562105</v>
      </c>
      <c r="E207" s="518">
        <v>87.280810076562105</v>
      </c>
      <c r="F207" s="518">
        <v>87.280810076562105</v>
      </c>
      <c r="G207" s="518">
        <v>87.280810076562105</v>
      </c>
      <c r="H207" s="101">
        <v>87.280810076562105</v>
      </c>
      <c r="I207" s="101">
        <v>91.877212101328709</v>
      </c>
      <c r="J207" s="128">
        <f t="shared" si="17"/>
        <v>87.937438937243058</v>
      </c>
      <c r="K207" s="641" t="s">
        <v>17</v>
      </c>
      <c r="L207" s="2"/>
      <c r="R207" s="2"/>
    </row>
    <row r="208" spans="1:18">
      <c r="A208" s="2"/>
      <c r="B208" s="504" t="s">
        <v>172</v>
      </c>
      <c r="C208" s="101">
        <v>73</v>
      </c>
      <c r="D208" s="101">
        <v>47</v>
      </c>
      <c r="E208" s="101">
        <v>58</v>
      </c>
      <c r="F208" s="101">
        <v>70</v>
      </c>
      <c r="G208" s="101">
        <v>94</v>
      </c>
      <c r="H208" s="101">
        <v>95.023462583353918</v>
      </c>
      <c r="I208" s="101">
        <v>93.796593391908402</v>
      </c>
      <c r="J208" s="128">
        <f t="shared" si="17"/>
        <v>75.831436567894613</v>
      </c>
      <c r="K208" s="641" t="s">
        <v>383</v>
      </c>
      <c r="L208" s="2"/>
      <c r="R208" s="2"/>
    </row>
    <row r="209" spans="1:18">
      <c r="A209" s="2"/>
      <c r="B209" s="504" t="s">
        <v>59</v>
      </c>
      <c r="C209" s="101">
        <v>286</v>
      </c>
      <c r="D209" s="101">
        <v>277</v>
      </c>
      <c r="E209" s="101">
        <v>196</v>
      </c>
      <c r="F209" s="101">
        <v>169</v>
      </c>
      <c r="G209" s="101">
        <v>215</v>
      </c>
      <c r="H209" s="101">
        <v>237.20671770807607</v>
      </c>
      <c r="I209" s="101">
        <v>225.74568173837199</v>
      </c>
      <c r="J209" s="128">
        <f t="shared" si="17"/>
        <v>229.42177134949256</v>
      </c>
      <c r="K209" s="641" t="s">
        <v>17</v>
      </c>
      <c r="L209" s="2"/>
      <c r="R209" s="2"/>
    </row>
    <row r="210" spans="1:18">
      <c r="A210" s="2"/>
      <c r="B210" s="504" t="s">
        <v>68</v>
      </c>
      <c r="C210" s="101">
        <v>129</v>
      </c>
      <c r="D210" s="101">
        <v>85</v>
      </c>
      <c r="E210" s="101">
        <v>113</v>
      </c>
      <c r="F210" s="101">
        <v>109</v>
      </c>
      <c r="G210" s="101">
        <v>112</v>
      </c>
      <c r="H210" s="101">
        <v>108.39713509508519</v>
      </c>
      <c r="I210" s="101">
        <v>101.75204416409905</v>
      </c>
      <c r="J210" s="128">
        <f t="shared" si="17"/>
        <v>108.30702560845489</v>
      </c>
      <c r="K210" s="641" t="s">
        <v>17</v>
      </c>
      <c r="L210" s="2"/>
      <c r="R210" s="2"/>
    </row>
    <row r="211" spans="1:18">
      <c r="A211" s="2"/>
      <c r="B211" s="504" t="s">
        <v>286</v>
      </c>
      <c r="C211" s="101">
        <v>67</v>
      </c>
      <c r="D211" s="101">
        <v>70</v>
      </c>
      <c r="E211" s="101">
        <v>45</v>
      </c>
      <c r="F211" s="101">
        <v>46</v>
      </c>
      <c r="G211" s="101">
        <v>59</v>
      </c>
      <c r="H211" s="101">
        <v>49.975302543837984</v>
      </c>
      <c r="I211" s="101">
        <v>49.826577385541022</v>
      </c>
      <c r="J211" s="128">
        <f t="shared" si="17"/>
        <v>55.257411418482718</v>
      </c>
      <c r="K211" s="641" t="s">
        <v>385</v>
      </c>
      <c r="L211" s="2"/>
      <c r="R211" s="2"/>
    </row>
    <row r="212" spans="1:18">
      <c r="A212" s="2"/>
      <c r="B212" s="503" t="s">
        <v>287</v>
      </c>
      <c r="C212" s="515"/>
      <c r="D212" s="515"/>
      <c r="E212" s="515"/>
      <c r="F212" s="515"/>
      <c r="G212" s="515"/>
      <c r="H212" s="515"/>
      <c r="I212" s="515"/>
      <c r="J212" s="514"/>
      <c r="K212" s="641" t="s">
        <v>385</v>
      </c>
      <c r="L212" s="2"/>
      <c r="R212" s="2"/>
    </row>
    <row r="213" spans="1:18">
      <c r="A213" s="2"/>
      <c r="B213" s="504" t="s">
        <v>173</v>
      </c>
      <c r="C213" s="101">
        <v>32</v>
      </c>
      <c r="D213" s="101">
        <v>30</v>
      </c>
      <c r="E213" s="101">
        <v>45</v>
      </c>
      <c r="F213" s="101">
        <v>43</v>
      </c>
      <c r="G213" s="101">
        <v>49</v>
      </c>
      <c r="H213" s="101">
        <v>54.90244504816004</v>
      </c>
      <c r="I213" s="101">
        <v>51.838446656194911</v>
      </c>
      <c r="J213" s="128">
        <f t="shared" ref="J213:J229" si="18">SUM(C213:I213)/7</f>
        <v>43.677270243479278</v>
      </c>
      <c r="K213" s="641" t="s">
        <v>383</v>
      </c>
      <c r="L213" s="2"/>
      <c r="R213" s="2"/>
    </row>
    <row r="214" spans="1:18">
      <c r="A214" s="2"/>
      <c r="B214" s="504" t="s">
        <v>174</v>
      </c>
      <c r="C214" s="101">
        <v>54</v>
      </c>
      <c r="D214" s="101">
        <v>67</v>
      </c>
      <c r="E214" s="101">
        <v>69</v>
      </c>
      <c r="F214" s="101">
        <v>69</v>
      </c>
      <c r="G214" s="101">
        <v>75</v>
      </c>
      <c r="H214" s="101">
        <v>81.649790071622633</v>
      </c>
      <c r="I214" s="101">
        <v>76.206204218421732</v>
      </c>
      <c r="J214" s="128">
        <f t="shared" si="18"/>
        <v>70.265142041434913</v>
      </c>
      <c r="K214" s="641" t="s">
        <v>383</v>
      </c>
      <c r="L214" s="2"/>
      <c r="R214" s="2"/>
    </row>
    <row r="215" spans="1:18">
      <c r="A215" s="2"/>
      <c r="B215" s="504" t="s">
        <v>77</v>
      </c>
      <c r="C215" s="101">
        <v>64</v>
      </c>
      <c r="D215" s="101">
        <v>81</v>
      </c>
      <c r="E215" s="101">
        <v>89</v>
      </c>
      <c r="F215" s="101">
        <v>95</v>
      </c>
      <c r="G215" s="101">
        <v>87</v>
      </c>
      <c r="H215" s="101">
        <v>79.53815756977032</v>
      </c>
      <c r="I215" s="101">
        <v>73.994913505697895</v>
      </c>
      <c r="J215" s="128">
        <f t="shared" si="18"/>
        <v>81.361867296495461</v>
      </c>
      <c r="K215" s="641" t="s">
        <v>17</v>
      </c>
      <c r="L215" s="2"/>
      <c r="R215" s="2"/>
    </row>
    <row r="216" spans="1:18">
      <c r="A216" s="2"/>
      <c r="B216" s="503" t="s">
        <v>175</v>
      </c>
      <c r="C216" s="518">
        <v>23</v>
      </c>
      <c r="D216" s="518">
        <v>23</v>
      </c>
      <c r="E216" s="101">
        <v>23</v>
      </c>
      <c r="F216" s="101">
        <v>26</v>
      </c>
      <c r="G216" s="101">
        <v>26</v>
      </c>
      <c r="H216" s="101">
        <v>29.562855025932329</v>
      </c>
      <c r="I216" s="101">
        <v>28.616438104071118</v>
      </c>
      <c r="J216" s="128">
        <f t="shared" si="18"/>
        <v>25.597041875714776</v>
      </c>
      <c r="K216" s="641" t="s">
        <v>383</v>
      </c>
      <c r="L216" s="2"/>
      <c r="R216" s="2"/>
    </row>
    <row r="217" spans="1:18">
      <c r="A217" s="2"/>
      <c r="B217" s="504" t="s">
        <v>176</v>
      </c>
      <c r="C217" s="101">
        <v>69</v>
      </c>
      <c r="D217" s="101">
        <v>53</v>
      </c>
      <c r="E217" s="101">
        <v>53</v>
      </c>
      <c r="F217" s="101">
        <v>56</v>
      </c>
      <c r="G217" s="101">
        <v>57</v>
      </c>
      <c r="H217" s="101">
        <v>57.014077550012345</v>
      </c>
      <c r="I217" s="101">
        <v>50.234775249018135</v>
      </c>
      <c r="J217" s="128">
        <f t="shared" si="18"/>
        <v>56.46412182843293</v>
      </c>
      <c r="K217" s="641" t="s">
        <v>383</v>
      </c>
      <c r="L217" s="2"/>
      <c r="R217" s="2"/>
    </row>
    <row r="218" spans="1:18">
      <c r="A218" s="2"/>
      <c r="B218" s="503" t="s">
        <v>288</v>
      </c>
      <c r="C218" s="518">
        <v>128.80958261299085</v>
      </c>
      <c r="D218" s="518">
        <v>128.80958261299085</v>
      </c>
      <c r="E218" s="518">
        <v>128.80958261299085</v>
      </c>
      <c r="F218" s="518">
        <v>128.80958261299085</v>
      </c>
      <c r="G218" s="518">
        <v>128.80958261299085</v>
      </c>
      <c r="H218" s="101">
        <v>128.80958261299085</v>
      </c>
      <c r="I218" s="101">
        <v>165.43985400248013</v>
      </c>
      <c r="J218" s="128">
        <f t="shared" si="18"/>
        <v>134.04247852577504</v>
      </c>
      <c r="K218" s="641" t="s">
        <v>17</v>
      </c>
      <c r="L218" s="2"/>
      <c r="R218" s="2"/>
    </row>
    <row r="219" spans="1:18">
      <c r="A219" s="2"/>
      <c r="B219" s="504" t="s">
        <v>289</v>
      </c>
      <c r="C219" s="101">
        <v>85</v>
      </c>
      <c r="D219" s="101">
        <v>65</v>
      </c>
      <c r="E219" s="101">
        <v>74</v>
      </c>
      <c r="F219" s="518">
        <v>78</v>
      </c>
      <c r="G219" s="101">
        <v>83</v>
      </c>
      <c r="H219" s="101">
        <v>72.499382563595944</v>
      </c>
      <c r="I219" s="101">
        <v>73.47920930751512</v>
      </c>
      <c r="J219" s="128">
        <f t="shared" si="18"/>
        <v>75.854084553015852</v>
      </c>
      <c r="K219" s="641" t="s">
        <v>17</v>
      </c>
      <c r="L219" s="2"/>
      <c r="R219" s="2"/>
    </row>
    <row r="220" spans="1:18">
      <c r="A220" s="2"/>
      <c r="B220" s="504" t="s">
        <v>100</v>
      </c>
      <c r="C220" s="101">
        <v>71</v>
      </c>
      <c r="D220" s="101">
        <v>82</v>
      </c>
      <c r="E220" s="101">
        <v>76</v>
      </c>
      <c r="F220" s="101">
        <v>69</v>
      </c>
      <c r="G220" s="101">
        <v>75</v>
      </c>
      <c r="H220" s="101">
        <v>86.576932575944667</v>
      </c>
      <c r="I220" s="101">
        <v>77.861939550334952</v>
      </c>
      <c r="J220" s="128">
        <f t="shared" si="18"/>
        <v>76.776981732325666</v>
      </c>
      <c r="K220" s="641" t="s">
        <v>17</v>
      </c>
      <c r="L220" s="2"/>
      <c r="R220" s="2"/>
    </row>
    <row r="221" spans="1:18">
      <c r="A221" s="2"/>
      <c r="B221" s="504" t="s">
        <v>78</v>
      </c>
      <c r="C221" s="101">
        <v>98</v>
      </c>
      <c r="D221" s="101">
        <v>89</v>
      </c>
      <c r="E221" s="101">
        <v>90</v>
      </c>
      <c r="F221" s="101">
        <v>86</v>
      </c>
      <c r="G221" s="101">
        <v>91</v>
      </c>
      <c r="H221" s="101">
        <v>99.24672758705853</v>
      </c>
      <c r="I221" s="101">
        <v>91.739758489093859</v>
      </c>
      <c r="J221" s="128">
        <f t="shared" si="18"/>
        <v>92.1409265823075</v>
      </c>
      <c r="K221" s="641" t="s">
        <v>17</v>
      </c>
      <c r="L221" s="2"/>
      <c r="R221" s="2"/>
    </row>
    <row r="222" spans="1:18">
      <c r="A222" s="2"/>
      <c r="B222" s="504" t="s">
        <v>56</v>
      </c>
      <c r="C222" s="101">
        <v>93</v>
      </c>
      <c r="D222" s="101">
        <v>96</v>
      </c>
      <c r="E222" s="101">
        <v>90</v>
      </c>
      <c r="F222" s="101">
        <v>100</v>
      </c>
      <c r="G222" s="101">
        <v>89</v>
      </c>
      <c r="H222" s="101">
        <v>95.023462583353918</v>
      </c>
      <c r="I222" s="101">
        <v>91.793550871649586</v>
      </c>
      <c r="J222" s="128">
        <f t="shared" si="18"/>
        <v>93.545287636429066</v>
      </c>
      <c r="K222" s="641" t="s">
        <v>17</v>
      </c>
      <c r="L222" s="2"/>
      <c r="R222" s="2"/>
    </row>
    <row r="223" spans="1:18">
      <c r="A223" s="2"/>
      <c r="B223" s="504" t="s">
        <v>177</v>
      </c>
      <c r="C223" s="101">
        <v>88</v>
      </c>
      <c r="D223" s="101">
        <v>92</v>
      </c>
      <c r="E223" s="101">
        <v>92</v>
      </c>
      <c r="F223" s="101">
        <v>94</v>
      </c>
      <c r="G223" s="101">
        <v>87</v>
      </c>
      <c r="H223" s="101">
        <v>83.057545072857494</v>
      </c>
      <c r="I223" s="101">
        <v>78.7928422771908</v>
      </c>
      <c r="J223" s="128">
        <f t="shared" si="18"/>
        <v>87.835769621435475</v>
      </c>
      <c r="K223" s="641" t="s">
        <v>383</v>
      </c>
      <c r="L223" s="2"/>
      <c r="R223" s="2"/>
    </row>
    <row r="224" spans="1:18">
      <c r="A224" s="2"/>
      <c r="B224" s="504" t="s">
        <v>112</v>
      </c>
      <c r="C224" s="101">
        <v>99</v>
      </c>
      <c r="D224" s="101">
        <v>83</v>
      </c>
      <c r="E224" s="101">
        <v>70</v>
      </c>
      <c r="F224" s="101">
        <v>94</v>
      </c>
      <c r="G224" s="101">
        <v>81</v>
      </c>
      <c r="H224" s="101">
        <v>64.756730056804159</v>
      </c>
      <c r="I224" s="101">
        <v>90.74420255678271</v>
      </c>
      <c r="J224" s="128">
        <f t="shared" si="18"/>
        <v>83.214418944798126</v>
      </c>
      <c r="K224" s="641" t="s">
        <v>17</v>
      </c>
      <c r="L224" s="2"/>
      <c r="R224" s="2"/>
    </row>
    <row r="225" spans="1:18">
      <c r="A225" s="2"/>
      <c r="B225" s="503" t="s">
        <v>27</v>
      </c>
      <c r="C225" s="101">
        <v>238</v>
      </c>
      <c r="D225" s="101">
        <v>112</v>
      </c>
      <c r="E225" s="101">
        <v>160</v>
      </c>
      <c r="F225" s="101">
        <v>154</v>
      </c>
      <c r="G225" s="101">
        <v>132</v>
      </c>
      <c r="H225" s="518">
        <v>132</v>
      </c>
      <c r="I225" s="518">
        <v>132</v>
      </c>
      <c r="J225" s="128">
        <f t="shared" si="18"/>
        <v>151.42857142857142</v>
      </c>
      <c r="K225" s="641" t="s">
        <v>17</v>
      </c>
      <c r="L225" s="2"/>
      <c r="R225" s="2"/>
    </row>
    <row r="226" spans="1:18">
      <c r="A226" s="2"/>
      <c r="B226" s="504" t="s">
        <v>60</v>
      </c>
      <c r="C226" s="101">
        <v>174</v>
      </c>
      <c r="D226" s="101">
        <v>120</v>
      </c>
      <c r="E226" s="101">
        <v>126</v>
      </c>
      <c r="F226" s="101">
        <v>128</v>
      </c>
      <c r="G226" s="101">
        <v>128</v>
      </c>
      <c r="H226" s="101">
        <v>127.40182761175598</v>
      </c>
      <c r="I226" s="101">
        <v>125.41646006222793</v>
      </c>
      <c r="J226" s="128">
        <f t="shared" si="18"/>
        <v>132.68832681056912</v>
      </c>
      <c r="K226" s="641" t="s">
        <v>17</v>
      </c>
      <c r="L226" s="2"/>
      <c r="R226" s="2"/>
    </row>
    <row r="227" spans="1:18">
      <c r="A227" s="2"/>
      <c r="B227" s="503" t="s">
        <v>30</v>
      </c>
      <c r="C227" s="101">
        <v>283</v>
      </c>
      <c r="D227" s="101">
        <v>193</v>
      </c>
      <c r="E227" s="101">
        <v>151</v>
      </c>
      <c r="F227" s="101">
        <v>145</v>
      </c>
      <c r="G227" s="101">
        <v>152</v>
      </c>
      <c r="H227" s="101">
        <v>162.5957026426278</v>
      </c>
      <c r="I227" s="101">
        <v>176.74614976082822</v>
      </c>
      <c r="J227" s="128">
        <f t="shared" si="18"/>
        <v>180.47740748620802</v>
      </c>
      <c r="K227" s="641" t="s">
        <v>17</v>
      </c>
      <c r="L227" s="2"/>
      <c r="R227" s="2"/>
    </row>
    <row r="228" spans="1:18">
      <c r="A228" s="2"/>
      <c r="B228" s="504" t="s">
        <v>102</v>
      </c>
      <c r="C228" s="109">
        <v>141</v>
      </c>
      <c r="D228" s="101">
        <v>352</v>
      </c>
      <c r="E228" s="101">
        <v>288</v>
      </c>
      <c r="F228" s="101">
        <v>275</v>
      </c>
      <c r="G228" s="101">
        <v>307</v>
      </c>
      <c r="H228" s="101">
        <v>136.55223511978264</v>
      </c>
      <c r="I228" s="101">
        <v>164.36254991098349</v>
      </c>
      <c r="J228" s="128">
        <f t="shared" si="18"/>
        <v>237.70211214725231</v>
      </c>
      <c r="K228" s="641" t="s">
        <v>383</v>
      </c>
      <c r="L228" s="2"/>
      <c r="R228" s="2"/>
    </row>
    <row r="229" spans="1:18">
      <c r="A229" s="2"/>
      <c r="B229" s="504" t="s">
        <v>103</v>
      </c>
      <c r="C229" s="101">
        <v>46</v>
      </c>
      <c r="D229" s="101">
        <v>41</v>
      </c>
      <c r="E229" s="101">
        <v>101</v>
      </c>
      <c r="F229" s="101">
        <v>45</v>
      </c>
      <c r="G229" s="101">
        <v>53</v>
      </c>
      <c r="H229" s="101">
        <v>64.052852556186707</v>
      </c>
      <c r="I229" s="101">
        <v>63.275623165199526</v>
      </c>
      <c r="J229" s="128">
        <f t="shared" si="18"/>
        <v>59.04692510305518</v>
      </c>
      <c r="K229" s="641" t="s">
        <v>17</v>
      </c>
      <c r="L229" s="2"/>
      <c r="M229" s="2"/>
      <c r="R229" s="2"/>
    </row>
    <row r="230" spans="1:18">
      <c r="A230" s="2"/>
      <c r="B230" s="503" t="s">
        <v>290</v>
      </c>
      <c r="C230" s="515"/>
      <c r="D230" s="515"/>
      <c r="E230" s="515"/>
      <c r="F230" s="515"/>
      <c r="G230" s="515"/>
      <c r="H230" s="515"/>
      <c r="I230" s="515"/>
      <c r="J230" s="514"/>
      <c r="K230" s="641" t="s">
        <v>385</v>
      </c>
      <c r="L230" s="2"/>
      <c r="M230" s="2"/>
      <c r="N230" s="2"/>
      <c r="O230" s="2"/>
      <c r="R230" s="2"/>
    </row>
    <row r="231" spans="1:18">
      <c r="A231" s="2"/>
      <c r="B231" s="504" t="s">
        <v>63</v>
      </c>
      <c r="C231" s="101">
        <v>88</v>
      </c>
      <c r="D231" s="101">
        <v>100</v>
      </c>
      <c r="E231" s="101">
        <v>92</v>
      </c>
      <c r="F231" s="101">
        <v>106</v>
      </c>
      <c r="G231" s="101">
        <v>102</v>
      </c>
      <c r="H231" s="101">
        <v>101.35836008891084</v>
      </c>
      <c r="I231" s="101">
        <v>102.0584437183045</v>
      </c>
      <c r="J231" s="128">
        <f>SUM(C231:I231)/7</f>
        <v>98.773829115316474</v>
      </c>
      <c r="K231" s="641" t="s">
        <v>17</v>
      </c>
      <c r="L231" s="2"/>
      <c r="M231" s="2"/>
      <c r="N231" s="2"/>
      <c r="O231" s="2"/>
      <c r="R231" s="2"/>
    </row>
    <row r="232" spans="1:18">
      <c r="A232" s="2"/>
      <c r="B232" s="504" t="s">
        <v>115</v>
      </c>
      <c r="C232" s="101">
        <v>52</v>
      </c>
      <c r="D232" s="101">
        <v>56</v>
      </c>
      <c r="E232" s="101">
        <v>59</v>
      </c>
      <c r="F232" s="101">
        <v>60</v>
      </c>
      <c r="G232" s="101">
        <v>71</v>
      </c>
      <c r="H232" s="101">
        <v>59.829587552482089</v>
      </c>
      <c r="I232" s="101">
        <v>62.002695114056394</v>
      </c>
      <c r="J232" s="128">
        <f>SUM(C232:I232)/7</f>
        <v>59.976040380934073</v>
      </c>
      <c r="K232" s="641" t="s">
        <v>17</v>
      </c>
      <c r="L232" s="2"/>
      <c r="M232" s="2"/>
      <c r="N232" s="2"/>
      <c r="O232" s="2"/>
      <c r="R232" s="2"/>
    </row>
    <row r="233" spans="1:18">
      <c r="A233" s="2"/>
      <c r="B233" s="504" t="s">
        <v>178</v>
      </c>
      <c r="C233" s="101">
        <v>41</v>
      </c>
      <c r="D233" s="101">
        <v>36</v>
      </c>
      <c r="E233" s="101">
        <v>37</v>
      </c>
      <c r="F233" s="101">
        <v>34</v>
      </c>
      <c r="G233" s="101">
        <v>39</v>
      </c>
      <c r="H233" s="101">
        <v>42.232650037046184</v>
      </c>
      <c r="I233" s="101">
        <v>36.526976670744141</v>
      </c>
      <c r="J233" s="128">
        <f>SUM(C233:I233)/7</f>
        <v>37.965660958255761</v>
      </c>
      <c r="K233" s="641" t="s">
        <v>383</v>
      </c>
      <c r="L233" s="2"/>
      <c r="M233" s="2"/>
      <c r="N233" s="2"/>
      <c r="O233" s="2"/>
      <c r="R233" s="2"/>
    </row>
    <row r="234" spans="1:18">
      <c r="A234" s="2"/>
      <c r="B234" s="504" t="s">
        <v>179</v>
      </c>
      <c r="C234" s="101">
        <v>43</v>
      </c>
      <c r="D234" s="101">
        <v>44</v>
      </c>
      <c r="E234" s="101">
        <v>49</v>
      </c>
      <c r="F234" s="101">
        <v>46</v>
      </c>
      <c r="G234" s="101">
        <v>51</v>
      </c>
      <c r="H234" s="101">
        <v>52.790812546307734</v>
      </c>
      <c r="I234" s="101">
        <v>49.679258137973314</v>
      </c>
      <c r="J234" s="128">
        <f>SUM(C234:I234)/7</f>
        <v>47.92429581204015</v>
      </c>
      <c r="K234" s="641" t="s">
        <v>383</v>
      </c>
      <c r="L234" s="2"/>
      <c r="M234" s="2"/>
      <c r="N234" s="2"/>
      <c r="O234" s="2"/>
      <c r="P234" s="2"/>
      <c r="Q234" s="2"/>
      <c r="R234" s="2"/>
    </row>
    <row r="235" spans="1:18">
      <c r="A235" s="2"/>
      <c r="B235" s="504" t="s">
        <v>180</v>
      </c>
      <c r="C235" s="101">
        <v>57</v>
      </c>
      <c r="D235" s="518">
        <v>57</v>
      </c>
      <c r="E235" s="101">
        <v>57</v>
      </c>
      <c r="F235" s="101">
        <v>57</v>
      </c>
      <c r="G235" s="101">
        <v>63</v>
      </c>
      <c r="H235" s="101">
        <v>59.125710051864658</v>
      </c>
      <c r="I235" s="101">
        <v>52.212691438798132</v>
      </c>
      <c r="J235" s="128">
        <f>SUM(C235:I235)/7</f>
        <v>57.476914498666112</v>
      </c>
      <c r="K235" s="641" t="s">
        <v>383</v>
      </c>
      <c r="L235" s="2"/>
      <c r="M235" s="2"/>
      <c r="N235" s="2"/>
      <c r="O235" s="2"/>
      <c r="P235" s="2"/>
      <c r="Q235" s="2"/>
      <c r="R235" s="2"/>
    </row>
    <row r="236" spans="1:18">
      <c r="A236" s="2"/>
      <c r="B236" s="2"/>
      <c r="C236" s="2"/>
      <c r="D236" s="2"/>
      <c r="E236" s="2"/>
      <c r="F236" s="2"/>
      <c r="G236" s="2"/>
      <c r="H236" s="2"/>
      <c r="I236" s="2"/>
      <c r="J236" s="2"/>
      <c r="K236" s="2"/>
      <c r="L236" s="2"/>
      <c r="M236" s="2"/>
      <c r="N236" s="2"/>
      <c r="O236" s="2"/>
      <c r="P236" s="2"/>
      <c r="Q236" s="2"/>
      <c r="R236" s="2"/>
    </row>
    <row r="237" spans="1:18">
      <c r="A237" s="2"/>
      <c r="L237" s="2"/>
      <c r="M237" s="2"/>
      <c r="N237" s="2"/>
      <c r="O237" s="2"/>
      <c r="P237" s="2"/>
      <c r="Q237" s="2"/>
      <c r="R237" s="2"/>
    </row>
    <row r="238" spans="1:18">
      <c r="A238" s="2"/>
      <c r="B238" s="2"/>
      <c r="C238" s="2"/>
      <c r="D238" s="2"/>
      <c r="E238" s="2"/>
      <c r="F238" s="2"/>
      <c r="G238" s="2"/>
      <c r="H238" s="2"/>
      <c r="I238" s="2"/>
      <c r="J238" s="2"/>
      <c r="K238" s="2"/>
      <c r="L238" s="2"/>
      <c r="M238" s="2"/>
      <c r="N238" s="2"/>
      <c r="O238" s="2"/>
      <c r="P238" s="2"/>
      <c r="Q238" s="2"/>
      <c r="R238" s="2"/>
    </row>
    <row r="239" spans="1:18">
      <c r="A239" s="2"/>
      <c r="B239" s="2"/>
      <c r="C239" s="2"/>
      <c r="D239" s="2"/>
      <c r="E239" s="2"/>
      <c r="F239" s="2"/>
      <c r="G239" s="2"/>
      <c r="H239" s="2"/>
      <c r="I239" s="2"/>
      <c r="J239" s="2"/>
      <c r="K239" s="2"/>
      <c r="L239" s="2"/>
      <c r="M239" s="2"/>
      <c r="N239" s="2"/>
      <c r="O239" s="2"/>
      <c r="P239" s="2"/>
      <c r="Q239" s="2"/>
      <c r="R239" s="2"/>
    </row>
    <row r="240" spans="1:18">
      <c r="A240" s="2"/>
      <c r="B240" s="2"/>
      <c r="C240" s="2"/>
      <c r="D240" s="2"/>
      <c r="E240" s="2"/>
      <c r="F240" s="2"/>
      <c r="G240" s="2"/>
      <c r="H240" s="2"/>
      <c r="I240" s="2"/>
      <c r="J240" s="2"/>
      <c r="K240" s="2"/>
      <c r="L240" s="2"/>
      <c r="M240" s="2"/>
      <c r="N240" s="2"/>
      <c r="O240" s="2"/>
      <c r="P240" s="2"/>
      <c r="Q240" s="2"/>
      <c r="R240" s="2"/>
    </row>
    <row r="241" spans="13:15">
      <c r="M241" s="2"/>
      <c r="N241" s="2"/>
      <c r="O241" s="2"/>
    </row>
    <row r="242" spans="13:15">
      <c r="M242" s="2"/>
      <c r="N242" s="2"/>
      <c r="O242" s="2"/>
    </row>
    <row r="243" spans="13:15">
      <c r="M243" s="2"/>
      <c r="N243" s="2"/>
      <c r="O243" s="2"/>
    </row>
    <row r="244" spans="13:15">
      <c r="M244" s="2"/>
      <c r="N244" s="2"/>
      <c r="O244" s="2"/>
    </row>
    <row r="245" spans="13:15">
      <c r="M245" s="2"/>
      <c r="N245" s="2"/>
      <c r="O245" s="2"/>
    </row>
    <row r="246" spans="13:15">
      <c r="M246" s="2"/>
      <c r="N246" s="2"/>
      <c r="O246" s="2"/>
    </row>
    <row r="247" spans="13:15">
      <c r="M247" s="2"/>
      <c r="N247" s="2"/>
      <c r="O247" s="2"/>
    </row>
    <row r="248" spans="13:15">
      <c r="M248" s="2"/>
      <c r="N248" s="2"/>
      <c r="O248" s="2"/>
    </row>
    <row r="249" spans="13:15">
      <c r="M249" s="2"/>
      <c r="N249" s="2"/>
      <c r="O249" s="2"/>
    </row>
    <row r="250" spans="13:15">
      <c r="M250" s="2"/>
      <c r="N250" s="2"/>
      <c r="O250" s="2"/>
    </row>
    <row r="251" spans="13:15">
      <c r="M251" s="2"/>
      <c r="N251" s="2"/>
      <c r="O251" s="2"/>
    </row>
    <row r="252" spans="13:15">
      <c r="M252" s="2"/>
      <c r="N252" s="2"/>
      <c r="O252" s="2"/>
    </row>
    <row r="253" spans="13:15">
      <c r="M253" s="2"/>
      <c r="N253" s="2"/>
      <c r="O253" s="2"/>
    </row>
    <row r="254" spans="13:15">
      <c r="M254" s="2"/>
      <c r="N254" s="2"/>
      <c r="O254" s="2"/>
    </row>
    <row r="255" spans="13:15">
      <c r="M255" s="2"/>
      <c r="N255" s="2"/>
      <c r="O255" s="2"/>
    </row>
    <row r="256" spans="13:15">
      <c r="M256" s="2"/>
      <c r="N256" s="2"/>
      <c r="O256" s="2"/>
    </row>
    <row r="257" spans="13:15">
      <c r="M257" s="2"/>
      <c r="N257" s="2"/>
      <c r="O257" s="2"/>
    </row>
    <row r="258" spans="13:15">
      <c r="M258" s="2"/>
      <c r="N258" s="2"/>
      <c r="O258" s="2"/>
    </row>
    <row r="259" spans="13:15">
      <c r="M259" s="2"/>
      <c r="N259" s="2"/>
      <c r="O259" s="2"/>
    </row>
    <row r="260" spans="13:15">
      <c r="M260" s="2"/>
      <c r="N260" s="2"/>
      <c r="O260" s="2"/>
    </row>
    <row r="261" spans="13:15">
      <c r="M261" s="2"/>
      <c r="N261" s="2"/>
      <c r="O261" s="2"/>
    </row>
    <row r="262" spans="13:15">
      <c r="M262" s="2"/>
      <c r="N262" s="2"/>
      <c r="O262" s="2"/>
    </row>
    <row r="263" spans="13:15">
      <c r="M263" s="2"/>
      <c r="N263" s="2"/>
      <c r="O263" s="2"/>
    </row>
    <row r="264" spans="13:15">
      <c r="M264" s="2"/>
      <c r="N264" s="2"/>
      <c r="O264" s="2"/>
    </row>
    <row r="265" spans="13:15">
      <c r="M265" s="2"/>
      <c r="N265" s="2"/>
      <c r="O265" s="2"/>
    </row>
    <row r="266" spans="13:15">
      <c r="M266" s="2"/>
      <c r="N266" s="2"/>
      <c r="O266" s="2"/>
    </row>
    <row r="267" spans="13:15">
      <c r="M267" s="2"/>
      <c r="N267" s="2"/>
      <c r="O267" s="2"/>
    </row>
    <row r="268" spans="13:15">
      <c r="M268" s="2"/>
      <c r="N268" s="2"/>
      <c r="O268" s="2"/>
    </row>
    <row r="269" spans="13:15">
      <c r="M269" s="2"/>
      <c r="N269" s="2"/>
      <c r="O269" s="2"/>
    </row>
    <row r="270" spans="13:15">
      <c r="M270" s="2"/>
      <c r="N270" s="2"/>
      <c r="O270" s="2"/>
    </row>
    <row r="271" spans="13:15">
      <c r="M271" s="2"/>
      <c r="N271" s="2"/>
      <c r="O271" s="2"/>
    </row>
    <row r="272" spans="13:15">
      <c r="M272" s="2"/>
      <c r="N272" s="2"/>
      <c r="O272" s="2"/>
    </row>
    <row r="273" spans="13:15">
      <c r="M273" s="2"/>
      <c r="N273" s="2"/>
      <c r="O273" s="2"/>
    </row>
    <row r="274" spans="13:15">
      <c r="M274" s="2"/>
      <c r="N274" s="2"/>
      <c r="O274" s="2"/>
    </row>
    <row r="275" spans="13:15">
      <c r="M275" s="2"/>
      <c r="N275" s="2"/>
      <c r="O275" s="2"/>
    </row>
    <row r="276" spans="13:15">
      <c r="M276" s="2"/>
      <c r="N276" s="2"/>
      <c r="O276" s="2"/>
    </row>
    <row r="277" spans="13:15">
      <c r="M277" s="2"/>
      <c r="N277" s="2"/>
      <c r="O277" s="2"/>
    </row>
    <row r="278" spans="13:15">
      <c r="M278" s="2"/>
      <c r="N278" s="2"/>
      <c r="O278" s="2"/>
    </row>
    <row r="279" spans="13:15">
      <c r="M279" s="2"/>
      <c r="N279" s="2"/>
      <c r="O279" s="2"/>
    </row>
    <row r="280" spans="13:15">
      <c r="M280" s="2"/>
      <c r="N280" s="2"/>
      <c r="O280" s="2"/>
    </row>
    <row r="281" spans="13:15">
      <c r="M281" s="2"/>
      <c r="N281" s="2"/>
      <c r="O281" s="2"/>
    </row>
    <row r="282" spans="13:15">
      <c r="M282" s="2"/>
      <c r="N282" s="2"/>
      <c r="O282" s="2"/>
    </row>
    <row r="283" spans="13:15">
      <c r="M283" s="2"/>
      <c r="N283" s="2"/>
      <c r="O283" s="2"/>
    </row>
    <row r="284" spans="13:15">
      <c r="M284" s="2"/>
      <c r="N284" s="2"/>
      <c r="O284" s="2"/>
    </row>
    <row r="285" spans="13:15">
      <c r="M285" s="2"/>
      <c r="N285" s="2"/>
      <c r="O285" s="2"/>
    </row>
    <row r="286" spans="13:15">
      <c r="M286" s="2"/>
      <c r="N286" s="2"/>
      <c r="O286" s="2"/>
    </row>
    <row r="287" spans="13:15">
      <c r="M287" s="2"/>
      <c r="N287" s="2"/>
      <c r="O287" s="2"/>
    </row>
    <row r="288" spans="13:15">
      <c r="M288" s="2"/>
      <c r="N288" s="2"/>
      <c r="O288" s="2"/>
    </row>
    <row r="289" spans="13:15">
      <c r="M289" s="2"/>
      <c r="N289" s="2"/>
      <c r="O289" s="2"/>
    </row>
    <row r="290" spans="13:15">
      <c r="M290" s="2"/>
      <c r="N290" s="2"/>
      <c r="O290" s="2"/>
    </row>
    <row r="291" spans="13:15">
      <c r="M291" s="2"/>
      <c r="N291" s="2"/>
      <c r="O291" s="2"/>
    </row>
    <row r="292" spans="13:15">
      <c r="M292" s="2"/>
      <c r="N292" s="2"/>
      <c r="O292" s="2"/>
    </row>
    <row r="293" spans="13:15">
      <c r="M293" s="2"/>
      <c r="N293" s="2"/>
      <c r="O293" s="2"/>
    </row>
    <row r="294" spans="13:15">
      <c r="M294" s="2"/>
      <c r="N294" s="2"/>
      <c r="O294" s="2"/>
    </row>
    <row r="295" spans="13:15">
      <c r="M295" s="2"/>
      <c r="N295" s="2"/>
      <c r="O295" s="2"/>
    </row>
    <row r="296" spans="13:15">
      <c r="M296" s="2"/>
      <c r="N296" s="2"/>
      <c r="O296" s="2"/>
    </row>
    <row r="297" spans="13:15">
      <c r="M297" s="2"/>
      <c r="N297" s="2"/>
      <c r="O297" s="2"/>
    </row>
    <row r="298" spans="13:15">
      <c r="M298" s="2"/>
      <c r="N298" s="2"/>
      <c r="O298" s="2"/>
    </row>
    <row r="299" spans="13:15">
      <c r="M299" s="2"/>
      <c r="N299" s="2"/>
      <c r="O299" s="2"/>
    </row>
    <row r="300" spans="13:15">
      <c r="M300" s="2"/>
      <c r="N300" s="2"/>
      <c r="O300" s="2"/>
    </row>
    <row r="301" spans="13:15">
      <c r="M301" s="2"/>
      <c r="N301" s="2"/>
      <c r="O301" s="2"/>
    </row>
    <row r="302" spans="13:15">
      <c r="M302" s="2"/>
      <c r="N302" s="2"/>
      <c r="O302" s="2"/>
    </row>
    <row r="303" spans="13:15">
      <c r="M303" s="2"/>
      <c r="N303" s="2"/>
      <c r="O303" s="2"/>
    </row>
    <row r="304" spans="13:15">
      <c r="M304" s="2"/>
      <c r="N304" s="2"/>
      <c r="O304" s="2"/>
    </row>
    <row r="305" spans="13:15">
      <c r="M305" s="2"/>
      <c r="N305" s="2"/>
      <c r="O305" s="2"/>
    </row>
    <row r="306" spans="13:15">
      <c r="M306" s="2"/>
      <c r="N306" s="2"/>
      <c r="O306" s="2"/>
    </row>
    <row r="307" spans="13:15">
      <c r="M307" s="2"/>
      <c r="N307" s="2"/>
      <c r="O307" s="2"/>
    </row>
    <row r="308" spans="13:15">
      <c r="M308" s="2"/>
      <c r="N308" s="2"/>
      <c r="O308" s="2"/>
    </row>
    <row r="309" spans="13:15">
      <c r="M309" s="2"/>
      <c r="N309" s="2"/>
      <c r="O309" s="2"/>
    </row>
    <row r="310" spans="13:15">
      <c r="M310" s="2"/>
      <c r="N310" s="2"/>
      <c r="O310" s="2"/>
    </row>
    <row r="311" spans="13:15">
      <c r="M311" s="2"/>
      <c r="N311" s="2"/>
      <c r="O311" s="2"/>
    </row>
    <row r="312" spans="13:15">
      <c r="M312" s="2"/>
      <c r="N312" s="2"/>
      <c r="O312" s="2"/>
    </row>
    <row r="313" spans="13:15">
      <c r="M313" s="2"/>
      <c r="N313" s="2"/>
      <c r="O313" s="2"/>
    </row>
    <row r="314" spans="13:15">
      <c r="M314" s="2"/>
      <c r="N314" s="2"/>
      <c r="O314" s="2"/>
    </row>
    <row r="315" spans="13:15">
      <c r="M315" s="2"/>
      <c r="N315" s="2"/>
      <c r="O315" s="2"/>
    </row>
    <row r="316" spans="13:15">
      <c r="M316" s="2"/>
      <c r="N316" s="2"/>
      <c r="O316" s="2"/>
    </row>
    <row r="317" spans="13:15">
      <c r="M317" s="2"/>
      <c r="N317" s="2"/>
      <c r="O317" s="2"/>
    </row>
    <row r="318" spans="13:15">
      <c r="M318" s="2"/>
      <c r="N318" s="2"/>
      <c r="O318" s="2"/>
    </row>
    <row r="319" spans="13:15">
      <c r="M319" s="2"/>
      <c r="N319" s="2"/>
      <c r="O319" s="2"/>
    </row>
    <row r="320" spans="13:15">
      <c r="M320" s="2"/>
      <c r="N320" s="2"/>
      <c r="O320" s="2"/>
    </row>
    <row r="321" spans="13:15">
      <c r="M321" s="2"/>
      <c r="N321" s="2"/>
      <c r="O321" s="2"/>
    </row>
    <row r="322" spans="13:15">
      <c r="M322" s="2"/>
      <c r="N322" s="2"/>
      <c r="O322" s="2"/>
    </row>
    <row r="323" spans="13:15">
      <c r="M323" s="2"/>
      <c r="N323" s="2"/>
      <c r="O323" s="2"/>
    </row>
    <row r="324" spans="13:15">
      <c r="M324" s="2"/>
      <c r="N324" s="2"/>
      <c r="O324" s="2"/>
    </row>
    <row r="325" spans="13:15">
      <c r="M325" s="2"/>
      <c r="N325" s="2"/>
      <c r="O325" s="2"/>
    </row>
    <row r="326" spans="13:15">
      <c r="M326" s="2"/>
      <c r="N326" s="2"/>
      <c r="O326" s="2"/>
    </row>
    <row r="327" spans="13:15">
      <c r="M327" s="2"/>
      <c r="N327" s="2"/>
      <c r="O327" s="2"/>
    </row>
    <row r="328" spans="13:15">
      <c r="M328" s="2"/>
      <c r="N328" s="2"/>
      <c r="O328" s="2"/>
    </row>
    <row r="329" spans="13:15">
      <c r="M329" s="2"/>
      <c r="N329" s="2"/>
      <c r="O329" s="2"/>
    </row>
    <row r="330" spans="13:15">
      <c r="M330" s="2"/>
      <c r="N330" s="2"/>
      <c r="O330" s="2"/>
    </row>
    <row r="331" spans="13:15">
      <c r="M331" s="2"/>
      <c r="N331" s="2"/>
      <c r="O331" s="2"/>
    </row>
    <row r="332" spans="13:15">
      <c r="M332" s="2"/>
      <c r="N332" s="2"/>
      <c r="O332" s="2"/>
    </row>
    <row r="333" spans="13:15">
      <c r="M333" s="2"/>
      <c r="N333" s="2"/>
      <c r="O333" s="2"/>
    </row>
    <row r="334" spans="13:15">
      <c r="M334" s="2"/>
      <c r="N334" s="2"/>
      <c r="O334" s="2"/>
    </row>
    <row r="335" spans="13:15">
      <c r="M335" s="2"/>
      <c r="N335" s="2"/>
      <c r="O335" s="2"/>
    </row>
    <row r="336" spans="13:15">
      <c r="M336" s="2"/>
      <c r="N336" s="2"/>
      <c r="O336" s="2"/>
    </row>
    <row r="337" spans="13:15">
      <c r="M337" s="2"/>
      <c r="N337" s="2"/>
      <c r="O337" s="2"/>
    </row>
    <row r="338" spans="13:15">
      <c r="M338" s="2"/>
      <c r="N338" s="2"/>
      <c r="O338" s="2"/>
    </row>
    <row r="339" spans="13:15">
      <c r="M339" s="2"/>
      <c r="N339" s="2"/>
      <c r="O339" s="2"/>
    </row>
    <row r="340" spans="13:15">
      <c r="M340" s="2"/>
      <c r="N340" s="2"/>
      <c r="O340" s="2"/>
    </row>
    <row r="341" spans="13:15">
      <c r="M341" s="2"/>
      <c r="N341" s="2"/>
      <c r="O341" s="2"/>
    </row>
    <row r="342" spans="13:15">
      <c r="M342" s="2"/>
      <c r="N342" s="2"/>
      <c r="O342" s="2"/>
    </row>
    <row r="343" spans="13:15">
      <c r="M343" s="2"/>
      <c r="N343" s="2"/>
      <c r="O343" s="2"/>
    </row>
    <row r="344" spans="13:15">
      <c r="M344" s="2"/>
      <c r="N344" s="2"/>
      <c r="O344" s="2"/>
    </row>
    <row r="345" spans="13:15">
      <c r="M345" s="2"/>
      <c r="N345" s="2"/>
      <c r="O345" s="2"/>
    </row>
    <row r="346" spans="13:15">
      <c r="M346" s="2"/>
      <c r="N346" s="2"/>
      <c r="O346" s="2"/>
    </row>
    <row r="347" spans="13:15">
      <c r="M347" s="2"/>
      <c r="N347" s="2"/>
      <c r="O347" s="2"/>
    </row>
    <row r="348" spans="13:15">
      <c r="M348" s="2"/>
      <c r="N348" s="2"/>
      <c r="O348" s="2"/>
    </row>
    <row r="349" spans="13:15">
      <c r="M349" s="2"/>
      <c r="N349" s="2"/>
      <c r="O349" s="2"/>
    </row>
    <row r="350" spans="13:15">
      <c r="M350" s="2"/>
      <c r="N350" s="2"/>
      <c r="O350" s="2"/>
    </row>
    <row r="351" spans="13:15">
      <c r="M351" s="2"/>
      <c r="N351" s="2"/>
      <c r="O351" s="2"/>
    </row>
    <row r="352" spans="13:15">
      <c r="M352" s="2"/>
      <c r="N352" s="2"/>
      <c r="O352" s="2"/>
    </row>
    <row r="353" spans="13:15">
      <c r="M353" s="2"/>
      <c r="N353" s="2"/>
      <c r="O353" s="2"/>
    </row>
    <row r="354" spans="13:15">
      <c r="M354" s="2"/>
      <c r="N354" s="2"/>
      <c r="O354" s="2"/>
    </row>
    <row r="355" spans="13:15">
      <c r="M355" s="2"/>
      <c r="N355" s="2"/>
      <c r="O355" s="2"/>
    </row>
    <row r="356" spans="13:15">
      <c r="M356" s="2"/>
      <c r="N356" s="2"/>
      <c r="O356" s="2"/>
    </row>
    <row r="357" spans="13:15">
      <c r="M357" s="2"/>
      <c r="N357" s="2"/>
      <c r="O357" s="2"/>
    </row>
    <row r="358" spans="13:15">
      <c r="M358" s="2"/>
      <c r="N358" s="2"/>
      <c r="O358" s="2"/>
    </row>
    <row r="359" spans="13:15">
      <c r="M359" s="2"/>
      <c r="N359" s="2"/>
      <c r="O359" s="2"/>
    </row>
    <row r="360" spans="13:15">
      <c r="M360" s="2"/>
      <c r="N360" s="2"/>
      <c r="O360" s="2"/>
    </row>
    <row r="361" spans="13:15">
      <c r="M361" s="2"/>
      <c r="N361" s="2"/>
      <c r="O361" s="2"/>
    </row>
    <row r="362" spans="13:15">
      <c r="M362" s="2"/>
      <c r="N362" s="2"/>
      <c r="O362" s="2"/>
    </row>
    <row r="363" spans="13:15">
      <c r="M363" s="2"/>
      <c r="N363" s="2"/>
      <c r="O363" s="2"/>
    </row>
    <row r="364" spans="13:15">
      <c r="M364" s="2"/>
      <c r="N364" s="2"/>
      <c r="O364" s="2"/>
    </row>
    <row r="365" spans="13:15">
      <c r="M365" s="2"/>
      <c r="N365" s="2"/>
      <c r="O365" s="2"/>
    </row>
    <row r="366" spans="13:15">
      <c r="M366" s="2"/>
      <c r="N366" s="2"/>
      <c r="O366" s="2"/>
    </row>
    <row r="367" spans="13:15">
      <c r="M367" s="2"/>
      <c r="N367" s="2"/>
      <c r="O367" s="2"/>
    </row>
    <row r="368" spans="13:15">
      <c r="M368" s="2"/>
      <c r="N368" s="2"/>
      <c r="O368" s="2"/>
    </row>
    <row r="369" spans="13:15">
      <c r="M369" s="2"/>
      <c r="N369" s="2"/>
      <c r="O369" s="2"/>
    </row>
    <row r="370" spans="13:15">
      <c r="M370" s="2"/>
      <c r="N370" s="2"/>
      <c r="O370" s="2"/>
    </row>
    <row r="371" spans="13:15">
      <c r="M371" s="2"/>
      <c r="N371" s="2"/>
      <c r="O371" s="2"/>
    </row>
    <row r="372" spans="13:15">
      <c r="M372" s="2"/>
      <c r="N372" s="2"/>
      <c r="O372" s="2"/>
    </row>
    <row r="373" spans="13:15">
      <c r="M373" s="2"/>
      <c r="N373" s="2"/>
      <c r="O373" s="2"/>
    </row>
    <row r="374" spans="13:15">
      <c r="M374" s="2"/>
      <c r="N374" s="2"/>
      <c r="O374" s="2"/>
    </row>
    <row r="375" spans="13:15">
      <c r="M375" s="2"/>
      <c r="N375" s="2"/>
      <c r="O375" s="2"/>
    </row>
    <row r="376" spans="13:15">
      <c r="M376" s="2"/>
      <c r="N376" s="2"/>
      <c r="O376" s="2"/>
    </row>
    <row r="377" spans="13:15">
      <c r="M377" s="2"/>
      <c r="N377" s="2"/>
      <c r="O377" s="2"/>
    </row>
    <row r="378" spans="13:15">
      <c r="M378" s="2"/>
      <c r="N378" s="2"/>
      <c r="O378" s="2"/>
    </row>
    <row r="379" spans="13:15">
      <c r="M379" s="2"/>
      <c r="N379" s="2"/>
      <c r="O379" s="2"/>
    </row>
    <row r="380" spans="13:15">
      <c r="M380" s="2"/>
      <c r="N380" s="2"/>
      <c r="O380" s="2"/>
    </row>
    <row r="381" spans="13:15">
      <c r="M381" s="2"/>
      <c r="N381" s="2"/>
      <c r="O381" s="2"/>
    </row>
    <row r="382" spans="13:15">
      <c r="M382" s="2"/>
      <c r="N382" s="2"/>
      <c r="O382" s="2"/>
    </row>
    <row r="383" spans="13:15">
      <c r="M383" s="2"/>
      <c r="N383" s="2"/>
      <c r="O383" s="2"/>
    </row>
    <row r="384" spans="13:15">
      <c r="M384" s="2"/>
      <c r="N384" s="2"/>
      <c r="O384" s="2"/>
    </row>
    <row r="385" spans="13:15">
      <c r="M385" s="2"/>
      <c r="N385" s="2"/>
      <c r="O385" s="2"/>
    </row>
    <row r="386" spans="13:15">
      <c r="M386" s="2"/>
      <c r="N386" s="2"/>
      <c r="O386" s="2"/>
    </row>
    <row r="387" spans="13:15">
      <c r="M387" s="2"/>
      <c r="N387" s="2"/>
      <c r="O387" s="2"/>
    </row>
    <row r="388" spans="13:15">
      <c r="M388" s="2"/>
      <c r="N388" s="2"/>
      <c r="O388" s="2"/>
    </row>
    <row r="389" spans="13:15">
      <c r="M389" s="2"/>
      <c r="N389" s="2"/>
      <c r="O389" s="2"/>
    </row>
    <row r="390" spans="13:15">
      <c r="M390" s="2"/>
      <c r="N390" s="2"/>
      <c r="O390" s="2"/>
    </row>
    <row r="391" spans="13:15">
      <c r="M391" s="2"/>
      <c r="N391" s="2"/>
      <c r="O391" s="2"/>
    </row>
    <row r="392" spans="13:15">
      <c r="M392" s="2"/>
      <c r="N392" s="2"/>
      <c r="O392" s="2"/>
    </row>
    <row r="393" spans="13:15">
      <c r="M393" s="2"/>
      <c r="N393" s="2"/>
      <c r="O393" s="2"/>
    </row>
    <row r="394" spans="13:15">
      <c r="M394" s="2"/>
      <c r="N394" s="2"/>
      <c r="O394" s="2"/>
    </row>
    <row r="395" spans="13:15">
      <c r="M395" s="2"/>
      <c r="N395" s="2"/>
      <c r="O395" s="2"/>
    </row>
    <row r="396" spans="13:15">
      <c r="M396" s="2"/>
      <c r="N396" s="2"/>
      <c r="O396" s="2"/>
    </row>
    <row r="397" spans="13:15">
      <c r="M397" s="2"/>
      <c r="N397" s="2"/>
      <c r="O397" s="2"/>
    </row>
    <row r="398" spans="13:15">
      <c r="M398" s="2"/>
      <c r="N398" s="2"/>
      <c r="O398" s="2"/>
    </row>
    <row r="399" spans="13:15">
      <c r="M399" s="2"/>
      <c r="N399" s="2"/>
      <c r="O399" s="2"/>
    </row>
    <row r="400" spans="13:15">
      <c r="M400" s="2"/>
      <c r="N400" s="2"/>
      <c r="O400" s="2"/>
    </row>
    <row r="401" spans="13:15">
      <c r="M401" s="2"/>
      <c r="N401" s="2"/>
      <c r="O401" s="2"/>
    </row>
    <row r="402" spans="13:15">
      <c r="M402" s="2"/>
      <c r="N402" s="2"/>
      <c r="O402" s="2"/>
    </row>
    <row r="403" spans="13:15">
      <c r="M403" s="2"/>
      <c r="N403" s="2"/>
      <c r="O403" s="2"/>
    </row>
    <row r="404" spans="13:15">
      <c r="M404" s="2"/>
      <c r="N404" s="2"/>
      <c r="O404" s="2"/>
    </row>
    <row r="405" spans="13:15">
      <c r="M405" s="2"/>
      <c r="N405" s="2"/>
      <c r="O405" s="2"/>
    </row>
    <row r="406" spans="13:15">
      <c r="M406" s="2"/>
      <c r="N406" s="2"/>
      <c r="O406" s="2"/>
    </row>
    <row r="407" spans="13:15">
      <c r="M407" s="2"/>
      <c r="N407" s="2"/>
      <c r="O407" s="2"/>
    </row>
    <row r="408" spans="13:15">
      <c r="M408" s="2"/>
      <c r="N408" s="2"/>
      <c r="O408" s="2"/>
    </row>
    <row r="409" spans="13:15">
      <c r="M409" s="2"/>
      <c r="N409" s="2"/>
      <c r="O409" s="2"/>
    </row>
    <row r="410" spans="13:15">
      <c r="M410" s="2"/>
      <c r="N410" s="2"/>
      <c r="O410" s="2"/>
    </row>
    <row r="411" spans="13:15">
      <c r="M411" s="2"/>
      <c r="N411" s="2"/>
      <c r="O411" s="2"/>
    </row>
    <row r="412" spans="13:15">
      <c r="M412" s="2"/>
      <c r="N412" s="2"/>
      <c r="O412" s="2"/>
    </row>
    <row r="413" spans="13:15">
      <c r="M413" s="2"/>
      <c r="N413" s="2"/>
      <c r="O413" s="2"/>
    </row>
    <row r="414" spans="13:15">
      <c r="M414" s="2"/>
      <c r="N414" s="2"/>
      <c r="O414" s="2"/>
    </row>
    <row r="415" spans="13:15">
      <c r="M415" s="2"/>
      <c r="N415" s="2"/>
      <c r="O415" s="2"/>
    </row>
    <row r="416" spans="13:15">
      <c r="M416" s="2"/>
      <c r="N416" s="2"/>
      <c r="O416" s="2"/>
    </row>
    <row r="417" spans="13:15">
      <c r="M417" s="2"/>
      <c r="N417" s="2"/>
      <c r="O417" s="2"/>
    </row>
    <row r="418" spans="13:15">
      <c r="M418" s="2"/>
      <c r="N418" s="2"/>
      <c r="O418" s="2"/>
    </row>
    <row r="419" spans="13:15">
      <c r="M419" s="2"/>
      <c r="N419" s="2"/>
      <c r="O419" s="2"/>
    </row>
    <row r="420" spans="13:15">
      <c r="M420" s="2"/>
      <c r="N420" s="2"/>
      <c r="O420" s="2"/>
    </row>
    <row r="421" spans="13:15">
      <c r="M421" s="2"/>
      <c r="N421" s="2"/>
      <c r="O421" s="2"/>
    </row>
    <row r="422" spans="13:15">
      <c r="M422" s="2"/>
      <c r="N422" s="2"/>
      <c r="O422" s="2"/>
    </row>
    <row r="423" spans="13:15">
      <c r="M423" s="2"/>
      <c r="N423" s="2"/>
      <c r="O423" s="2"/>
    </row>
  </sheetData>
  <autoFilter ref="B35:K235">
    <sortState ref="B36:K235">
      <sortCondition ref="B35:B235"/>
    </sortState>
  </autoFilter>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7"/>
  <sheetViews>
    <sheetView zoomScaleNormal="100" workbookViewId="0">
      <selection activeCell="A2" sqref="A2:B2"/>
    </sheetView>
  </sheetViews>
  <sheetFormatPr defaultRowHeight="15"/>
  <cols>
    <col min="1" max="1" width="7.140625" customWidth="1"/>
    <col min="2" max="2" width="29.5703125" customWidth="1"/>
    <col min="3" max="9" width="17.28515625" customWidth="1"/>
    <col min="10" max="11" width="19.7109375" customWidth="1"/>
    <col min="12" max="13" width="17.28515625" customWidth="1"/>
    <col min="14" max="14" width="16.42578125" customWidth="1"/>
    <col min="16" max="16" width="7.7109375" customWidth="1"/>
  </cols>
  <sheetData>
    <row r="1" spans="1:21">
      <c r="A1" s="17" t="s">
        <v>0</v>
      </c>
      <c r="B1" s="88"/>
      <c r="C1" s="129"/>
      <c r="D1" s="130"/>
      <c r="E1" s="497"/>
      <c r="F1" s="497"/>
      <c r="G1" s="497"/>
      <c r="J1" s="131">
        <v>50000000</v>
      </c>
      <c r="K1" s="132">
        <f>J1-G1</f>
        <v>50000000</v>
      </c>
      <c r="L1" s="50"/>
      <c r="M1" s="50"/>
      <c r="N1" s="2"/>
      <c r="O1" s="2"/>
      <c r="P1" s="2"/>
      <c r="Q1" s="2"/>
      <c r="R1" s="2"/>
      <c r="S1" s="2"/>
      <c r="T1" s="2"/>
      <c r="U1" s="2"/>
    </row>
    <row r="2" spans="1:21" ht="15.75">
      <c r="A2" s="20" t="s">
        <v>390</v>
      </c>
      <c r="B2" s="88"/>
      <c r="C2" s="129"/>
      <c r="D2" s="133"/>
      <c r="E2" s="497"/>
      <c r="F2" s="497"/>
      <c r="G2" s="497"/>
      <c r="H2" s="247"/>
      <c r="I2" s="251">
        <f>J1-G2</f>
        <v>50000000</v>
      </c>
      <c r="J2" s="248"/>
      <c r="M2" s="2"/>
      <c r="N2" s="2"/>
      <c r="O2" s="2"/>
      <c r="P2" s="2"/>
      <c r="Q2" s="2"/>
    </row>
    <row r="3" spans="1:21">
      <c r="A3" s="2"/>
      <c r="B3" s="134"/>
      <c r="C3" s="135"/>
      <c r="D3" s="136"/>
      <c r="E3" s="140"/>
      <c r="F3" s="510"/>
      <c r="G3" s="176"/>
      <c r="H3" s="249"/>
      <c r="I3" s="250"/>
      <c r="J3" s="249"/>
      <c r="M3" s="2"/>
      <c r="N3" s="2"/>
      <c r="O3" s="2"/>
      <c r="P3" s="2"/>
      <c r="Q3" s="2"/>
    </row>
    <row r="4" spans="1:21">
      <c r="A4" s="2"/>
      <c r="B4" s="137"/>
      <c r="C4" s="129"/>
      <c r="D4" s="138"/>
      <c r="E4" s="511"/>
      <c r="F4" s="512"/>
      <c r="G4" s="512"/>
      <c r="H4" s="250"/>
      <c r="I4" s="250"/>
      <c r="J4" s="250"/>
      <c r="M4" s="2"/>
      <c r="N4" s="2"/>
      <c r="O4" s="2"/>
      <c r="P4" s="2"/>
      <c r="Q4" s="2"/>
    </row>
    <row r="5" spans="1:21">
      <c r="A5" s="2"/>
      <c r="B5" s="2"/>
      <c r="C5" s="129"/>
      <c r="D5" s="139"/>
      <c r="E5" s="140"/>
      <c r="F5" s="90"/>
      <c r="G5" s="90"/>
      <c r="H5" s="250"/>
      <c r="I5" s="250"/>
      <c r="J5" s="250"/>
      <c r="M5" s="2"/>
      <c r="N5" s="2"/>
      <c r="O5" s="2"/>
      <c r="P5" s="2"/>
      <c r="Q5" s="2"/>
    </row>
    <row r="6" spans="1:21">
      <c r="A6" s="2"/>
      <c r="B6" s="506" t="str">
        <f>B19</f>
        <v>Thailand</v>
      </c>
      <c r="C6" s="643" t="s">
        <v>297</v>
      </c>
      <c r="D6" s="644" t="s">
        <v>387</v>
      </c>
      <c r="E6" s="141"/>
      <c r="F6" s="49"/>
      <c r="G6" s="141"/>
      <c r="H6" s="250"/>
      <c r="I6" s="250"/>
      <c r="J6" s="250"/>
      <c r="M6" s="2"/>
      <c r="N6" s="2"/>
      <c r="O6" s="2"/>
      <c r="P6" s="2"/>
      <c r="Q6" s="2"/>
    </row>
    <row r="7" spans="1:21">
      <c r="A7" s="2"/>
      <c r="B7" s="507"/>
      <c r="C7" s="645"/>
      <c r="D7" s="646"/>
      <c r="E7" s="141"/>
      <c r="F7" s="49"/>
      <c r="G7" s="141"/>
      <c r="H7" s="250"/>
      <c r="I7" s="250"/>
      <c r="J7" s="250"/>
      <c r="M7" s="2"/>
      <c r="N7" s="2"/>
      <c r="O7" s="2"/>
      <c r="P7" s="2"/>
      <c r="Q7" s="2"/>
    </row>
    <row r="8" spans="1:21">
      <c r="A8" s="2"/>
      <c r="B8" s="647" t="s">
        <v>298</v>
      </c>
      <c r="C8" s="648">
        <f>E19/D19</f>
        <v>0.27399999999999997</v>
      </c>
      <c r="D8" s="649">
        <f>G19/D19</f>
        <v>0.13108044901777363</v>
      </c>
      <c r="E8" s="650"/>
      <c r="F8" s="49"/>
      <c r="G8" s="650"/>
      <c r="H8" s="250"/>
      <c r="I8" s="250"/>
      <c r="J8" s="250"/>
      <c r="M8" s="2"/>
      <c r="N8" s="2"/>
      <c r="O8" s="2"/>
      <c r="P8" s="2"/>
      <c r="Q8" s="2"/>
    </row>
    <row r="9" spans="1:21">
      <c r="A9" s="2"/>
      <c r="B9" s="647" t="s">
        <v>299</v>
      </c>
      <c r="C9" s="648">
        <f>F19/D19</f>
        <v>0.32099999999999995</v>
      </c>
      <c r="D9" s="649">
        <f>H19/D19</f>
        <v>0.13108044901777363</v>
      </c>
      <c r="E9" s="650"/>
      <c r="F9" s="49"/>
      <c r="G9" s="650"/>
      <c r="H9" s="250"/>
      <c r="I9" s="250"/>
      <c r="J9" s="250"/>
      <c r="M9" s="2"/>
      <c r="N9" s="2"/>
      <c r="O9" s="2"/>
      <c r="P9" s="34"/>
      <c r="Q9" s="2"/>
    </row>
    <row r="10" spans="1:21">
      <c r="A10" s="2"/>
      <c r="B10" s="651" t="s">
        <v>300</v>
      </c>
      <c r="C10" s="652">
        <f>F19/C19*1000000</f>
        <v>2391.8547055266449</v>
      </c>
      <c r="D10" s="653">
        <f>H19/C19*1000000</f>
        <v>976.71460680905705</v>
      </c>
      <c r="E10" s="650"/>
      <c r="F10" s="49"/>
      <c r="G10" s="650"/>
      <c r="H10" s="250"/>
      <c r="I10" s="250"/>
      <c r="J10" s="250"/>
      <c r="M10" s="2"/>
      <c r="N10" s="2"/>
      <c r="O10" s="2"/>
      <c r="P10" s="142"/>
      <c r="Q10" s="2"/>
    </row>
    <row r="11" spans="1:21">
      <c r="A11" s="2"/>
      <c r="B11" s="654" t="s">
        <v>415</v>
      </c>
      <c r="C11" s="655">
        <f>C9-C8</f>
        <v>4.6999999999999986E-2</v>
      </c>
      <c r="D11" s="656">
        <f>D9-D8</f>
        <v>0</v>
      </c>
      <c r="E11" s="650"/>
      <c r="F11" s="49"/>
      <c r="G11" s="650"/>
      <c r="H11" s="250"/>
      <c r="I11" s="250"/>
      <c r="J11" s="250"/>
      <c r="M11" s="2"/>
      <c r="N11" s="2"/>
      <c r="O11" s="2"/>
      <c r="P11" s="92"/>
      <c r="Q11" s="2"/>
    </row>
    <row r="12" spans="1:21">
      <c r="A12" s="2"/>
      <c r="B12" s="647" t="s">
        <v>301</v>
      </c>
      <c r="C12" s="657">
        <v>1</v>
      </c>
      <c r="D12" s="658">
        <v>1</v>
      </c>
      <c r="E12" s="143"/>
      <c r="F12" s="143" t="s">
        <v>302</v>
      </c>
      <c r="G12" s="659"/>
      <c r="H12" s="250"/>
      <c r="I12" s="250"/>
      <c r="J12" s="250"/>
      <c r="M12" s="2"/>
      <c r="N12" s="2"/>
      <c r="O12" s="2"/>
      <c r="P12" s="92"/>
      <c r="Q12" s="2"/>
    </row>
    <row r="13" spans="1:21">
      <c r="A13" s="2"/>
      <c r="B13" s="508" t="s">
        <v>303</v>
      </c>
      <c r="C13" s="509">
        <f>C11*C12*100</f>
        <v>4.6999999999999984</v>
      </c>
      <c r="D13" s="509">
        <f>D11*D12*100</f>
        <v>0</v>
      </c>
      <c r="E13" s="660">
        <f>SUM(C13:D13)</f>
        <v>4.6999999999999984</v>
      </c>
      <c r="F13" s="661">
        <f>20+F15</f>
        <v>16.940000000000001</v>
      </c>
      <c r="G13" s="662">
        <f>30+G15</f>
        <v>28.693999999999999</v>
      </c>
      <c r="H13" s="250"/>
      <c r="I13" s="238" t="str">
        <f>B19</f>
        <v>Thailand</v>
      </c>
      <c r="J13" s="250"/>
      <c r="M13" s="2"/>
      <c r="N13" s="2"/>
      <c r="O13" s="2"/>
      <c r="P13" s="91"/>
      <c r="Q13" s="2"/>
    </row>
    <row r="14" spans="1:21">
      <c r="A14" s="2"/>
      <c r="B14" s="58"/>
      <c r="C14" s="144">
        <f>C8</f>
        <v>0.27399999999999997</v>
      </c>
      <c r="D14" s="145">
        <f>D8</f>
        <v>0.13108044901777363</v>
      </c>
      <c r="E14" s="125"/>
      <c r="F14" s="146">
        <f>E13-20</f>
        <v>-15.3</v>
      </c>
      <c r="G14" s="146">
        <f>F13-30</f>
        <v>-13.059999999999999</v>
      </c>
      <c r="H14" s="252"/>
      <c r="I14" s="252"/>
      <c r="J14" s="249"/>
      <c r="M14" s="2"/>
      <c r="N14" s="2"/>
      <c r="O14" s="2"/>
      <c r="P14" s="91"/>
      <c r="Q14" s="2"/>
    </row>
    <row r="15" spans="1:21">
      <c r="A15" s="2"/>
      <c r="B15" s="50"/>
      <c r="C15" s="145">
        <f>C9</f>
        <v>0.32099999999999995</v>
      </c>
      <c r="D15" s="145">
        <f>D9</f>
        <v>0.13108044901777363</v>
      </c>
      <c r="E15" s="125"/>
      <c r="F15" s="146">
        <f>F14/5</f>
        <v>-3.06</v>
      </c>
      <c r="G15" s="148">
        <f>G14/10</f>
        <v>-1.3059999999999998</v>
      </c>
      <c r="I15" s="147" t="s">
        <v>364</v>
      </c>
      <c r="J15" s="254">
        <f>D9/C9</f>
        <v>0.4083503084665846</v>
      </c>
      <c r="M15" s="2"/>
      <c r="N15" s="2"/>
      <c r="O15" s="2"/>
      <c r="P15" s="2"/>
      <c r="Q15" s="2"/>
      <c r="R15" s="2"/>
      <c r="S15" s="2"/>
      <c r="T15" s="91"/>
      <c r="U15" s="2"/>
    </row>
    <row r="16" spans="1:21">
      <c r="B16" s="77"/>
      <c r="C16" s="77"/>
      <c r="D16" s="77"/>
      <c r="E16" s="77"/>
      <c r="F16" s="77"/>
      <c r="G16" s="77"/>
      <c r="S16" s="2"/>
      <c r="T16" s="91"/>
      <c r="U16" s="2"/>
    </row>
    <row r="17" spans="1:21">
      <c r="A17" s="2"/>
      <c r="B17" s="169"/>
      <c r="C17" s="170" t="s">
        <v>18</v>
      </c>
      <c r="D17" s="663" t="s">
        <v>304</v>
      </c>
      <c r="E17" s="663" t="s">
        <v>297</v>
      </c>
      <c r="F17" s="663" t="s">
        <v>297</v>
      </c>
      <c r="G17" s="162" t="s">
        <v>387</v>
      </c>
      <c r="H17" s="162" t="s">
        <v>387</v>
      </c>
      <c r="I17" s="582"/>
      <c r="J17" s="2"/>
      <c r="L17" s="2"/>
      <c r="M17" s="2"/>
      <c r="N17" s="2"/>
      <c r="O17" s="2"/>
      <c r="P17" s="34"/>
      <c r="U17" s="2"/>
    </row>
    <row r="18" spans="1:21">
      <c r="A18" s="2"/>
      <c r="B18" s="169"/>
      <c r="C18" s="170">
        <v>2016</v>
      </c>
      <c r="D18" s="664"/>
      <c r="E18" s="664">
        <v>1990</v>
      </c>
      <c r="F18" s="664">
        <v>2015</v>
      </c>
      <c r="G18" s="663">
        <v>1990</v>
      </c>
      <c r="H18" s="663">
        <v>2015</v>
      </c>
      <c r="I18" s="582"/>
      <c r="J18" s="2"/>
      <c r="L18" s="2"/>
      <c r="M18" s="2"/>
      <c r="N18" s="2"/>
      <c r="O18" s="2"/>
      <c r="P18" s="2"/>
      <c r="U18" s="2"/>
    </row>
    <row r="19" spans="1:21">
      <c r="A19" s="2"/>
      <c r="B19" s="504" t="s">
        <v>77</v>
      </c>
      <c r="C19" s="97">
        <v>68863514</v>
      </c>
      <c r="D19" s="97">
        <v>513120</v>
      </c>
      <c r="E19" s="97">
        <v>140594.87999999998</v>
      </c>
      <c r="F19" s="97">
        <v>164711.51999999999</v>
      </c>
      <c r="G19" s="97">
        <v>67260</v>
      </c>
      <c r="H19" s="149">
        <v>67260</v>
      </c>
      <c r="I19" s="665"/>
      <c r="J19" s="2"/>
      <c r="L19" s="2"/>
      <c r="M19" s="2"/>
      <c r="N19" s="2"/>
      <c r="O19" s="2"/>
      <c r="P19" s="2"/>
      <c r="U19" s="2"/>
    </row>
    <row r="20" spans="1:21">
      <c r="A20" s="2"/>
      <c r="B20" s="151"/>
      <c r="C20" s="152"/>
      <c r="D20" s="152"/>
      <c r="E20" s="152"/>
      <c r="F20" s="152"/>
      <c r="G20" s="153"/>
      <c r="H20" s="153"/>
      <c r="I20" s="665"/>
      <c r="J20" s="2"/>
      <c r="L20" s="2"/>
      <c r="M20" s="2"/>
      <c r="N20" s="2"/>
      <c r="O20" s="2"/>
      <c r="P20" s="2"/>
      <c r="U20" s="2"/>
    </row>
    <row r="21" spans="1:21">
      <c r="A21" s="2"/>
      <c r="B21" s="666"/>
      <c r="C21" s="667"/>
      <c r="D21" s="667" t="s">
        <v>416</v>
      </c>
      <c r="E21" s="667" t="s">
        <v>416</v>
      </c>
      <c r="F21" s="667" t="s">
        <v>416</v>
      </c>
      <c r="G21" s="667" t="s">
        <v>416</v>
      </c>
      <c r="H21" s="667" t="s">
        <v>416</v>
      </c>
      <c r="I21" s="266"/>
      <c r="J21" s="2"/>
      <c r="L21" s="2"/>
      <c r="M21" s="2"/>
      <c r="N21" s="2"/>
      <c r="O21" s="2"/>
      <c r="P21" s="2"/>
      <c r="U21" s="2"/>
    </row>
    <row r="22" spans="1:21">
      <c r="A22" s="2"/>
      <c r="B22" s="602" t="s">
        <v>411</v>
      </c>
      <c r="C22" s="170" t="s">
        <v>18</v>
      </c>
      <c r="D22" s="663" t="s">
        <v>304</v>
      </c>
      <c r="E22" s="663" t="s">
        <v>297</v>
      </c>
      <c r="F22" s="663" t="s">
        <v>297</v>
      </c>
      <c r="G22" s="162" t="s">
        <v>387</v>
      </c>
      <c r="H22" s="162" t="s">
        <v>387</v>
      </c>
      <c r="I22" s="162" t="s">
        <v>244</v>
      </c>
      <c r="J22" s="2"/>
      <c r="L22" s="2"/>
      <c r="M22" s="2"/>
      <c r="N22" s="2"/>
      <c r="O22" s="2"/>
      <c r="P22" s="154"/>
      <c r="U22" s="2"/>
    </row>
    <row r="23" spans="1:21">
      <c r="A23" s="2"/>
      <c r="B23" s="602" t="s">
        <v>182</v>
      </c>
      <c r="C23" s="170">
        <v>2016</v>
      </c>
      <c r="D23" s="664"/>
      <c r="E23" s="664">
        <v>1990</v>
      </c>
      <c r="F23" s="664">
        <v>2015</v>
      </c>
      <c r="G23" s="663">
        <v>1990</v>
      </c>
      <c r="H23" s="663">
        <v>2015</v>
      </c>
      <c r="I23" s="162"/>
      <c r="J23" s="2"/>
      <c r="L23" s="2"/>
      <c r="M23" s="2"/>
      <c r="N23" s="2"/>
      <c r="O23" s="2"/>
      <c r="P23" s="2"/>
      <c r="U23" s="2"/>
    </row>
    <row r="24" spans="1:21">
      <c r="A24" s="2"/>
      <c r="B24" s="602"/>
      <c r="C24" s="602"/>
      <c r="D24" s="602"/>
      <c r="E24" s="602"/>
      <c r="F24" s="602"/>
      <c r="G24" s="170"/>
      <c r="H24" s="602"/>
      <c r="I24" s="170"/>
      <c r="J24" s="2"/>
      <c r="L24" s="2"/>
      <c r="M24" s="2"/>
      <c r="N24" s="2"/>
      <c r="O24" s="2"/>
      <c r="P24" s="154"/>
      <c r="U24" s="2"/>
    </row>
    <row r="25" spans="1:21">
      <c r="A25" s="2"/>
      <c r="B25" s="240" t="s">
        <v>363</v>
      </c>
      <c r="C25" s="242">
        <v>7434314581</v>
      </c>
      <c r="D25" s="242">
        <v>135989354.80001</v>
      </c>
      <c r="E25" s="242">
        <v>42954820.078000128</v>
      </c>
      <c r="F25" s="242">
        <v>41626361.747000135</v>
      </c>
      <c r="G25" s="242">
        <v>13215530</v>
      </c>
      <c r="H25" s="253">
        <v>12858780</v>
      </c>
      <c r="I25" s="170"/>
      <c r="J25" s="2"/>
      <c r="L25" s="2"/>
      <c r="M25" s="2"/>
      <c r="N25" s="2"/>
      <c r="O25" s="2"/>
      <c r="P25" s="2"/>
      <c r="U25" s="2"/>
    </row>
    <row r="26" spans="1:21">
      <c r="A26" s="2"/>
      <c r="B26" s="504" t="s">
        <v>119</v>
      </c>
      <c r="C26" s="97">
        <v>34656032</v>
      </c>
      <c r="D26" s="97">
        <v>652090</v>
      </c>
      <c r="E26" s="97">
        <v>13693.89</v>
      </c>
      <c r="F26" s="97">
        <v>13693.89</v>
      </c>
      <c r="G26" s="150">
        <v>0</v>
      </c>
      <c r="H26" s="155">
        <v>0</v>
      </c>
      <c r="I26" s="224" t="s">
        <v>383</v>
      </c>
      <c r="J26" s="2"/>
      <c r="L26" s="2"/>
      <c r="M26" s="2"/>
      <c r="N26" s="2"/>
      <c r="O26" s="2"/>
      <c r="P26" s="2"/>
      <c r="U26" s="2"/>
    </row>
    <row r="27" spans="1:21">
      <c r="A27" s="2"/>
      <c r="B27" s="504" t="s">
        <v>108</v>
      </c>
      <c r="C27" s="95">
        <v>2876101</v>
      </c>
      <c r="D27" s="97">
        <v>28748</v>
      </c>
      <c r="E27" s="97">
        <v>8279.4240000000009</v>
      </c>
      <c r="F27" s="97">
        <v>8106.9360000000006</v>
      </c>
      <c r="G27" s="97">
        <v>850</v>
      </c>
      <c r="H27" s="149">
        <v>850</v>
      </c>
      <c r="I27" s="224" t="s">
        <v>383</v>
      </c>
      <c r="J27" s="2"/>
      <c r="L27" s="2"/>
      <c r="M27" s="2"/>
      <c r="N27" s="2"/>
      <c r="O27" s="2"/>
      <c r="P27" s="2"/>
      <c r="U27" s="2"/>
    </row>
    <row r="28" spans="1:21">
      <c r="A28" s="2"/>
      <c r="B28" s="504" t="s">
        <v>96</v>
      </c>
      <c r="C28" s="95">
        <v>40606052</v>
      </c>
      <c r="D28" s="97">
        <v>2381741</v>
      </c>
      <c r="E28" s="97">
        <v>16672.186999999998</v>
      </c>
      <c r="F28" s="97">
        <v>19053.928</v>
      </c>
      <c r="G28" s="97">
        <v>0</v>
      </c>
      <c r="H28" s="149">
        <v>0</v>
      </c>
      <c r="I28" s="224" t="s">
        <v>17</v>
      </c>
      <c r="J28" s="2"/>
      <c r="L28" s="2"/>
      <c r="M28" s="2"/>
      <c r="N28" s="2"/>
      <c r="O28" s="2"/>
      <c r="P28" s="2"/>
      <c r="U28" s="2"/>
    </row>
    <row r="29" spans="1:21">
      <c r="A29" s="2"/>
      <c r="B29" s="504" t="s">
        <v>110</v>
      </c>
      <c r="C29" s="95">
        <v>28813463</v>
      </c>
      <c r="D29" s="97">
        <v>1246700</v>
      </c>
      <c r="E29" s="97">
        <v>609636.29999999993</v>
      </c>
      <c r="F29" s="97">
        <v>578468.79999999993</v>
      </c>
      <c r="G29" s="97">
        <v>0</v>
      </c>
      <c r="H29" s="149">
        <v>0</v>
      </c>
      <c r="I29" s="224" t="s">
        <v>383</v>
      </c>
      <c r="J29" s="2"/>
      <c r="L29" s="2"/>
      <c r="M29" s="2"/>
      <c r="N29" s="2"/>
      <c r="O29" s="2"/>
      <c r="P29" s="2"/>
      <c r="U29" s="2"/>
    </row>
    <row r="30" spans="1:21">
      <c r="A30" s="2"/>
      <c r="B30" s="504" t="s">
        <v>249</v>
      </c>
      <c r="C30" s="95">
        <v>100963</v>
      </c>
      <c r="D30" s="97">
        <v>442</v>
      </c>
      <c r="E30" s="97">
        <v>103.428</v>
      </c>
      <c r="F30" s="97">
        <v>98.566000000000003</v>
      </c>
      <c r="G30" s="150">
        <v>0</v>
      </c>
      <c r="H30" s="155">
        <v>0</v>
      </c>
      <c r="I30" s="224" t="s">
        <v>384</v>
      </c>
      <c r="J30" s="2"/>
      <c r="L30" s="2"/>
      <c r="M30" s="2"/>
      <c r="N30" s="2"/>
      <c r="O30" s="2"/>
      <c r="P30" s="2"/>
      <c r="U30" s="2"/>
    </row>
    <row r="31" spans="1:21">
      <c r="A31" s="2"/>
      <c r="B31" s="504" t="s">
        <v>250</v>
      </c>
      <c r="C31" s="95">
        <v>43847430</v>
      </c>
      <c r="D31" s="97">
        <v>2780400</v>
      </c>
      <c r="E31" s="97">
        <v>353110.8</v>
      </c>
      <c r="F31" s="97">
        <v>275259.60000000003</v>
      </c>
      <c r="G31" s="97">
        <v>17380</v>
      </c>
      <c r="H31" s="149">
        <v>17380</v>
      </c>
      <c r="I31" s="224" t="s">
        <v>17</v>
      </c>
      <c r="J31" s="2"/>
      <c r="L31" s="2"/>
      <c r="M31" s="2"/>
      <c r="N31" s="2"/>
      <c r="O31" s="2"/>
      <c r="P31" s="2"/>
      <c r="U31" s="2"/>
    </row>
    <row r="32" spans="1:21">
      <c r="A32" s="2"/>
      <c r="B32" s="504" t="s">
        <v>111</v>
      </c>
      <c r="C32" s="95">
        <v>2924816</v>
      </c>
      <c r="D32" s="97">
        <v>29743</v>
      </c>
      <c r="E32" s="97">
        <v>3539.4170000000004</v>
      </c>
      <c r="F32" s="97">
        <v>3509.6740000000004</v>
      </c>
      <c r="G32" s="97">
        <v>170</v>
      </c>
      <c r="H32" s="149">
        <v>170</v>
      </c>
      <c r="I32" s="224" t="s">
        <v>383</v>
      </c>
      <c r="J32" s="2"/>
      <c r="L32" s="2"/>
      <c r="M32" s="2"/>
      <c r="N32" s="2"/>
      <c r="O32" s="2"/>
      <c r="P32" s="2"/>
      <c r="U32" s="2"/>
    </row>
    <row r="33" spans="1:21">
      <c r="A33" s="2"/>
      <c r="B33" s="504" t="s">
        <v>251</v>
      </c>
      <c r="C33" s="95">
        <v>104822</v>
      </c>
      <c r="D33" s="97">
        <v>140</v>
      </c>
      <c r="E33" s="97">
        <v>3.2199999999999998</v>
      </c>
      <c r="F33" s="97">
        <v>3.2199999999999998</v>
      </c>
      <c r="G33" s="150">
        <v>0</v>
      </c>
      <c r="H33" s="155">
        <v>0</v>
      </c>
      <c r="I33" s="224" t="s">
        <v>385</v>
      </c>
      <c r="J33" s="2"/>
      <c r="L33" s="2"/>
      <c r="M33" s="2"/>
      <c r="N33" s="2"/>
      <c r="O33" s="2"/>
      <c r="P33" s="2"/>
      <c r="U33" s="2"/>
    </row>
    <row r="34" spans="1:21">
      <c r="A34" s="2"/>
      <c r="B34" s="504" t="s">
        <v>32</v>
      </c>
      <c r="C34" s="95">
        <v>24127159</v>
      </c>
      <c r="D34" s="97">
        <v>7692024</v>
      </c>
      <c r="E34" s="97">
        <v>1284568.0080000001</v>
      </c>
      <c r="F34" s="97">
        <v>1246107.888</v>
      </c>
      <c r="G34" s="97">
        <v>52330</v>
      </c>
      <c r="H34" s="149">
        <v>50390</v>
      </c>
      <c r="I34" s="224" t="s">
        <v>17</v>
      </c>
      <c r="J34" s="2"/>
      <c r="L34" s="2"/>
      <c r="M34" s="2"/>
      <c r="N34" s="2"/>
      <c r="O34" s="2"/>
      <c r="P34" s="2"/>
      <c r="U34" s="2"/>
    </row>
    <row r="35" spans="1:21">
      <c r="A35" s="2"/>
      <c r="B35" s="504" t="s">
        <v>41</v>
      </c>
      <c r="C35" s="95">
        <v>8747358</v>
      </c>
      <c r="D35" s="97">
        <v>83871</v>
      </c>
      <c r="E35" s="97">
        <v>38412.917999999998</v>
      </c>
      <c r="F35" s="97">
        <v>39335.499000000003</v>
      </c>
      <c r="G35" s="97">
        <v>1140</v>
      </c>
      <c r="H35" s="149">
        <v>1140</v>
      </c>
      <c r="I35" s="224" t="s">
        <v>17</v>
      </c>
      <c r="J35" s="2"/>
      <c r="L35" s="2"/>
      <c r="M35" s="2"/>
      <c r="N35" s="2"/>
      <c r="O35" s="2"/>
      <c r="P35" s="2"/>
      <c r="U35" s="2"/>
    </row>
    <row r="36" spans="1:21">
      <c r="A36" s="2"/>
      <c r="B36" s="504" t="s">
        <v>120</v>
      </c>
      <c r="C36" s="95">
        <v>9762274</v>
      </c>
      <c r="D36" s="97">
        <v>86600</v>
      </c>
      <c r="E36" s="97">
        <v>8919.8000000000011</v>
      </c>
      <c r="F36" s="97">
        <v>11950.800000000001</v>
      </c>
      <c r="G36" s="150">
        <v>0</v>
      </c>
      <c r="H36" s="155">
        <v>0</v>
      </c>
      <c r="I36" s="224" t="s">
        <v>383</v>
      </c>
      <c r="J36" s="2"/>
      <c r="L36" s="2"/>
      <c r="M36" s="2"/>
      <c r="N36" s="2"/>
      <c r="O36" s="2"/>
      <c r="P36" s="2"/>
      <c r="U36" s="2"/>
    </row>
    <row r="37" spans="1:21">
      <c r="A37" s="2"/>
      <c r="B37" s="504" t="s">
        <v>74</v>
      </c>
      <c r="C37" s="95">
        <v>391232</v>
      </c>
      <c r="D37" s="97">
        <v>13943</v>
      </c>
      <c r="E37" s="97">
        <v>7166.7020000000002</v>
      </c>
      <c r="F37" s="97">
        <v>7166.7020000000002</v>
      </c>
      <c r="G37" s="97">
        <v>0</v>
      </c>
      <c r="H37" s="149">
        <v>0</v>
      </c>
      <c r="I37" s="224" t="s">
        <v>17</v>
      </c>
      <c r="J37" s="2"/>
      <c r="L37" s="2"/>
      <c r="M37" s="2"/>
      <c r="N37" s="2"/>
      <c r="O37" s="2"/>
      <c r="P37" s="2"/>
      <c r="U37" s="2"/>
    </row>
    <row r="38" spans="1:21">
      <c r="A38" s="2"/>
      <c r="B38" s="504" t="s">
        <v>31</v>
      </c>
      <c r="C38" s="95">
        <v>1425171</v>
      </c>
      <c r="D38" s="97">
        <v>741</v>
      </c>
      <c r="E38" s="97">
        <v>2.2229999999999999</v>
      </c>
      <c r="F38" s="97">
        <v>5.9280000000000008</v>
      </c>
      <c r="G38" s="97">
        <v>0</v>
      </c>
      <c r="H38" s="149">
        <v>0</v>
      </c>
      <c r="I38" s="224" t="s">
        <v>17</v>
      </c>
      <c r="J38" s="2"/>
      <c r="L38" s="2"/>
      <c r="M38" s="2"/>
      <c r="N38" s="2"/>
      <c r="O38" s="2"/>
      <c r="P38" s="2"/>
      <c r="U38" s="2"/>
    </row>
    <row r="39" spans="1:21">
      <c r="A39" s="2"/>
      <c r="B39" s="504" t="s">
        <v>121</v>
      </c>
      <c r="C39" s="95">
        <v>162951560</v>
      </c>
      <c r="D39" s="97">
        <v>143998</v>
      </c>
      <c r="E39" s="97">
        <v>16559.77</v>
      </c>
      <c r="F39" s="97">
        <v>15839.78</v>
      </c>
      <c r="G39" s="97">
        <v>4360</v>
      </c>
      <c r="H39" s="149">
        <v>4110</v>
      </c>
      <c r="I39" s="224" t="s">
        <v>383</v>
      </c>
      <c r="J39" s="2"/>
      <c r="L39" s="2"/>
      <c r="M39" s="2"/>
      <c r="N39" s="2"/>
      <c r="O39" s="2"/>
      <c r="P39" s="2"/>
      <c r="U39" s="2"/>
    </row>
    <row r="40" spans="1:21">
      <c r="A40" s="2"/>
      <c r="B40" s="504" t="s">
        <v>66</v>
      </c>
      <c r="C40" s="95">
        <v>284996</v>
      </c>
      <c r="D40" s="97">
        <v>430</v>
      </c>
      <c r="E40" s="97">
        <v>63.209999999999994</v>
      </c>
      <c r="F40" s="97">
        <v>63.209999999999994</v>
      </c>
      <c r="G40" s="150">
        <v>0</v>
      </c>
      <c r="H40" s="155">
        <v>0</v>
      </c>
      <c r="I40" s="224" t="s">
        <v>17</v>
      </c>
      <c r="J40" s="2"/>
      <c r="L40" s="2"/>
      <c r="M40" s="2"/>
      <c r="N40" s="2"/>
      <c r="O40" s="2"/>
      <c r="P40" s="2"/>
      <c r="U40" s="2"/>
    </row>
    <row r="41" spans="1:21">
      <c r="A41" s="2"/>
      <c r="B41" s="504" t="s">
        <v>86</v>
      </c>
      <c r="C41" s="97">
        <v>9507120</v>
      </c>
      <c r="D41" s="97">
        <v>208000</v>
      </c>
      <c r="E41" s="97">
        <v>78000</v>
      </c>
      <c r="F41" s="97">
        <v>86528</v>
      </c>
      <c r="G41" s="97">
        <v>4000</v>
      </c>
      <c r="H41" s="149">
        <v>4000</v>
      </c>
      <c r="I41" s="224" t="s">
        <v>17</v>
      </c>
      <c r="J41" s="2"/>
      <c r="L41" s="2"/>
      <c r="M41" s="2"/>
      <c r="N41" s="2"/>
      <c r="O41" s="2"/>
      <c r="P41" s="2"/>
      <c r="U41" s="2"/>
    </row>
    <row r="42" spans="1:21">
      <c r="A42" s="2"/>
      <c r="B42" s="504" t="s">
        <v>40</v>
      </c>
      <c r="C42" s="97">
        <v>11348159</v>
      </c>
      <c r="D42" s="97">
        <v>30528</v>
      </c>
      <c r="E42" s="97">
        <v>6838.271999999999</v>
      </c>
      <c r="F42" s="97">
        <v>6899.3279999999995</v>
      </c>
      <c r="G42" s="97">
        <v>0</v>
      </c>
      <c r="H42" s="149">
        <v>0</v>
      </c>
      <c r="I42" s="224" t="s">
        <v>17</v>
      </c>
      <c r="J42" s="2"/>
      <c r="L42" s="2"/>
      <c r="M42" s="2"/>
      <c r="N42" s="2"/>
      <c r="O42" s="2"/>
      <c r="P42" s="2"/>
      <c r="U42" s="2"/>
    </row>
    <row r="43" spans="1:21">
      <c r="A43" s="2"/>
      <c r="B43" s="504" t="s">
        <v>252</v>
      </c>
      <c r="C43" s="97">
        <v>366954</v>
      </c>
      <c r="D43" s="97">
        <v>22966</v>
      </c>
      <c r="E43" s="97">
        <v>16259.928</v>
      </c>
      <c r="F43" s="97">
        <v>13756.634</v>
      </c>
      <c r="G43" s="97">
        <v>5990</v>
      </c>
      <c r="H43" s="149">
        <v>5990</v>
      </c>
      <c r="I43" s="224" t="s">
        <v>385</v>
      </c>
      <c r="J43" s="2"/>
      <c r="L43" s="2"/>
      <c r="M43" s="2"/>
      <c r="N43" s="2"/>
      <c r="O43" s="2"/>
      <c r="P43" s="2"/>
      <c r="U43" s="2"/>
    </row>
    <row r="44" spans="1:21">
      <c r="A44" s="2"/>
      <c r="B44" s="504" t="s">
        <v>122</v>
      </c>
      <c r="C44" s="97">
        <v>10872298</v>
      </c>
      <c r="D44" s="97">
        <v>112622</v>
      </c>
      <c r="E44" s="97">
        <v>58676.062000000005</v>
      </c>
      <c r="F44" s="97">
        <v>43922.58</v>
      </c>
      <c r="G44" s="97">
        <v>0</v>
      </c>
      <c r="H44" s="149">
        <v>0</v>
      </c>
      <c r="I44" s="224" t="s">
        <v>383</v>
      </c>
      <c r="J44" s="2"/>
      <c r="L44" s="2"/>
      <c r="M44" s="2"/>
      <c r="N44" s="2"/>
      <c r="O44" s="2"/>
      <c r="P44" s="2"/>
      <c r="U44" s="2"/>
    </row>
    <row r="45" spans="1:21">
      <c r="A45" s="2"/>
      <c r="B45" s="504" t="s">
        <v>253</v>
      </c>
      <c r="C45" s="97">
        <v>65331</v>
      </c>
      <c r="D45" s="97">
        <v>53</v>
      </c>
      <c r="E45" s="97">
        <v>10.600000000000001</v>
      </c>
      <c r="F45" s="97">
        <v>10.600000000000001</v>
      </c>
      <c r="G45" s="150">
        <v>0</v>
      </c>
      <c r="H45" s="155">
        <v>0</v>
      </c>
      <c r="I45" s="224" t="s">
        <v>384</v>
      </c>
      <c r="J45" s="2"/>
      <c r="L45" s="2"/>
      <c r="M45" s="2"/>
      <c r="N45" s="2"/>
      <c r="O45" s="2"/>
      <c r="P45" s="2"/>
      <c r="U45" s="2"/>
    </row>
    <row r="46" spans="1:21">
      <c r="A46" s="2"/>
      <c r="B46" s="504" t="s">
        <v>123</v>
      </c>
      <c r="C46" s="97">
        <v>797765</v>
      </c>
      <c r="D46" s="97">
        <v>38394</v>
      </c>
      <c r="E46" s="97">
        <v>25263.252</v>
      </c>
      <c r="F46" s="97">
        <v>27758.861999999997</v>
      </c>
      <c r="G46" s="97">
        <v>4130</v>
      </c>
      <c r="H46" s="149">
        <v>4130</v>
      </c>
      <c r="I46" s="224" t="s">
        <v>383</v>
      </c>
      <c r="J46" s="2"/>
      <c r="L46" s="2"/>
      <c r="M46" s="2"/>
      <c r="N46" s="2"/>
      <c r="O46" s="2"/>
      <c r="P46" s="2"/>
      <c r="U46" s="2"/>
    </row>
    <row r="47" spans="1:21">
      <c r="A47" s="2"/>
      <c r="B47" s="504" t="s">
        <v>107</v>
      </c>
      <c r="C47" s="97">
        <v>10887882</v>
      </c>
      <c r="D47" s="97">
        <v>1098581</v>
      </c>
      <c r="E47" s="97">
        <v>637176.98</v>
      </c>
      <c r="F47" s="97">
        <v>555881.98600000003</v>
      </c>
      <c r="G47" s="97">
        <v>408040</v>
      </c>
      <c r="H47" s="149">
        <v>361640</v>
      </c>
      <c r="I47" s="224" t="s">
        <v>17</v>
      </c>
      <c r="J47" s="2"/>
      <c r="L47" s="2"/>
      <c r="M47" s="2"/>
      <c r="N47" s="2"/>
      <c r="O47" s="2"/>
      <c r="P47" s="2"/>
      <c r="U47" s="2"/>
    </row>
    <row r="48" spans="1:21">
      <c r="A48" s="2"/>
      <c r="B48" s="504" t="s">
        <v>254</v>
      </c>
      <c r="C48" s="97">
        <v>3516816</v>
      </c>
      <c r="D48" s="97">
        <v>51197</v>
      </c>
      <c r="E48" s="97">
        <v>22168.300999999999</v>
      </c>
      <c r="F48" s="97">
        <v>21912.315999999999</v>
      </c>
      <c r="G48" s="97">
        <v>20</v>
      </c>
      <c r="H48" s="149">
        <v>20</v>
      </c>
      <c r="I48" s="224" t="s">
        <v>17</v>
      </c>
      <c r="J48" s="2"/>
      <c r="L48" s="2"/>
      <c r="M48" s="2"/>
      <c r="N48" s="2"/>
      <c r="O48" s="2"/>
      <c r="P48" s="2"/>
      <c r="U48" s="2"/>
    </row>
    <row r="49" spans="1:21">
      <c r="A49" s="2"/>
      <c r="B49" s="504" t="s">
        <v>91</v>
      </c>
      <c r="C49" s="97">
        <v>2250260</v>
      </c>
      <c r="D49" s="97">
        <v>582000</v>
      </c>
      <c r="E49" s="97">
        <v>140844</v>
      </c>
      <c r="F49" s="97">
        <v>111162.00000000001</v>
      </c>
      <c r="G49" s="97">
        <v>0</v>
      </c>
      <c r="H49" s="149">
        <v>0</v>
      </c>
      <c r="I49" s="224" t="s">
        <v>17</v>
      </c>
      <c r="J49" s="2"/>
      <c r="L49" s="2"/>
      <c r="M49" s="2"/>
      <c r="N49" s="2"/>
      <c r="O49" s="2"/>
      <c r="P49" s="2"/>
      <c r="U49" s="2"/>
    </row>
    <row r="50" spans="1:21">
      <c r="A50" s="2"/>
      <c r="B50" s="504" t="s">
        <v>92</v>
      </c>
      <c r="C50" s="97">
        <v>207652865</v>
      </c>
      <c r="D50" s="97">
        <v>8514877</v>
      </c>
      <c r="E50" s="97">
        <v>5568729.5580000011</v>
      </c>
      <c r="F50" s="97">
        <v>5023777.4300000006</v>
      </c>
      <c r="G50" s="97">
        <v>2182400</v>
      </c>
      <c r="H50" s="149">
        <v>2026910</v>
      </c>
      <c r="I50" s="224" t="s">
        <v>17</v>
      </c>
      <c r="J50" s="2"/>
      <c r="L50" s="2"/>
      <c r="M50" s="2"/>
      <c r="N50" s="2"/>
      <c r="O50" s="2"/>
      <c r="P50" s="2"/>
      <c r="U50" s="2"/>
    </row>
    <row r="51" spans="1:21">
      <c r="A51" s="2"/>
      <c r="B51" s="504" t="s">
        <v>24</v>
      </c>
      <c r="C51" s="97">
        <v>423196</v>
      </c>
      <c r="D51" s="97">
        <v>5765</v>
      </c>
      <c r="E51" s="97">
        <v>4519.76</v>
      </c>
      <c r="F51" s="97">
        <v>4156.5649999999996</v>
      </c>
      <c r="G51" s="97">
        <v>3130</v>
      </c>
      <c r="H51" s="149">
        <v>2630</v>
      </c>
      <c r="I51" s="224" t="s">
        <v>17</v>
      </c>
      <c r="J51" s="2"/>
      <c r="L51" s="2"/>
      <c r="M51" s="2"/>
      <c r="N51" s="2"/>
      <c r="O51" s="2"/>
      <c r="P51" s="2"/>
      <c r="U51" s="2"/>
    </row>
    <row r="52" spans="1:21">
      <c r="A52" s="2"/>
      <c r="B52" s="504" t="s">
        <v>85</v>
      </c>
      <c r="C52" s="97">
        <v>7127822</v>
      </c>
      <c r="D52" s="97">
        <v>110879</v>
      </c>
      <c r="E52" s="97">
        <v>33374.578999999998</v>
      </c>
      <c r="F52" s="97">
        <v>39029.408000000003</v>
      </c>
      <c r="G52" s="97">
        <v>1570</v>
      </c>
      <c r="H52" s="149">
        <v>5970</v>
      </c>
      <c r="I52" s="224" t="s">
        <v>17</v>
      </c>
      <c r="J52" s="2"/>
      <c r="L52" s="2"/>
      <c r="M52" s="2"/>
      <c r="N52" s="2"/>
      <c r="O52" s="2"/>
      <c r="P52" s="2"/>
      <c r="U52" s="2"/>
    </row>
    <row r="53" spans="1:21">
      <c r="A53" s="2"/>
      <c r="B53" s="504" t="s">
        <v>124</v>
      </c>
      <c r="C53" s="97">
        <v>18646433</v>
      </c>
      <c r="D53" s="97">
        <v>274222</v>
      </c>
      <c r="E53" s="97">
        <v>68555.5</v>
      </c>
      <c r="F53" s="97">
        <v>53747.512000000002</v>
      </c>
      <c r="G53" s="97">
        <v>0</v>
      </c>
      <c r="H53" s="149">
        <v>0</v>
      </c>
      <c r="I53" s="224" t="s">
        <v>383</v>
      </c>
      <c r="J53" s="2"/>
      <c r="L53" s="2"/>
      <c r="M53" s="2"/>
      <c r="N53" s="2"/>
      <c r="O53" s="2"/>
      <c r="P53" s="2"/>
      <c r="U53" s="2"/>
    </row>
    <row r="54" spans="1:21">
      <c r="A54" s="2"/>
      <c r="B54" s="504" t="s">
        <v>125</v>
      </c>
      <c r="C54" s="97">
        <v>10524117</v>
      </c>
      <c r="D54" s="97">
        <v>27834</v>
      </c>
      <c r="E54" s="97">
        <v>3145.2419999999997</v>
      </c>
      <c r="F54" s="97">
        <v>2978.2379999999994</v>
      </c>
      <c r="G54" s="97">
        <v>400</v>
      </c>
      <c r="H54" s="149">
        <v>400</v>
      </c>
      <c r="I54" s="224" t="s">
        <v>383</v>
      </c>
      <c r="J54" s="2"/>
      <c r="L54" s="2"/>
      <c r="M54" s="2"/>
      <c r="N54" s="2"/>
      <c r="O54" s="2"/>
      <c r="P54" s="2"/>
      <c r="U54" s="2"/>
    </row>
    <row r="55" spans="1:21">
      <c r="A55" s="2"/>
      <c r="B55" s="504" t="s">
        <v>126</v>
      </c>
      <c r="C55" s="97">
        <v>15762370</v>
      </c>
      <c r="D55" s="97">
        <v>181035</v>
      </c>
      <c r="E55" s="97">
        <v>132698.655</v>
      </c>
      <c r="F55" s="97">
        <v>97034.76</v>
      </c>
      <c r="G55" s="97">
        <v>7660</v>
      </c>
      <c r="H55" s="149">
        <v>3220</v>
      </c>
      <c r="I55" s="224" t="s">
        <v>383</v>
      </c>
      <c r="J55" s="2"/>
      <c r="L55" s="2"/>
      <c r="M55" s="2"/>
      <c r="N55" s="2"/>
      <c r="O55" s="2"/>
      <c r="P55" s="2"/>
      <c r="U55" s="2"/>
    </row>
    <row r="56" spans="1:21">
      <c r="A56" s="2"/>
      <c r="B56" s="504" t="s">
        <v>127</v>
      </c>
      <c r="C56" s="97">
        <v>23439189</v>
      </c>
      <c r="D56" s="97">
        <v>475442</v>
      </c>
      <c r="E56" s="97">
        <v>244377.18799999999</v>
      </c>
      <c r="F56" s="97">
        <v>189225.916</v>
      </c>
      <c r="G56" s="150">
        <v>0</v>
      </c>
      <c r="H56" s="155">
        <v>0</v>
      </c>
      <c r="I56" s="224" t="s">
        <v>383</v>
      </c>
      <c r="J56" s="2"/>
      <c r="L56" s="2"/>
      <c r="M56" s="2"/>
      <c r="N56" s="2"/>
      <c r="O56" s="2"/>
      <c r="P56" s="2"/>
      <c r="U56" s="2"/>
    </row>
    <row r="57" spans="1:21">
      <c r="A57" s="2"/>
      <c r="B57" s="504" t="s">
        <v>35</v>
      </c>
      <c r="C57" s="97">
        <v>36286425</v>
      </c>
      <c r="D57" s="97">
        <v>9984670</v>
      </c>
      <c r="E57" s="97">
        <v>3824128.6099999994</v>
      </c>
      <c r="F57" s="97">
        <v>3814143.94</v>
      </c>
      <c r="G57" s="97">
        <v>2066380</v>
      </c>
      <c r="H57" s="149">
        <v>2059240</v>
      </c>
      <c r="I57" s="224" t="s">
        <v>17</v>
      </c>
      <c r="J57" s="2"/>
      <c r="L57" s="2"/>
      <c r="M57" s="2"/>
      <c r="N57" s="2"/>
      <c r="O57" s="2"/>
      <c r="P57" s="2"/>
      <c r="U57" s="2"/>
    </row>
    <row r="58" spans="1:21">
      <c r="A58" s="2"/>
      <c r="B58" s="504" t="s">
        <v>255</v>
      </c>
      <c r="C58" s="97">
        <v>539560</v>
      </c>
      <c r="D58" s="97">
        <v>4033</v>
      </c>
      <c r="E58" s="97">
        <v>576.71900000000005</v>
      </c>
      <c r="F58" s="97">
        <v>899.35900000000004</v>
      </c>
      <c r="G58" s="97">
        <v>0</v>
      </c>
      <c r="H58" s="149">
        <v>0</v>
      </c>
      <c r="I58" s="224" t="s">
        <v>385</v>
      </c>
      <c r="J58" s="2"/>
      <c r="L58" s="2"/>
      <c r="M58" s="2"/>
      <c r="N58" s="2"/>
      <c r="O58" s="2"/>
      <c r="P58" s="2"/>
      <c r="U58" s="2"/>
    </row>
    <row r="59" spans="1:21">
      <c r="A59" s="2"/>
      <c r="B59" s="504" t="s">
        <v>256</v>
      </c>
      <c r="C59" s="97">
        <v>60765</v>
      </c>
      <c r="D59" s="97">
        <v>260</v>
      </c>
      <c r="E59" s="97">
        <v>137.54</v>
      </c>
      <c r="F59" s="97">
        <v>137.54</v>
      </c>
      <c r="G59" s="150">
        <v>0</v>
      </c>
      <c r="H59" s="155">
        <v>0</v>
      </c>
      <c r="I59" s="224" t="s">
        <v>384</v>
      </c>
      <c r="J59" s="2"/>
      <c r="L59" s="2"/>
      <c r="M59" s="2"/>
      <c r="N59" s="2"/>
      <c r="O59" s="2"/>
      <c r="P59" s="2"/>
      <c r="U59" s="2"/>
    </row>
    <row r="60" spans="1:21">
      <c r="A60" s="2"/>
      <c r="B60" s="504" t="s">
        <v>257</v>
      </c>
      <c r="C60" s="97">
        <v>4594621</v>
      </c>
      <c r="D60" s="97">
        <v>622984</v>
      </c>
      <c r="E60" s="97">
        <v>225520.20800000001</v>
      </c>
      <c r="F60" s="97">
        <v>221782.304</v>
      </c>
      <c r="G60" s="97">
        <v>39000</v>
      </c>
      <c r="H60" s="149">
        <v>19880</v>
      </c>
      <c r="I60" s="224" t="s">
        <v>383</v>
      </c>
      <c r="J60" s="2"/>
      <c r="L60" s="2"/>
      <c r="M60" s="2"/>
      <c r="N60" s="2"/>
      <c r="O60" s="2"/>
      <c r="P60" s="2"/>
      <c r="U60" s="2"/>
    </row>
    <row r="61" spans="1:21">
      <c r="A61" s="2"/>
      <c r="B61" s="504" t="s">
        <v>129</v>
      </c>
      <c r="C61" s="97">
        <v>14452543</v>
      </c>
      <c r="D61" s="97">
        <v>1284000</v>
      </c>
      <c r="E61" s="97">
        <v>68052</v>
      </c>
      <c r="F61" s="97">
        <v>50076</v>
      </c>
      <c r="G61" s="150">
        <v>0</v>
      </c>
      <c r="H61" s="155">
        <v>0</v>
      </c>
      <c r="I61" s="224" t="s">
        <v>383</v>
      </c>
      <c r="J61" s="2"/>
      <c r="L61" s="2"/>
      <c r="M61" s="2"/>
      <c r="N61" s="2"/>
      <c r="O61" s="2"/>
      <c r="P61" s="2"/>
      <c r="U61" s="2"/>
    </row>
    <row r="62" spans="1:21">
      <c r="A62" s="2"/>
      <c r="B62" s="504" t="s">
        <v>73</v>
      </c>
      <c r="C62" s="97">
        <v>17909754</v>
      </c>
      <c r="D62" s="97">
        <v>756102</v>
      </c>
      <c r="E62" s="97">
        <v>155000.91</v>
      </c>
      <c r="F62" s="97">
        <v>180708.378</v>
      </c>
      <c r="G62" s="97">
        <v>46310</v>
      </c>
      <c r="H62" s="149">
        <v>53550</v>
      </c>
      <c r="I62" s="224" t="s">
        <v>17</v>
      </c>
      <c r="J62" s="2"/>
      <c r="L62" s="2"/>
      <c r="M62" s="2"/>
      <c r="N62" s="2"/>
      <c r="O62" s="2"/>
      <c r="P62" s="2"/>
      <c r="U62" s="2"/>
    </row>
    <row r="63" spans="1:21">
      <c r="A63" s="2"/>
      <c r="B63" s="504" t="s">
        <v>71</v>
      </c>
      <c r="C63" s="97">
        <v>1378665000</v>
      </c>
      <c r="D63" s="97">
        <v>9598094</v>
      </c>
      <c r="E63" s="97">
        <v>1602881.6979999999</v>
      </c>
      <c r="F63" s="97">
        <v>2121178.7740000002</v>
      </c>
      <c r="G63" s="97">
        <v>116460</v>
      </c>
      <c r="H63" s="149">
        <v>116320</v>
      </c>
      <c r="I63" s="224" t="s">
        <v>17</v>
      </c>
      <c r="J63" s="2"/>
      <c r="L63" s="2"/>
      <c r="M63" s="2"/>
      <c r="N63" s="2"/>
      <c r="O63" s="2"/>
      <c r="P63" s="2"/>
      <c r="U63" s="2"/>
    </row>
    <row r="64" spans="1:21">
      <c r="A64" s="2"/>
      <c r="B64" s="504" t="s">
        <v>258</v>
      </c>
      <c r="C64" s="97">
        <v>7346700</v>
      </c>
      <c r="D64" s="97">
        <v>1104</v>
      </c>
      <c r="E64" s="150">
        <v>0</v>
      </c>
      <c r="F64" s="150">
        <v>0</v>
      </c>
      <c r="G64" s="150">
        <v>0</v>
      </c>
      <c r="H64" s="155">
        <v>0</v>
      </c>
      <c r="I64" s="224" t="s">
        <v>385</v>
      </c>
      <c r="J64" s="2"/>
      <c r="L64" s="2"/>
      <c r="M64" s="2"/>
      <c r="N64" s="2"/>
      <c r="O64" s="2"/>
      <c r="P64" s="2"/>
      <c r="U64" s="2"/>
    </row>
    <row r="65" spans="1:21">
      <c r="A65" s="2"/>
      <c r="B65" s="504" t="s">
        <v>259</v>
      </c>
      <c r="C65" s="97">
        <v>612167</v>
      </c>
      <c r="D65" s="97">
        <v>26.8</v>
      </c>
      <c r="E65" s="150">
        <v>0</v>
      </c>
      <c r="F65" s="150">
        <v>0</v>
      </c>
      <c r="G65" s="150">
        <v>0</v>
      </c>
      <c r="H65" s="155">
        <v>0</v>
      </c>
      <c r="I65" s="224" t="s">
        <v>385</v>
      </c>
      <c r="J65" s="2"/>
      <c r="L65" s="2"/>
      <c r="M65" s="2"/>
      <c r="N65" s="2"/>
      <c r="O65" s="2"/>
      <c r="P65" s="2"/>
      <c r="U65" s="2"/>
    </row>
    <row r="66" spans="1:21">
      <c r="A66" s="2"/>
      <c r="B66" s="504" t="s">
        <v>130</v>
      </c>
      <c r="C66" s="97">
        <v>48653419</v>
      </c>
      <c r="D66" s="97">
        <v>1138914</v>
      </c>
      <c r="E66" s="97">
        <v>661709.03399999999</v>
      </c>
      <c r="F66" s="97">
        <v>600207.67799999996</v>
      </c>
      <c r="G66" s="97">
        <v>86850</v>
      </c>
      <c r="H66" s="149">
        <v>85430</v>
      </c>
      <c r="I66" s="224" t="s">
        <v>383</v>
      </c>
      <c r="J66" s="2"/>
      <c r="L66" s="2"/>
      <c r="M66" s="2"/>
      <c r="N66" s="2"/>
      <c r="O66" s="2"/>
      <c r="P66" s="2"/>
      <c r="U66" s="2"/>
    </row>
    <row r="67" spans="1:21">
      <c r="A67" s="2"/>
      <c r="B67" s="504" t="s">
        <v>131</v>
      </c>
      <c r="C67" s="97">
        <v>795601</v>
      </c>
      <c r="D67" s="97">
        <v>2235</v>
      </c>
      <c r="E67" s="97">
        <v>587.80500000000006</v>
      </c>
      <c r="F67" s="97">
        <v>444.76499999999999</v>
      </c>
      <c r="G67" s="97">
        <v>80</v>
      </c>
      <c r="H67" s="149">
        <v>80</v>
      </c>
      <c r="I67" s="224" t="s">
        <v>383</v>
      </c>
      <c r="J67" s="2"/>
      <c r="L67" s="2"/>
      <c r="M67" s="2"/>
      <c r="N67" s="2"/>
      <c r="O67" s="2"/>
      <c r="P67" s="2"/>
      <c r="U67" s="2"/>
    </row>
    <row r="68" spans="1:21">
      <c r="A68" s="2"/>
      <c r="B68" s="504" t="s">
        <v>132</v>
      </c>
      <c r="C68" s="97">
        <v>5125821</v>
      </c>
      <c r="D68" s="97">
        <v>342000</v>
      </c>
      <c r="E68" s="97">
        <v>227430</v>
      </c>
      <c r="F68" s="97">
        <v>223668.00000000003</v>
      </c>
      <c r="G68" s="97">
        <v>75480</v>
      </c>
      <c r="H68" s="149">
        <v>74070</v>
      </c>
      <c r="I68" s="224" t="s">
        <v>383</v>
      </c>
      <c r="J68" s="2"/>
      <c r="L68" s="2"/>
      <c r="M68" s="2"/>
      <c r="N68" s="2"/>
      <c r="O68" s="2"/>
      <c r="P68" s="2"/>
      <c r="U68" s="2"/>
    </row>
    <row r="69" spans="1:21">
      <c r="A69" s="2"/>
      <c r="B69" s="504" t="s">
        <v>133</v>
      </c>
      <c r="C69" s="97">
        <v>4857274</v>
      </c>
      <c r="D69" s="97">
        <v>51100</v>
      </c>
      <c r="E69" s="97">
        <v>25652.2</v>
      </c>
      <c r="F69" s="97">
        <v>27594</v>
      </c>
      <c r="G69" s="97">
        <v>13130</v>
      </c>
      <c r="H69" s="149">
        <v>18140</v>
      </c>
      <c r="I69" s="224" t="s">
        <v>383</v>
      </c>
      <c r="J69" s="2"/>
      <c r="L69" s="2"/>
      <c r="M69" s="2"/>
      <c r="N69" s="2"/>
      <c r="O69" s="2"/>
      <c r="P69" s="2"/>
      <c r="U69" s="2"/>
    </row>
    <row r="70" spans="1:21">
      <c r="A70" s="2"/>
      <c r="B70" s="504" t="s">
        <v>381</v>
      </c>
      <c r="C70" s="97">
        <v>23695919</v>
      </c>
      <c r="D70" s="97">
        <v>322463</v>
      </c>
      <c r="E70" s="97">
        <v>103510.62300000001</v>
      </c>
      <c r="F70" s="97">
        <v>105445.40100000001</v>
      </c>
      <c r="G70" s="97">
        <v>6250</v>
      </c>
      <c r="H70" s="149">
        <v>6250</v>
      </c>
      <c r="I70" s="224" t="s">
        <v>383</v>
      </c>
      <c r="J70" s="2"/>
      <c r="L70" s="2"/>
      <c r="M70" s="2"/>
      <c r="N70" s="2"/>
      <c r="O70" s="2"/>
      <c r="P70" s="2"/>
      <c r="U70" s="2"/>
    </row>
    <row r="71" spans="1:21">
      <c r="A71" s="2"/>
      <c r="B71" s="504" t="s">
        <v>67</v>
      </c>
      <c r="C71" s="97">
        <v>4170600</v>
      </c>
      <c r="D71" s="97">
        <v>56594</v>
      </c>
      <c r="E71" s="97">
        <v>18732.614000000001</v>
      </c>
      <c r="F71" s="97">
        <v>19411.742000000002</v>
      </c>
      <c r="G71" s="97">
        <v>70</v>
      </c>
      <c r="H71" s="149">
        <v>70</v>
      </c>
      <c r="I71" s="224" t="s">
        <v>17</v>
      </c>
      <c r="J71" s="2"/>
      <c r="L71" s="2"/>
      <c r="M71" s="2"/>
      <c r="N71" s="2"/>
      <c r="O71" s="2"/>
      <c r="P71" s="2"/>
      <c r="U71" s="2"/>
    </row>
    <row r="72" spans="1:21">
      <c r="A72" s="2"/>
      <c r="B72" s="504" t="s">
        <v>135</v>
      </c>
      <c r="C72" s="97">
        <v>11475982</v>
      </c>
      <c r="D72" s="97">
        <v>109886</v>
      </c>
      <c r="E72" s="97">
        <v>21098.111999999997</v>
      </c>
      <c r="F72" s="97">
        <v>33075.686000000002</v>
      </c>
      <c r="G72" s="97">
        <v>0</v>
      </c>
      <c r="H72" s="149">
        <v>0</v>
      </c>
      <c r="I72" s="224" t="s">
        <v>383</v>
      </c>
      <c r="J72" s="2"/>
      <c r="L72" s="2"/>
      <c r="M72" s="2"/>
      <c r="N72" s="2"/>
      <c r="O72" s="2"/>
      <c r="P72" s="2"/>
      <c r="U72" s="2"/>
    </row>
    <row r="73" spans="1:21">
      <c r="A73" s="2"/>
      <c r="B73" s="504" t="s">
        <v>48</v>
      </c>
      <c r="C73" s="97">
        <v>1170125</v>
      </c>
      <c r="D73" s="97">
        <v>9251</v>
      </c>
      <c r="E73" s="97">
        <v>1609.674</v>
      </c>
      <c r="F73" s="97">
        <v>1729.9370000000001</v>
      </c>
      <c r="G73" s="97">
        <v>130</v>
      </c>
      <c r="H73" s="149">
        <v>130</v>
      </c>
      <c r="I73" s="224" t="s">
        <v>17</v>
      </c>
      <c r="J73" s="2"/>
      <c r="L73" s="2"/>
      <c r="M73" s="2"/>
      <c r="N73" s="2"/>
      <c r="O73" s="2"/>
      <c r="P73" s="2"/>
      <c r="U73" s="2"/>
    </row>
    <row r="74" spans="1:21">
      <c r="A74" s="2"/>
      <c r="B74" s="504" t="s">
        <v>50</v>
      </c>
      <c r="C74" s="97">
        <v>10561633</v>
      </c>
      <c r="D74" s="97">
        <v>78867</v>
      </c>
      <c r="E74" s="97">
        <v>26814.78</v>
      </c>
      <c r="F74" s="97">
        <v>27209.114999999998</v>
      </c>
      <c r="G74" s="97">
        <v>90</v>
      </c>
      <c r="H74" s="149">
        <v>100</v>
      </c>
      <c r="I74" s="224" t="s">
        <v>17</v>
      </c>
      <c r="J74" s="2"/>
      <c r="L74" s="2"/>
      <c r="M74" s="2"/>
      <c r="N74" s="2"/>
      <c r="O74" s="2"/>
      <c r="P74" s="2"/>
      <c r="U74" s="2"/>
    </row>
    <row r="75" spans="1:21">
      <c r="A75" s="2"/>
      <c r="B75" s="504" t="s">
        <v>136</v>
      </c>
      <c r="C75" s="97">
        <v>78736153</v>
      </c>
      <c r="D75" s="97">
        <v>2344858</v>
      </c>
      <c r="E75" s="97">
        <v>1657814.6060000001</v>
      </c>
      <c r="F75" s="97">
        <v>1578089.4340000001</v>
      </c>
      <c r="G75" s="97">
        <v>1051890</v>
      </c>
      <c r="H75" s="149">
        <v>1026860</v>
      </c>
      <c r="I75" s="224" t="s">
        <v>383</v>
      </c>
      <c r="J75" s="2"/>
      <c r="L75" s="2"/>
      <c r="M75" s="2"/>
      <c r="N75" s="2"/>
      <c r="O75" s="2"/>
      <c r="P75" s="2"/>
      <c r="U75" s="2"/>
    </row>
    <row r="76" spans="1:21">
      <c r="A76" s="2"/>
      <c r="B76" s="504" t="s">
        <v>65</v>
      </c>
      <c r="C76" s="97">
        <v>5731118</v>
      </c>
      <c r="D76" s="97">
        <v>43094</v>
      </c>
      <c r="E76" s="97">
        <v>5516.0320000000002</v>
      </c>
      <c r="F76" s="97">
        <v>6205.5360000000001</v>
      </c>
      <c r="G76" s="97">
        <v>300</v>
      </c>
      <c r="H76" s="149">
        <v>340</v>
      </c>
      <c r="I76" s="224" t="s">
        <v>17</v>
      </c>
      <c r="J76" s="2"/>
      <c r="L76" s="2"/>
      <c r="M76" s="2"/>
      <c r="N76" s="2"/>
      <c r="O76" s="2"/>
      <c r="P76" s="2"/>
      <c r="U76" s="2"/>
    </row>
    <row r="77" spans="1:21">
      <c r="A77" s="2"/>
      <c r="B77" s="504" t="s">
        <v>260</v>
      </c>
      <c r="C77" s="97">
        <v>942333</v>
      </c>
      <c r="D77" s="97">
        <v>23200</v>
      </c>
      <c r="E77" s="97">
        <v>46.400000000000006</v>
      </c>
      <c r="F77" s="97">
        <v>46.400000000000006</v>
      </c>
      <c r="G77" s="97">
        <v>0</v>
      </c>
      <c r="H77" s="149">
        <v>0</v>
      </c>
      <c r="I77" s="224" t="s">
        <v>385</v>
      </c>
      <c r="J77" s="2"/>
      <c r="L77" s="2"/>
      <c r="M77" s="2"/>
      <c r="N77" s="2"/>
      <c r="O77" s="2"/>
      <c r="P77" s="2"/>
      <c r="U77" s="2"/>
    </row>
    <row r="78" spans="1:21">
      <c r="A78" s="2"/>
      <c r="B78" s="504" t="s">
        <v>261</v>
      </c>
      <c r="C78" s="97">
        <v>73543</v>
      </c>
      <c r="D78" s="97">
        <v>751</v>
      </c>
      <c r="E78" s="97">
        <v>500.91700000000003</v>
      </c>
      <c r="F78" s="97">
        <v>434.07799999999997</v>
      </c>
      <c r="G78" s="97">
        <v>280</v>
      </c>
      <c r="H78" s="149">
        <v>260</v>
      </c>
      <c r="I78" s="224" t="s">
        <v>384</v>
      </c>
      <c r="J78" s="2"/>
      <c r="L78" s="2"/>
      <c r="M78" s="2"/>
      <c r="N78" s="2"/>
      <c r="O78" s="2"/>
      <c r="P78" s="2"/>
      <c r="U78" s="2"/>
    </row>
    <row r="79" spans="1:21">
      <c r="A79" s="2"/>
      <c r="B79" s="504" t="s">
        <v>101</v>
      </c>
      <c r="C79" s="97">
        <v>10648791</v>
      </c>
      <c r="D79" s="97">
        <v>48310</v>
      </c>
      <c r="E79" s="97">
        <v>19807.100000000002</v>
      </c>
      <c r="F79" s="97">
        <v>19807.100000000002</v>
      </c>
      <c r="G79" s="150">
        <v>0</v>
      </c>
      <c r="H79" s="155">
        <v>0</v>
      </c>
      <c r="I79" s="224" t="s">
        <v>17</v>
      </c>
      <c r="J79" s="2"/>
      <c r="L79" s="2"/>
      <c r="M79" s="2"/>
      <c r="N79" s="2"/>
      <c r="O79" s="2"/>
      <c r="P79" s="2"/>
      <c r="U79" s="2"/>
    </row>
    <row r="80" spans="1:21">
      <c r="A80" s="2"/>
      <c r="B80" s="504" t="s">
        <v>95</v>
      </c>
      <c r="C80" s="97">
        <v>16385068</v>
      </c>
      <c r="D80" s="97">
        <v>283561</v>
      </c>
      <c r="E80" s="97">
        <v>149720.20799999998</v>
      </c>
      <c r="F80" s="97">
        <v>143198.30499999999</v>
      </c>
      <c r="G80" s="97">
        <v>145860</v>
      </c>
      <c r="H80" s="149">
        <v>124670</v>
      </c>
      <c r="I80" s="224" t="s">
        <v>17</v>
      </c>
      <c r="J80" s="2"/>
      <c r="L80" s="2"/>
      <c r="M80" s="2"/>
      <c r="N80" s="2"/>
      <c r="O80" s="2"/>
      <c r="P80" s="2"/>
      <c r="U80" s="2"/>
    </row>
    <row r="81" spans="1:21">
      <c r="A81" s="2"/>
      <c r="B81" s="504" t="s">
        <v>94</v>
      </c>
      <c r="C81" s="97">
        <v>95688681</v>
      </c>
      <c r="D81" s="97">
        <v>1002000</v>
      </c>
      <c r="E81" s="97">
        <v>1002</v>
      </c>
      <c r="F81" s="97">
        <v>1002</v>
      </c>
      <c r="G81" s="97">
        <v>0</v>
      </c>
      <c r="H81" s="149">
        <v>0</v>
      </c>
      <c r="I81" s="224" t="s">
        <v>17</v>
      </c>
      <c r="J81" s="2"/>
      <c r="L81" s="2"/>
      <c r="M81" s="2"/>
      <c r="N81" s="2"/>
      <c r="O81" s="2"/>
      <c r="P81" s="2"/>
      <c r="U81" s="2"/>
    </row>
    <row r="82" spans="1:21">
      <c r="A82" s="2"/>
      <c r="B82" s="504" t="s">
        <v>137</v>
      </c>
      <c r="C82" s="97">
        <v>6344722</v>
      </c>
      <c r="D82" s="97">
        <v>21041</v>
      </c>
      <c r="E82" s="97">
        <v>3829.462</v>
      </c>
      <c r="F82" s="97">
        <v>2693.248</v>
      </c>
      <c r="G82" s="97">
        <v>50</v>
      </c>
      <c r="H82" s="149">
        <v>50</v>
      </c>
      <c r="I82" s="224" t="s">
        <v>383</v>
      </c>
      <c r="J82" s="2"/>
      <c r="L82" s="2"/>
      <c r="M82" s="2"/>
      <c r="N82" s="2"/>
      <c r="O82" s="2"/>
      <c r="P82" s="2"/>
      <c r="U82" s="2"/>
    </row>
    <row r="83" spans="1:21">
      <c r="A83" s="2"/>
      <c r="B83" s="504" t="s">
        <v>34</v>
      </c>
      <c r="C83" s="97">
        <v>1221490</v>
      </c>
      <c r="D83" s="97">
        <v>28051</v>
      </c>
      <c r="E83" s="97">
        <v>18597.812999999998</v>
      </c>
      <c r="F83" s="97">
        <v>15680.508999999998</v>
      </c>
      <c r="G83" s="97">
        <v>0</v>
      </c>
      <c r="H83" s="149">
        <v>0</v>
      </c>
      <c r="I83" s="224" t="s">
        <v>17</v>
      </c>
      <c r="J83" s="2"/>
      <c r="L83" s="2"/>
      <c r="M83" s="2"/>
      <c r="N83" s="2"/>
      <c r="O83" s="2"/>
      <c r="P83" s="2"/>
      <c r="U83" s="2"/>
    </row>
    <row r="84" spans="1:21">
      <c r="A84" s="2"/>
      <c r="B84" s="504" t="s">
        <v>138</v>
      </c>
      <c r="C84" s="97">
        <v>5869869</v>
      </c>
      <c r="D84" s="97">
        <v>117600</v>
      </c>
      <c r="E84" s="97">
        <v>18816</v>
      </c>
      <c r="F84" s="97">
        <v>17640</v>
      </c>
      <c r="G84" s="97">
        <v>0</v>
      </c>
      <c r="H84" s="149">
        <v>0</v>
      </c>
      <c r="I84" s="224" t="s">
        <v>383</v>
      </c>
      <c r="J84" s="2"/>
      <c r="L84" s="2"/>
      <c r="M84" s="2"/>
      <c r="N84" s="2"/>
      <c r="O84" s="2"/>
      <c r="P84" s="2"/>
      <c r="U84" s="2"/>
    </row>
    <row r="85" spans="1:21">
      <c r="A85" s="2"/>
      <c r="B85" s="504" t="s">
        <v>45</v>
      </c>
      <c r="C85" s="97">
        <v>1316481</v>
      </c>
      <c r="D85" s="97">
        <v>45228</v>
      </c>
      <c r="E85" s="97">
        <v>23518.559999999998</v>
      </c>
      <c r="F85" s="97">
        <v>23835.155999999999</v>
      </c>
      <c r="G85" s="97">
        <v>400</v>
      </c>
      <c r="H85" s="149">
        <v>580</v>
      </c>
      <c r="I85" s="224" t="s">
        <v>17</v>
      </c>
      <c r="J85" s="2"/>
      <c r="L85" s="2"/>
      <c r="M85" s="2"/>
      <c r="N85" s="2"/>
      <c r="O85" s="2"/>
      <c r="P85" s="2"/>
      <c r="U85" s="2"/>
    </row>
    <row r="86" spans="1:21">
      <c r="A86" s="2"/>
      <c r="B86" s="504" t="s">
        <v>139</v>
      </c>
      <c r="C86" s="97">
        <v>102403196</v>
      </c>
      <c r="D86" s="97">
        <v>1104300</v>
      </c>
      <c r="E86" s="97">
        <v>152393.4</v>
      </c>
      <c r="F86" s="97">
        <v>125890.2</v>
      </c>
      <c r="G86" s="97">
        <v>0</v>
      </c>
      <c r="H86" s="149">
        <v>0</v>
      </c>
      <c r="I86" s="224" t="s">
        <v>383</v>
      </c>
      <c r="J86" s="2"/>
      <c r="L86" s="2"/>
      <c r="M86" s="2"/>
      <c r="N86" s="2"/>
      <c r="O86" s="2"/>
      <c r="P86" s="2"/>
      <c r="U86" s="2"/>
    </row>
    <row r="87" spans="1:21">
      <c r="A87" s="2"/>
      <c r="B87" s="504" t="s">
        <v>262</v>
      </c>
      <c r="C87" s="97">
        <v>49117</v>
      </c>
      <c r="D87" s="97">
        <v>1393</v>
      </c>
      <c r="E87" s="97">
        <v>1.393</v>
      </c>
      <c r="F87" s="97">
        <v>1.393</v>
      </c>
      <c r="G87" s="97">
        <v>0</v>
      </c>
      <c r="H87" s="149">
        <v>0</v>
      </c>
      <c r="I87" s="224" t="s">
        <v>384</v>
      </c>
      <c r="J87" s="2"/>
      <c r="L87" s="2"/>
      <c r="M87" s="2"/>
      <c r="N87" s="2"/>
      <c r="O87" s="2"/>
      <c r="P87" s="2"/>
      <c r="U87" s="2"/>
    </row>
    <row r="88" spans="1:21">
      <c r="A88" s="2"/>
      <c r="B88" s="504" t="s">
        <v>114</v>
      </c>
      <c r="C88" s="97">
        <v>898760</v>
      </c>
      <c r="D88" s="97">
        <v>18274</v>
      </c>
      <c r="E88" s="97">
        <v>9539.0280000000002</v>
      </c>
      <c r="F88" s="97">
        <v>10178.618</v>
      </c>
      <c r="G88" s="97">
        <v>4900</v>
      </c>
      <c r="H88" s="149">
        <v>4110</v>
      </c>
      <c r="I88" s="224" t="s">
        <v>383</v>
      </c>
      <c r="J88" s="2"/>
      <c r="L88" s="2"/>
      <c r="M88" s="2"/>
      <c r="N88" s="2"/>
      <c r="O88" s="2"/>
      <c r="P88" s="2"/>
      <c r="U88" s="2"/>
    </row>
    <row r="89" spans="1:21">
      <c r="A89" s="2"/>
      <c r="B89" s="504" t="s">
        <v>37</v>
      </c>
      <c r="C89" s="97">
        <v>5495096</v>
      </c>
      <c r="D89" s="97">
        <v>338145</v>
      </c>
      <c r="E89" s="97">
        <v>243464.4</v>
      </c>
      <c r="F89" s="97">
        <v>247183.99499999997</v>
      </c>
      <c r="G89" s="97">
        <v>2300</v>
      </c>
      <c r="H89" s="149">
        <v>2300</v>
      </c>
      <c r="I89" s="224" t="s">
        <v>17</v>
      </c>
      <c r="J89" s="2"/>
      <c r="L89" s="2"/>
      <c r="M89" s="2"/>
      <c r="N89" s="2"/>
      <c r="O89" s="2"/>
      <c r="P89" s="2"/>
      <c r="U89" s="2"/>
    </row>
    <row r="90" spans="1:21">
      <c r="A90" s="2"/>
      <c r="B90" s="504" t="s">
        <v>61</v>
      </c>
      <c r="C90" s="97">
        <v>66896109</v>
      </c>
      <c r="D90" s="97">
        <v>551500</v>
      </c>
      <c r="E90" s="97">
        <v>145596</v>
      </c>
      <c r="F90" s="97">
        <v>170965</v>
      </c>
      <c r="G90" s="150">
        <v>0</v>
      </c>
      <c r="H90" s="155">
        <v>0</v>
      </c>
      <c r="I90" s="224" t="s">
        <v>17</v>
      </c>
      <c r="J90" s="2"/>
      <c r="L90" s="2"/>
      <c r="M90" s="2"/>
      <c r="N90" s="2"/>
      <c r="O90" s="2"/>
      <c r="P90" s="2"/>
      <c r="U90" s="2"/>
    </row>
    <row r="91" spans="1:21">
      <c r="A91" s="2"/>
      <c r="B91" s="504" t="s">
        <v>263</v>
      </c>
      <c r="C91" s="285"/>
      <c r="D91" s="97">
        <v>90000</v>
      </c>
      <c r="E91" s="97">
        <v>89460</v>
      </c>
      <c r="F91" s="97">
        <v>88740</v>
      </c>
      <c r="G91" s="97">
        <v>81470</v>
      </c>
      <c r="H91" s="149">
        <v>78130</v>
      </c>
      <c r="I91" s="224" t="s">
        <v>385</v>
      </c>
      <c r="J91" s="2"/>
      <c r="L91" s="2"/>
      <c r="M91" s="2"/>
      <c r="N91" s="2"/>
      <c r="O91" s="2"/>
      <c r="P91" s="2"/>
      <c r="U91" s="2"/>
    </row>
    <row r="92" spans="1:21">
      <c r="A92" s="2"/>
      <c r="B92" s="504" t="s">
        <v>264</v>
      </c>
      <c r="C92" s="97">
        <v>280208</v>
      </c>
      <c r="D92" s="97">
        <v>4167</v>
      </c>
      <c r="E92" s="97">
        <v>625.05000000000007</v>
      </c>
      <c r="F92" s="97">
        <v>1762.6409999999998</v>
      </c>
      <c r="G92" s="97">
        <v>400</v>
      </c>
      <c r="H92" s="149">
        <v>400</v>
      </c>
      <c r="I92" s="224" t="s">
        <v>385</v>
      </c>
      <c r="J92" s="2"/>
      <c r="L92" s="2"/>
      <c r="M92" s="2"/>
      <c r="N92" s="2"/>
      <c r="O92" s="2"/>
      <c r="P92" s="2"/>
      <c r="U92" s="2"/>
    </row>
    <row r="93" spans="1:21">
      <c r="A93" s="2"/>
      <c r="B93" s="504" t="s">
        <v>84</v>
      </c>
      <c r="C93" s="97">
        <v>1979786</v>
      </c>
      <c r="D93" s="97">
        <v>267668</v>
      </c>
      <c r="E93" s="97">
        <v>228588.47200000001</v>
      </c>
      <c r="F93" s="97">
        <v>239027.52399999998</v>
      </c>
      <c r="G93" s="97">
        <v>209340</v>
      </c>
      <c r="H93" s="149">
        <v>128040</v>
      </c>
      <c r="I93" s="224" t="s">
        <v>17</v>
      </c>
      <c r="J93" s="2"/>
      <c r="L93" s="2"/>
      <c r="M93" s="2"/>
      <c r="N93" s="2"/>
      <c r="O93" s="2"/>
      <c r="P93" s="2"/>
      <c r="U93" s="2"/>
    </row>
    <row r="94" spans="1:21">
      <c r="A94" s="2"/>
      <c r="B94" s="504" t="s">
        <v>140</v>
      </c>
      <c r="C94" s="97">
        <v>2038501</v>
      </c>
      <c r="D94" s="97">
        <v>11295</v>
      </c>
      <c r="E94" s="97">
        <v>4992.3900000000003</v>
      </c>
      <c r="F94" s="97">
        <v>5511.96</v>
      </c>
      <c r="G94" s="97">
        <v>10</v>
      </c>
      <c r="H94" s="149">
        <v>10</v>
      </c>
      <c r="I94" s="224" t="s">
        <v>383</v>
      </c>
      <c r="J94" s="2"/>
      <c r="L94" s="2"/>
      <c r="M94" s="2"/>
      <c r="N94" s="2"/>
      <c r="O94" s="2"/>
      <c r="P94" s="2"/>
      <c r="U94" s="2"/>
    </row>
    <row r="95" spans="1:21">
      <c r="A95" s="2"/>
      <c r="B95" s="504" t="s">
        <v>141</v>
      </c>
      <c r="C95" s="97">
        <v>3719300</v>
      </c>
      <c r="D95" s="97">
        <v>69700</v>
      </c>
      <c r="E95" s="97">
        <v>27601.200000000001</v>
      </c>
      <c r="F95" s="97">
        <v>28298.2</v>
      </c>
      <c r="G95" s="97">
        <v>5000</v>
      </c>
      <c r="H95" s="149">
        <v>5000</v>
      </c>
      <c r="I95" s="224" t="s">
        <v>383</v>
      </c>
      <c r="J95" s="2"/>
      <c r="L95" s="2"/>
      <c r="M95" s="2"/>
      <c r="N95" s="2"/>
      <c r="O95" s="2"/>
      <c r="P95" s="2"/>
      <c r="U95" s="2"/>
    </row>
    <row r="96" spans="1:21">
      <c r="A96" s="2"/>
      <c r="B96" s="504" t="s">
        <v>47</v>
      </c>
      <c r="C96" s="97">
        <v>82667685</v>
      </c>
      <c r="D96" s="97">
        <v>357022</v>
      </c>
      <c r="E96" s="97">
        <v>115675.12799999998</v>
      </c>
      <c r="F96" s="97">
        <v>117103.21599999999</v>
      </c>
      <c r="G96" s="97">
        <v>0</v>
      </c>
      <c r="H96" s="149">
        <v>0</v>
      </c>
      <c r="I96" s="224" t="s">
        <v>17</v>
      </c>
      <c r="J96" s="2"/>
      <c r="L96" s="2"/>
      <c r="M96" s="2"/>
      <c r="N96" s="2"/>
      <c r="O96" s="2"/>
      <c r="P96" s="2"/>
      <c r="U96" s="2"/>
    </row>
    <row r="97" spans="1:21">
      <c r="A97" s="2"/>
      <c r="B97" s="504" t="s">
        <v>142</v>
      </c>
      <c r="C97" s="97">
        <v>28206728</v>
      </c>
      <c r="D97" s="97">
        <v>238533</v>
      </c>
      <c r="E97" s="97">
        <v>90404.006999999998</v>
      </c>
      <c r="F97" s="97">
        <v>97798.53</v>
      </c>
      <c r="G97" s="97">
        <v>3950</v>
      </c>
      <c r="H97" s="149">
        <v>3950</v>
      </c>
      <c r="I97" s="224" t="s">
        <v>383</v>
      </c>
      <c r="J97" s="2"/>
      <c r="L97" s="2"/>
      <c r="M97" s="2"/>
      <c r="N97" s="2"/>
      <c r="O97" s="2"/>
      <c r="P97" s="2"/>
      <c r="U97" s="2"/>
    </row>
    <row r="98" spans="1:21">
      <c r="A98" s="2"/>
      <c r="B98" s="504" t="s">
        <v>53</v>
      </c>
      <c r="C98" s="97">
        <v>10746740</v>
      </c>
      <c r="D98" s="97">
        <v>131957</v>
      </c>
      <c r="E98" s="97">
        <v>33780.991999999998</v>
      </c>
      <c r="F98" s="97">
        <v>41566.454999999994</v>
      </c>
      <c r="G98" s="97">
        <v>0</v>
      </c>
      <c r="H98" s="149">
        <v>0</v>
      </c>
      <c r="I98" s="224" t="s">
        <v>17</v>
      </c>
      <c r="J98" s="2"/>
      <c r="L98" s="2"/>
      <c r="M98" s="2"/>
      <c r="N98" s="2"/>
      <c r="O98" s="2"/>
      <c r="P98" s="2"/>
      <c r="U98" s="2"/>
    </row>
    <row r="99" spans="1:21">
      <c r="A99" s="2"/>
      <c r="B99" s="504" t="s">
        <v>265</v>
      </c>
      <c r="C99" s="97">
        <v>56186</v>
      </c>
      <c r="D99" s="97">
        <v>2166086</v>
      </c>
      <c r="E99" s="97">
        <v>2166.0860000000002</v>
      </c>
      <c r="F99" s="97">
        <v>2166.0860000000002</v>
      </c>
      <c r="G99" s="97">
        <v>0</v>
      </c>
      <c r="H99" s="149">
        <v>0</v>
      </c>
      <c r="I99" s="224" t="s">
        <v>384</v>
      </c>
      <c r="J99" s="2"/>
      <c r="L99" s="2"/>
      <c r="M99" s="2"/>
      <c r="N99" s="2"/>
      <c r="O99" s="2"/>
      <c r="P99" s="2"/>
      <c r="U99" s="2"/>
    </row>
    <row r="100" spans="1:21">
      <c r="A100" s="2"/>
      <c r="B100" s="504" t="s">
        <v>266</v>
      </c>
      <c r="C100" s="97">
        <v>107317</v>
      </c>
      <c r="D100" s="97">
        <v>344</v>
      </c>
      <c r="E100" s="97">
        <v>172</v>
      </c>
      <c r="F100" s="97">
        <v>172</v>
      </c>
      <c r="G100" s="97">
        <v>20</v>
      </c>
      <c r="H100" s="149">
        <v>20</v>
      </c>
      <c r="I100" s="224" t="s">
        <v>385</v>
      </c>
      <c r="J100" s="2"/>
      <c r="L100" s="2"/>
      <c r="M100" s="2"/>
      <c r="N100" s="2"/>
      <c r="O100" s="2"/>
      <c r="P100" s="2"/>
      <c r="U100" s="2"/>
    </row>
    <row r="101" spans="1:21">
      <c r="A101" s="2"/>
      <c r="B101" s="504" t="s">
        <v>267</v>
      </c>
      <c r="C101" s="285"/>
      <c r="D101" s="97">
        <v>1710</v>
      </c>
      <c r="E101" s="97">
        <v>745.56000000000006</v>
      </c>
      <c r="F101" s="97">
        <v>726.75000000000011</v>
      </c>
      <c r="G101" s="97">
        <v>360</v>
      </c>
      <c r="H101" s="149">
        <v>360</v>
      </c>
      <c r="I101" s="224" t="s">
        <v>385</v>
      </c>
      <c r="J101" s="2"/>
      <c r="L101" s="2"/>
      <c r="M101" s="2"/>
      <c r="N101" s="2"/>
      <c r="O101" s="2"/>
      <c r="P101" s="2"/>
      <c r="U101" s="2"/>
    </row>
    <row r="102" spans="1:21">
      <c r="A102" s="2"/>
      <c r="B102" s="504" t="s">
        <v>116</v>
      </c>
      <c r="C102" s="97">
        <v>16582469</v>
      </c>
      <c r="D102" s="97">
        <v>108889</v>
      </c>
      <c r="E102" s="97">
        <v>48237.827000000005</v>
      </c>
      <c r="F102" s="97">
        <v>35933.370000000003</v>
      </c>
      <c r="G102" s="97">
        <v>29510</v>
      </c>
      <c r="H102" s="149">
        <v>13340</v>
      </c>
      <c r="I102" s="224" t="s">
        <v>17</v>
      </c>
      <c r="J102" s="2"/>
      <c r="L102" s="2"/>
      <c r="M102" s="2"/>
      <c r="N102" s="2"/>
      <c r="O102" s="2"/>
      <c r="P102" s="2"/>
      <c r="U102" s="2"/>
    </row>
    <row r="103" spans="1:21">
      <c r="A103" s="2"/>
      <c r="B103" s="504" t="s">
        <v>143</v>
      </c>
      <c r="C103" s="97">
        <v>12395924</v>
      </c>
      <c r="D103" s="97">
        <v>245857</v>
      </c>
      <c r="E103" s="97">
        <v>72773.672000000006</v>
      </c>
      <c r="F103" s="97">
        <v>63676.963000000003</v>
      </c>
      <c r="G103" s="97">
        <v>630</v>
      </c>
      <c r="H103" s="149">
        <v>630</v>
      </c>
      <c r="I103" s="224" t="s">
        <v>383</v>
      </c>
      <c r="J103" s="2"/>
      <c r="L103" s="2"/>
      <c r="M103" s="2"/>
      <c r="N103" s="2"/>
      <c r="O103" s="2"/>
      <c r="P103" s="2"/>
      <c r="U103" s="2"/>
    </row>
    <row r="104" spans="1:21">
      <c r="A104" s="2"/>
      <c r="B104" s="504" t="s">
        <v>144</v>
      </c>
      <c r="C104" s="97">
        <v>1815698</v>
      </c>
      <c r="D104" s="97">
        <v>36125</v>
      </c>
      <c r="E104" s="97">
        <v>28466.5</v>
      </c>
      <c r="F104" s="97">
        <v>25323.624999999996</v>
      </c>
      <c r="G104" s="97">
        <v>0</v>
      </c>
      <c r="H104" s="149">
        <v>0</v>
      </c>
      <c r="I104" s="224" t="s">
        <v>383</v>
      </c>
      <c r="J104" s="2"/>
      <c r="L104" s="2"/>
      <c r="M104" s="2"/>
      <c r="N104" s="2"/>
      <c r="O104" s="2"/>
      <c r="P104" s="2"/>
      <c r="U104" s="2"/>
    </row>
    <row r="105" spans="1:21">
      <c r="A105" s="2"/>
      <c r="B105" s="504" t="s">
        <v>104</v>
      </c>
      <c r="C105" s="97">
        <v>773303</v>
      </c>
      <c r="D105" s="97">
        <v>214969</v>
      </c>
      <c r="E105" s="97">
        <v>181863.774</v>
      </c>
      <c r="F105" s="97">
        <v>180573.96</v>
      </c>
      <c r="G105" s="97">
        <v>94770</v>
      </c>
      <c r="H105" s="149">
        <v>64770</v>
      </c>
      <c r="I105" s="224" t="s">
        <v>17</v>
      </c>
      <c r="J105" s="2"/>
      <c r="L105" s="2"/>
      <c r="M105" s="2"/>
      <c r="N105" s="2"/>
      <c r="O105" s="2"/>
      <c r="P105" s="2"/>
      <c r="U105" s="2"/>
    </row>
    <row r="106" spans="1:21">
      <c r="A106" s="2"/>
      <c r="B106" s="504" t="s">
        <v>145</v>
      </c>
      <c r="C106" s="97">
        <v>10847334</v>
      </c>
      <c r="D106" s="97">
        <v>27750</v>
      </c>
      <c r="E106" s="97">
        <v>1165.5</v>
      </c>
      <c r="F106" s="97">
        <v>971.25</v>
      </c>
      <c r="G106" s="97">
        <v>0</v>
      </c>
      <c r="H106" s="149">
        <v>0</v>
      </c>
      <c r="I106" s="224" t="s">
        <v>383</v>
      </c>
      <c r="J106" s="2"/>
      <c r="L106" s="2"/>
      <c r="M106" s="2"/>
      <c r="N106" s="2"/>
      <c r="O106" s="2"/>
      <c r="P106" s="2"/>
      <c r="U106" s="2"/>
    </row>
    <row r="107" spans="1:21">
      <c r="A107" s="2"/>
      <c r="B107" s="504" t="s">
        <v>105</v>
      </c>
      <c r="C107" s="97">
        <v>9112867</v>
      </c>
      <c r="D107" s="97">
        <v>112492</v>
      </c>
      <c r="E107" s="97">
        <v>81781.684000000008</v>
      </c>
      <c r="F107" s="97">
        <v>46121.72</v>
      </c>
      <c r="G107" s="97">
        <v>4570</v>
      </c>
      <c r="H107" s="149">
        <v>4570</v>
      </c>
      <c r="I107" s="224" t="s">
        <v>17</v>
      </c>
      <c r="J107" s="2"/>
      <c r="L107" s="2"/>
      <c r="M107" s="2"/>
      <c r="N107" s="2"/>
      <c r="O107" s="2"/>
      <c r="P107" s="2"/>
      <c r="U107" s="2"/>
    </row>
    <row r="108" spans="1:21">
      <c r="A108" s="2"/>
      <c r="B108" s="504" t="s">
        <v>83</v>
      </c>
      <c r="C108" s="97">
        <v>9817958</v>
      </c>
      <c r="D108" s="97">
        <v>93028</v>
      </c>
      <c r="E108" s="97">
        <v>18326.516</v>
      </c>
      <c r="F108" s="97">
        <v>21117.356</v>
      </c>
      <c r="G108" s="97">
        <v>0</v>
      </c>
      <c r="H108" s="149">
        <v>0</v>
      </c>
      <c r="I108" s="224" t="s">
        <v>17</v>
      </c>
      <c r="J108" s="2"/>
      <c r="L108" s="2"/>
      <c r="M108" s="2"/>
      <c r="N108" s="2"/>
      <c r="O108" s="2"/>
      <c r="P108" s="2"/>
      <c r="U108" s="2"/>
    </row>
    <row r="109" spans="1:21">
      <c r="A109" s="2"/>
      <c r="B109" s="504" t="s">
        <v>268</v>
      </c>
      <c r="C109" s="97">
        <v>334252</v>
      </c>
      <c r="D109" s="97">
        <v>103000</v>
      </c>
      <c r="E109" s="97">
        <v>206</v>
      </c>
      <c r="F109" s="97">
        <v>515</v>
      </c>
      <c r="G109" s="97">
        <v>0</v>
      </c>
      <c r="H109" s="149">
        <v>0</v>
      </c>
      <c r="I109" s="224" t="s">
        <v>385</v>
      </c>
      <c r="J109" s="2"/>
      <c r="L109" s="2"/>
      <c r="M109" s="2"/>
      <c r="N109" s="2"/>
      <c r="O109" s="2"/>
      <c r="P109" s="2"/>
      <c r="U109" s="2"/>
    </row>
    <row r="110" spans="1:21">
      <c r="A110" s="2"/>
      <c r="B110" s="504" t="s">
        <v>118</v>
      </c>
      <c r="C110" s="97">
        <v>1324171354</v>
      </c>
      <c r="D110" s="97">
        <v>3287263</v>
      </c>
      <c r="E110" s="97">
        <v>706761.54499999993</v>
      </c>
      <c r="F110" s="97">
        <v>782368.59399999992</v>
      </c>
      <c r="G110" s="97">
        <v>157010</v>
      </c>
      <c r="H110" s="149">
        <v>157010</v>
      </c>
      <c r="I110" s="224" t="s">
        <v>383</v>
      </c>
      <c r="J110" s="2"/>
      <c r="L110" s="2"/>
      <c r="M110" s="2"/>
      <c r="N110" s="2"/>
      <c r="O110" s="2"/>
      <c r="P110" s="2"/>
      <c r="U110" s="2"/>
    </row>
    <row r="111" spans="1:21">
      <c r="A111" s="2"/>
      <c r="B111" s="504" t="s">
        <v>97</v>
      </c>
      <c r="C111" s="97">
        <v>261115456</v>
      </c>
      <c r="D111" s="97">
        <v>1904569</v>
      </c>
      <c r="E111" s="97">
        <v>1314152.6099999999</v>
      </c>
      <c r="F111" s="97">
        <v>1009421.57</v>
      </c>
      <c r="G111" s="97">
        <v>494530</v>
      </c>
      <c r="H111" s="149">
        <v>460240</v>
      </c>
      <c r="I111" s="224" t="s">
        <v>17</v>
      </c>
      <c r="J111" s="2"/>
      <c r="L111" s="2"/>
      <c r="M111" s="2"/>
      <c r="N111" s="2"/>
      <c r="O111" s="2"/>
      <c r="P111" s="2"/>
      <c r="U111" s="2"/>
    </row>
    <row r="112" spans="1:21">
      <c r="A112" s="2"/>
      <c r="B112" s="504" t="s">
        <v>54</v>
      </c>
      <c r="C112" s="97">
        <v>80277428</v>
      </c>
      <c r="D112" s="97">
        <v>1648195</v>
      </c>
      <c r="E112" s="97">
        <v>80761.555000000008</v>
      </c>
      <c r="F112" s="97">
        <v>95595.31</v>
      </c>
      <c r="G112" s="97">
        <v>2000</v>
      </c>
      <c r="H112" s="149">
        <v>2000</v>
      </c>
      <c r="I112" s="224" t="s">
        <v>17</v>
      </c>
      <c r="J112" s="2"/>
      <c r="L112" s="2"/>
      <c r="M112" s="2"/>
      <c r="N112" s="2"/>
      <c r="O112" s="2"/>
      <c r="P112" s="2"/>
      <c r="U112" s="2"/>
    </row>
    <row r="113" spans="1:21">
      <c r="A113" s="2"/>
      <c r="B113" s="504" t="s">
        <v>82</v>
      </c>
      <c r="C113" s="97">
        <v>37202572</v>
      </c>
      <c r="D113" s="97">
        <v>438317</v>
      </c>
      <c r="E113" s="97">
        <v>7889.7060000000001</v>
      </c>
      <c r="F113" s="97">
        <v>8328.0229999999992</v>
      </c>
      <c r="G113" s="97">
        <v>0</v>
      </c>
      <c r="H113" s="149">
        <v>0</v>
      </c>
      <c r="I113" s="224" t="s">
        <v>17</v>
      </c>
      <c r="J113" s="2"/>
      <c r="L113" s="2"/>
      <c r="M113" s="2"/>
      <c r="N113" s="2"/>
      <c r="O113" s="2"/>
      <c r="P113" s="2"/>
      <c r="U113" s="2"/>
    </row>
    <row r="114" spans="1:21">
      <c r="A114" s="2"/>
      <c r="B114" s="504" t="s">
        <v>39</v>
      </c>
      <c r="C114" s="97">
        <v>4773095</v>
      </c>
      <c r="D114" s="97">
        <v>70273</v>
      </c>
      <c r="E114" s="97">
        <v>4708.2910000000002</v>
      </c>
      <c r="F114" s="97">
        <v>7659.7570000000005</v>
      </c>
      <c r="G114" s="97">
        <v>0</v>
      </c>
      <c r="H114" s="149">
        <v>0</v>
      </c>
      <c r="I114" s="224" t="s">
        <v>17</v>
      </c>
      <c r="J114" s="2"/>
      <c r="L114" s="2"/>
      <c r="M114" s="2"/>
      <c r="N114" s="2"/>
      <c r="O114" s="2"/>
      <c r="P114" s="2"/>
      <c r="U114" s="2"/>
    </row>
    <row r="115" spans="1:21">
      <c r="A115" s="2"/>
      <c r="B115" s="504" t="s">
        <v>44</v>
      </c>
      <c r="C115" s="97">
        <v>8547100</v>
      </c>
      <c r="D115" s="97">
        <v>22072</v>
      </c>
      <c r="E115" s="97">
        <v>1346.3919999999998</v>
      </c>
      <c r="F115" s="97">
        <v>1677.472</v>
      </c>
      <c r="G115" s="97">
        <v>0</v>
      </c>
      <c r="H115" s="149">
        <v>0</v>
      </c>
      <c r="I115" s="224" t="s">
        <v>17</v>
      </c>
      <c r="J115" s="2"/>
      <c r="L115" s="2"/>
      <c r="M115" s="2"/>
      <c r="N115" s="2"/>
      <c r="O115" s="2"/>
      <c r="P115" s="2"/>
      <c r="U115" s="2"/>
    </row>
    <row r="116" spans="1:21">
      <c r="A116" s="2"/>
      <c r="B116" s="504" t="s">
        <v>58</v>
      </c>
      <c r="C116" s="97">
        <v>60600590</v>
      </c>
      <c r="D116" s="97">
        <v>301318</v>
      </c>
      <c r="E116" s="97">
        <v>77740.043999999994</v>
      </c>
      <c r="F116" s="97">
        <v>95216.487999999998</v>
      </c>
      <c r="G116" s="97">
        <v>930</v>
      </c>
      <c r="H116" s="149">
        <v>930</v>
      </c>
      <c r="I116" s="224" t="s">
        <v>17</v>
      </c>
      <c r="J116" s="2"/>
      <c r="L116" s="2"/>
      <c r="M116" s="2"/>
      <c r="N116" s="2"/>
      <c r="O116" s="2"/>
      <c r="P116" s="2"/>
      <c r="U116" s="2"/>
    </row>
    <row r="117" spans="1:21">
      <c r="A117" s="2"/>
      <c r="B117" s="504" t="s">
        <v>98</v>
      </c>
      <c r="C117" s="97">
        <v>2881355</v>
      </c>
      <c r="D117" s="97">
        <v>10991</v>
      </c>
      <c r="E117" s="97">
        <v>3495.1379999999999</v>
      </c>
      <c r="F117" s="97">
        <v>3407.21</v>
      </c>
      <c r="G117" s="97">
        <v>890</v>
      </c>
      <c r="H117" s="149">
        <v>880</v>
      </c>
      <c r="I117" s="224" t="s">
        <v>17</v>
      </c>
      <c r="J117" s="2"/>
      <c r="L117" s="2"/>
      <c r="M117" s="2"/>
      <c r="N117" s="2"/>
      <c r="O117" s="2"/>
      <c r="P117" s="2"/>
      <c r="U117" s="2"/>
    </row>
    <row r="118" spans="1:21">
      <c r="A118" s="2"/>
      <c r="B118" s="504" t="s">
        <v>42</v>
      </c>
      <c r="C118" s="97">
        <v>126994511</v>
      </c>
      <c r="D118" s="97">
        <v>377915</v>
      </c>
      <c r="E118" s="97">
        <v>258493.86000000002</v>
      </c>
      <c r="F118" s="97">
        <v>258871.77499999999</v>
      </c>
      <c r="G118" s="97">
        <v>37640</v>
      </c>
      <c r="H118" s="149">
        <v>49050</v>
      </c>
      <c r="I118" s="224" t="s">
        <v>17</v>
      </c>
      <c r="J118" s="2"/>
      <c r="L118" s="2"/>
      <c r="M118" s="2"/>
      <c r="N118" s="2"/>
      <c r="O118" s="2"/>
      <c r="P118" s="2"/>
      <c r="U118" s="2"/>
    </row>
    <row r="119" spans="1:21">
      <c r="A119" s="2"/>
      <c r="B119" s="504" t="s">
        <v>88</v>
      </c>
      <c r="C119" s="97">
        <v>9455802</v>
      </c>
      <c r="D119" s="97">
        <v>89342</v>
      </c>
      <c r="E119" s="97">
        <v>982.76200000000006</v>
      </c>
      <c r="F119" s="97">
        <v>982.76200000000006</v>
      </c>
      <c r="G119" s="97">
        <v>0</v>
      </c>
      <c r="H119" s="149">
        <v>0</v>
      </c>
      <c r="I119" s="224" t="s">
        <v>17</v>
      </c>
      <c r="J119" s="2"/>
      <c r="L119" s="2"/>
      <c r="M119" s="2"/>
      <c r="N119" s="2"/>
      <c r="O119" s="2"/>
      <c r="P119" s="2"/>
      <c r="U119" s="2"/>
    </row>
    <row r="120" spans="1:21">
      <c r="A120" s="2"/>
      <c r="B120" s="504" t="s">
        <v>43</v>
      </c>
      <c r="C120" s="97">
        <v>17797032</v>
      </c>
      <c r="D120" s="97">
        <v>2724900</v>
      </c>
      <c r="E120" s="97">
        <v>35423.700000000004</v>
      </c>
      <c r="F120" s="97">
        <v>32698.799999999999</v>
      </c>
      <c r="G120" s="97">
        <v>0</v>
      </c>
      <c r="H120" s="149">
        <v>0</v>
      </c>
      <c r="I120" s="224" t="s">
        <v>17</v>
      </c>
      <c r="J120" s="2"/>
      <c r="L120" s="2"/>
      <c r="M120" s="2"/>
      <c r="N120" s="2"/>
      <c r="O120" s="2"/>
      <c r="P120" s="2"/>
      <c r="U120" s="2"/>
    </row>
    <row r="121" spans="1:21">
      <c r="A121" s="2"/>
      <c r="B121" s="504" t="s">
        <v>146</v>
      </c>
      <c r="C121" s="97">
        <v>48461567</v>
      </c>
      <c r="D121" s="97">
        <v>580367</v>
      </c>
      <c r="E121" s="97">
        <v>48170.461000000003</v>
      </c>
      <c r="F121" s="97">
        <v>45268.625999999997</v>
      </c>
      <c r="G121" s="97">
        <v>0</v>
      </c>
      <c r="H121" s="149">
        <v>0</v>
      </c>
      <c r="I121" s="224" t="s">
        <v>383</v>
      </c>
      <c r="J121" s="2"/>
      <c r="L121" s="2"/>
      <c r="M121" s="2"/>
      <c r="N121" s="2"/>
      <c r="O121" s="2"/>
      <c r="P121" s="2"/>
      <c r="U121" s="2"/>
    </row>
    <row r="122" spans="1:21">
      <c r="A122" s="2"/>
      <c r="B122" s="504" t="s">
        <v>269</v>
      </c>
      <c r="C122" s="97">
        <v>114395</v>
      </c>
      <c r="D122" s="97">
        <v>726</v>
      </c>
      <c r="E122" s="97">
        <v>108.89999999999999</v>
      </c>
      <c r="F122" s="97">
        <v>108.89999999999999</v>
      </c>
      <c r="G122" s="97">
        <v>0</v>
      </c>
      <c r="H122" s="149">
        <v>0</v>
      </c>
      <c r="I122" s="224" t="s">
        <v>385</v>
      </c>
      <c r="J122" s="2"/>
      <c r="L122" s="2"/>
      <c r="M122" s="2"/>
      <c r="N122" s="2"/>
      <c r="O122" s="2"/>
      <c r="P122" s="2"/>
      <c r="U122" s="2"/>
    </row>
    <row r="123" spans="1:21">
      <c r="A123" s="2"/>
      <c r="B123" s="504" t="s">
        <v>23</v>
      </c>
      <c r="C123" s="97">
        <v>4052584</v>
      </c>
      <c r="D123" s="97">
        <v>17818</v>
      </c>
      <c r="E123" s="97">
        <v>35.636000000000003</v>
      </c>
      <c r="F123" s="97">
        <v>71.272000000000006</v>
      </c>
      <c r="G123" s="97">
        <v>0</v>
      </c>
      <c r="H123" s="149">
        <v>0</v>
      </c>
      <c r="I123" s="224" t="s">
        <v>17</v>
      </c>
      <c r="J123" s="2"/>
      <c r="L123" s="2"/>
      <c r="M123" s="2"/>
      <c r="N123" s="2"/>
      <c r="O123" s="2"/>
      <c r="P123" s="2"/>
      <c r="U123" s="2"/>
    </row>
    <row r="124" spans="1:21">
      <c r="A124" s="2"/>
      <c r="B124" s="504" t="s">
        <v>147</v>
      </c>
      <c r="C124" s="97">
        <v>6082700</v>
      </c>
      <c r="D124" s="97">
        <v>199951</v>
      </c>
      <c r="E124" s="97">
        <v>8797.844000000001</v>
      </c>
      <c r="F124" s="97">
        <v>6598.3829999999998</v>
      </c>
      <c r="G124" s="97">
        <v>7930</v>
      </c>
      <c r="H124" s="149">
        <v>6300</v>
      </c>
      <c r="I124" s="224" t="s">
        <v>383</v>
      </c>
      <c r="J124" s="2"/>
      <c r="L124" s="2"/>
      <c r="M124" s="2"/>
      <c r="N124" s="2"/>
      <c r="O124" s="2"/>
      <c r="P124" s="2"/>
      <c r="U124" s="2"/>
    </row>
    <row r="125" spans="1:21">
      <c r="A125" s="2"/>
      <c r="B125" s="504" t="s">
        <v>148</v>
      </c>
      <c r="C125" s="97">
        <v>6758353</v>
      </c>
      <c r="D125" s="97">
        <v>236800</v>
      </c>
      <c r="E125" s="97">
        <v>181152</v>
      </c>
      <c r="F125" s="97">
        <v>192518.39999999999</v>
      </c>
      <c r="G125" s="97">
        <v>15930</v>
      </c>
      <c r="H125" s="149">
        <v>11940</v>
      </c>
      <c r="I125" s="224" t="s">
        <v>383</v>
      </c>
      <c r="J125" s="2"/>
      <c r="L125" s="2"/>
      <c r="M125" s="2"/>
      <c r="N125" s="2"/>
      <c r="O125" s="2"/>
      <c r="P125" s="2"/>
      <c r="U125" s="2"/>
    </row>
    <row r="126" spans="1:21">
      <c r="A126" s="2"/>
      <c r="B126" s="504" t="s">
        <v>149</v>
      </c>
      <c r="C126" s="97">
        <v>1960424</v>
      </c>
      <c r="D126" s="97">
        <v>64589</v>
      </c>
      <c r="E126" s="97">
        <v>32940.39</v>
      </c>
      <c r="F126" s="97">
        <v>34878.06</v>
      </c>
      <c r="G126" s="97">
        <v>170</v>
      </c>
      <c r="H126" s="149">
        <v>160</v>
      </c>
      <c r="I126" s="224" t="s">
        <v>383</v>
      </c>
      <c r="J126" s="2"/>
      <c r="L126" s="2"/>
      <c r="M126" s="2"/>
      <c r="N126" s="2"/>
      <c r="O126" s="2"/>
      <c r="P126" s="2"/>
      <c r="U126" s="2"/>
    </row>
    <row r="127" spans="1:21">
      <c r="A127" s="2"/>
      <c r="B127" s="504" t="s">
        <v>81</v>
      </c>
      <c r="C127" s="97">
        <v>6006668</v>
      </c>
      <c r="D127" s="97">
        <v>10400</v>
      </c>
      <c r="E127" s="97">
        <v>1331.2</v>
      </c>
      <c r="F127" s="97">
        <v>1393.6000000000001</v>
      </c>
      <c r="G127" s="97">
        <v>0</v>
      </c>
      <c r="H127" s="149">
        <v>0</v>
      </c>
      <c r="I127" s="224" t="s">
        <v>17</v>
      </c>
      <c r="J127" s="2"/>
      <c r="L127" s="2"/>
      <c r="M127" s="2"/>
      <c r="N127" s="2"/>
      <c r="O127" s="2"/>
      <c r="P127" s="2"/>
      <c r="U127" s="2"/>
    </row>
    <row r="128" spans="1:21">
      <c r="A128" s="2"/>
      <c r="B128" s="504" t="s">
        <v>150</v>
      </c>
      <c r="C128" s="97">
        <v>4613823</v>
      </c>
      <c r="D128" s="97">
        <v>111369</v>
      </c>
      <c r="E128" s="97">
        <v>57020.928000000007</v>
      </c>
      <c r="F128" s="97">
        <v>48334.146000000001</v>
      </c>
      <c r="G128" s="97">
        <v>1750</v>
      </c>
      <c r="H128" s="149">
        <v>1750</v>
      </c>
      <c r="I128" s="224" t="s">
        <v>383</v>
      </c>
      <c r="J128" s="2"/>
      <c r="L128" s="2"/>
      <c r="M128" s="2"/>
      <c r="N128" s="2"/>
      <c r="O128" s="2"/>
      <c r="P128" s="2"/>
      <c r="U128" s="2"/>
    </row>
    <row r="129" spans="1:21">
      <c r="A129" s="2"/>
      <c r="B129" s="504" t="s">
        <v>57</v>
      </c>
      <c r="C129" s="97">
        <v>6293253</v>
      </c>
      <c r="D129" s="97">
        <v>1759540</v>
      </c>
      <c r="E129" s="97">
        <v>1759.5400000000002</v>
      </c>
      <c r="F129" s="97">
        <v>1759.5400000000002</v>
      </c>
      <c r="G129" s="97">
        <v>0</v>
      </c>
      <c r="H129" s="149">
        <v>0</v>
      </c>
      <c r="I129" s="224" t="s">
        <v>17</v>
      </c>
      <c r="J129" s="2"/>
      <c r="L129" s="2"/>
      <c r="M129" s="2"/>
      <c r="N129" s="2"/>
      <c r="O129" s="2"/>
      <c r="P129" s="2"/>
      <c r="U129" s="2"/>
    </row>
    <row r="130" spans="1:21">
      <c r="A130" s="2"/>
      <c r="B130" s="504" t="s">
        <v>109</v>
      </c>
      <c r="C130" s="97">
        <v>2872298</v>
      </c>
      <c r="D130" s="97">
        <v>65300</v>
      </c>
      <c r="E130" s="97">
        <v>20243</v>
      </c>
      <c r="F130" s="97">
        <v>22724.399999999998</v>
      </c>
      <c r="G130" s="97">
        <v>200</v>
      </c>
      <c r="H130" s="149">
        <v>260</v>
      </c>
      <c r="I130" s="224" t="s">
        <v>383</v>
      </c>
      <c r="J130" s="2"/>
      <c r="L130" s="2"/>
      <c r="M130" s="2"/>
      <c r="N130" s="2"/>
      <c r="O130" s="2"/>
      <c r="P130" s="2"/>
      <c r="U130" s="2"/>
    </row>
    <row r="131" spans="1:21">
      <c r="A131" s="2"/>
      <c r="B131" s="504" t="s">
        <v>25</v>
      </c>
      <c r="C131" s="97">
        <v>582972</v>
      </c>
      <c r="D131" s="97">
        <v>2586</v>
      </c>
      <c r="E131" s="97">
        <v>855.96600000000001</v>
      </c>
      <c r="F131" s="97">
        <v>866.31</v>
      </c>
      <c r="G131" s="97">
        <v>0</v>
      </c>
      <c r="H131" s="149">
        <v>0</v>
      </c>
      <c r="I131" s="224" t="s">
        <v>17</v>
      </c>
      <c r="J131" s="2"/>
      <c r="L131" s="2"/>
      <c r="M131" s="2"/>
      <c r="N131" s="2"/>
      <c r="O131" s="2"/>
      <c r="P131" s="2"/>
      <c r="U131" s="2"/>
    </row>
    <row r="132" spans="1:21">
      <c r="A132" s="2"/>
      <c r="B132" s="504" t="s">
        <v>93</v>
      </c>
      <c r="C132" s="97">
        <v>2081206</v>
      </c>
      <c r="D132" s="97">
        <v>25713</v>
      </c>
      <c r="E132" s="97">
        <v>9308.1059999999998</v>
      </c>
      <c r="F132" s="97">
        <v>10182.348</v>
      </c>
      <c r="G132" s="97">
        <v>0</v>
      </c>
      <c r="H132" s="149">
        <v>0</v>
      </c>
      <c r="I132" s="224" t="s">
        <v>17</v>
      </c>
      <c r="J132" s="2"/>
      <c r="L132" s="2"/>
      <c r="M132" s="2"/>
      <c r="N132" s="2"/>
      <c r="O132" s="2"/>
      <c r="P132" s="2"/>
      <c r="U132" s="2"/>
    </row>
    <row r="133" spans="1:21">
      <c r="A133" s="2"/>
      <c r="B133" s="504" t="s">
        <v>151</v>
      </c>
      <c r="C133" s="97">
        <v>24894551</v>
      </c>
      <c r="D133" s="97">
        <v>587041</v>
      </c>
      <c r="E133" s="97">
        <v>137954.63500000001</v>
      </c>
      <c r="F133" s="97">
        <v>125626.77399999999</v>
      </c>
      <c r="G133" s="97">
        <v>33670</v>
      </c>
      <c r="H133" s="149">
        <v>29930</v>
      </c>
      <c r="I133" s="224" t="s">
        <v>383</v>
      </c>
      <c r="J133" s="2"/>
      <c r="L133" s="2"/>
      <c r="M133" s="2"/>
      <c r="N133" s="2"/>
      <c r="O133" s="2"/>
      <c r="P133" s="2"/>
      <c r="U133" s="2"/>
    </row>
    <row r="134" spans="1:21">
      <c r="A134" s="2"/>
      <c r="B134" s="504" t="s">
        <v>152</v>
      </c>
      <c r="C134" s="97">
        <v>18091575</v>
      </c>
      <c r="D134" s="97">
        <v>118484</v>
      </c>
      <c r="E134" s="97">
        <v>48933.891999999993</v>
      </c>
      <c r="F134" s="97">
        <v>39573.655999999995</v>
      </c>
      <c r="G134" s="97">
        <v>17270</v>
      </c>
      <c r="H134" s="149">
        <v>8450</v>
      </c>
      <c r="I134" s="224" t="s">
        <v>383</v>
      </c>
      <c r="J134" s="2"/>
      <c r="L134" s="2"/>
      <c r="M134" s="2"/>
      <c r="N134" s="2"/>
      <c r="O134" s="2"/>
      <c r="P134" s="2"/>
      <c r="U134" s="2"/>
    </row>
    <row r="135" spans="1:21">
      <c r="A135" s="2"/>
      <c r="B135" s="504" t="s">
        <v>51</v>
      </c>
      <c r="C135" s="97">
        <v>31187265</v>
      </c>
      <c r="D135" s="97">
        <v>329847</v>
      </c>
      <c r="E135" s="97">
        <v>224625.80699999997</v>
      </c>
      <c r="F135" s="97">
        <v>222976.57199999996</v>
      </c>
      <c r="G135" s="97">
        <v>38200</v>
      </c>
      <c r="H135" s="149">
        <v>50410</v>
      </c>
      <c r="I135" s="224" t="s">
        <v>17</v>
      </c>
      <c r="J135" s="2"/>
      <c r="L135" s="2"/>
      <c r="M135" s="2"/>
      <c r="N135" s="2"/>
      <c r="O135" s="2"/>
      <c r="P135" s="2"/>
      <c r="U135" s="2"/>
    </row>
    <row r="136" spans="1:21">
      <c r="A136" s="2"/>
      <c r="B136" s="504" t="s">
        <v>270</v>
      </c>
      <c r="C136" s="97">
        <v>417492</v>
      </c>
      <c r="D136" s="97">
        <v>298</v>
      </c>
      <c r="E136" s="97">
        <v>9.8339999999999996</v>
      </c>
      <c r="F136" s="97">
        <v>9.8339999999999996</v>
      </c>
      <c r="G136" s="150">
        <v>0</v>
      </c>
      <c r="H136" s="155">
        <v>0</v>
      </c>
      <c r="I136" s="224" t="s">
        <v>385</v>
      </c>
      <c r="J136" s="2"/>
      <c r="L136" s="2"/>
      <c r="M136" s="2"/>
      <c r="N136" s="2"/>
      <c r="O136" s="2"/>
      <c r="P136" s="2"/>
      <c r="U136" s="2"/>
    </row>
    <row r="137" spans="1:21">
      <c r="A137" s="2"/>
      <c r="B137" s="504" t="s">
        <v>153</v>
      </c>
      <c r="C137" s="97">
        <v>17994837</v>
      </c>
      <c r="D137" s="97">
        <v>1240192</v>
      </c>
      <c r="E137" s="97">
        <v>68210.559999999998</v>
      </c>
      <c r="F137" s="97">
        <v>48367.487999999998</v>
      </c>
      <c r="G137" s="97">
        <v>0</v>
      </c>
      <c r="H137" s="149">
        <v>0</v>
      </c>
      <c r="I137" s="224" t="s">
        <v>383</v>
      </c>
      <c r="J137" s="2"/>
      <c r="L137" s="2"/>
      <c r="M137" s="2"/>
      <c r="N137" s="2"/>
      <c r="O137" s="2"/>
      <c r="P137" s="2"/>
      <c r="U137" s="2"/>
    </row>
    <row r="138" spans="1:21">
      <c r="A138" s="2"/>
      <c r="B138" s="504" t="s">
        <v>271</v>
      </c>
      <c r="C138" s="97">
        <v>436947</v>
      </c>
      <c r="D138" s="97">
        <v>316</v>
      </c>
      <c r="E138" s="97">
        <v>3.4760000000000004</v>
      </c>
      <c r="F138" s="97">
        <v>3.4760000000000004</v>
      </c>
      <c r="G138" s="97">
        <v>0</v>
      </c>
      <c r="H138" s="149">
        <v>0</v>
      </c>
      <c r="I138" s="224" t="s">
        <v>385</v>
      </c>
      <c r="J138" s="2"/>
      <c r="L138" s="2"/>
      <c r="M138" s="2"/>
      <c r="N138" s="2"/>
      <c r="O138" s="2"/>
      <c r="P138" s="2"/>
      <c r="U138" s="2"/>
    </row>
    <row r="139" spans="1:21">
      <c r="A139" s="2"/>
      <c r="B139" s="504" t="s">
        <v>272</v>
      </c>
      <c r="C139" s="285"/>
      <c r="D139" s="97">
        <v>1100</v>
      </c>
      <c r="E139" s="97">
        <v>503.79999999999995</v>
      </c>
      <c r="F139" s="97">
        <v>503.79999999999995</v>
      </c>
      <c r="G139" s="97">
        <v>0</v>
      </c>
      <c r="H139" s="149">
        <v>0</v>
      </c>
      <c r="I139" s="224" t="s">
        <v>385</v>
      </c>
      <c r="J139" s="2"/>
      <c r="L139" s="2"/>
      <c r="M139" s="2"/>
      <c r="N139" s="2"/>
      <c r="O139" s="2"/>
      <c r="P139" s="2"/>
      <c r="U139" s="2"/>
    </row>
    <row r="140" spans="1:21">
      <c r="A140" s="2"/>
      <c r="B140" s="504" t="s">
        <v>154</v>
      </c>
      <c r="C140" s="97">
        <v>4301018</v>
      </c>
      <c r="D140" s="97">
        <v>1025520</v>
      </c>
      <c r="E140" s="97">
        <v>4102.0800000000008</v>
      </c>
      <c r="F140" s="97">
        <v>2051.0400000000004</v>
      </c>
      <c r="G140" s="97">
        <v>0</v>
      </c>
      <c r="H140" s="149">
        <v>0</v>
      </c>
      <c r="I140" s="224" t="s">
        <v>383</v>
      </c>
      <c r="J140" s="2"/>
      <c r="L140" s="2"/>
      <c r="M140" s="2"/>
      <c r="N140" s="2"/>
      <c r="O140" s="2"/>
      <c r="P140" s="2"/>
      <c r="U140" s="2"/>
    </row>
    <row r="141" spans="1:21">
      <c r="A141" s="2"/>
      <c r="B141" s="504" t="s">
        <v>79</v>
      </c>
      <c r="C141" s="97">
        <v>1263473</v>
      </c>
      <c r="D141" s="97">
        <v>2040</v>
      </c>
      <c r="E141" s="97">
        <v>416.15999999999997</v>
      </c>
      <c r="F141" s="97">
        <v>391.67999999999995</v>
      </c>
      <c r="G141" s="97">
        <v>0</v>
      </c>
      <c r="H141" s="149">
        <v>0</v>
      </c>
      <c r="I141" s="224" t="s">
        <v>17</v>
      </c>
      <c r="J141" s="2"/>
      <c r="L141" s="2"/>
      <c r="M141" s="2"/>
      <c r="N141" s="2"/>
      <c r="O141" s="2"/>
      <c r="P141" s="2"/>
      <c r="U141" s="2"/>
    </row>
    <row r="142" spans="1:21">
      <c r="A142" s="2"/>
      <c r="B142" s="504" t="s">
        <v>80</v>
      </c>
      <c r="C142" s="97">
        <v>127540423</v>
      </c>
      <c r="D142" s="97">
        <v>1964375</v>
      </c>
      <c r="E142" s="97">
        <v>705210.625</v>
      </c>
      <c r="F142" s="97">
        <v>667887.5</v>
      </c>
      <c r="G142" s="97">
        <v>394430</v>
      </c>
      <c r="H142" s="149">
        <v>330560</v>
      </c>
      <c r="I142" s="224" t="s">
        <v>17</v>
      </c>
      <c r="J142" s="2"/>
      <c r="L142" s="2"/>
      <c r="M142" s="2"/>
      <c r="N142" s="2"/>
      <c r="O142" s="2"/>
      <c r="P142" s="2"/>
      <c r="U142" s="2"/>
    </row>
    <row r="143" spans="1:21">
      <c r="A143" s="2"/>
      <c r="B143" s="504" t="s">
        <v>155</v>
      </c>
      <c r="C143" s="97">
        <v>3552000</v>
      </c>
      <c r="D143" s="97">
        <v>33851</v>
      </c>
      <c r="E143" s="97">
        <v>3283.5469999999996</v>
      </c>
      <c r="F143" s="97">
        <v>4197.5240000000003</v>
      </c>
      <c r="G143" s="97">
        <v>0</v>
      </c>
      <c r="H143" s="149">
        <v>0</v>
      </c>
      <c r="I143" s="224" t="s">
        <v>383</v>
      </c>
      <c r="J143" s="2"/>
      <c r="L143" s="2"/>
      <c r="M143" s="2"/>
      <c r="N143" s="2"/>
      <c r="O143" s="2"/>
      <c r="P143" s="2"/>
      <c r="U143" s="2"/>
    </row>
    <row r="144" spans="1:21">
      <c r="A144" s="2"/>
      <c r="B144" s="504" t="s">
        <v>70</v>
      </c>
      <c r="C144" s="97">
        <v>3027398</v>
      </c>
      <c r="D144" s="97">
        <v>1564100</v>
      </c>
      <c r="E144" s="97">
        <v>126692.09999999999</v>
      </c>
      <c r="F144" s="97">
        <v>126692.09999999999</v>
      </c>
      <c r="G144" s="97">
        <v>125340</v>
      </c>
      <c r="H144" s="149">
        <v>125520</v>
      </c>
      <c r="I144" s="224" t="s">
        <v>17</v>
      </c>
      <c r="J144" s="2"/>
      <c r="L144" s="2"/>
      <c r="M144" s="2"/>
      <c r="N144" s="2"/>
      <c r="O144" s="2"/>
      <c r="P144" s="2"/>
      <c r="U144" s="2"/>
    </row>
    <row r="145" spans="1:21">
      <c r="A145" s="2"/>
      <c r="B145" s="504" t="s">
        <v>90</v>
      </c>
      <c r="C145" s="97">
        <v>622781</v>
      </c>
      <c r="D145" s="97">
        <v>13938</v>
      </c>
      <c r="E145" s="97">
        <v>6481.17</v>
      </c>
      <c r="F145" s="97">
        <v>8571.869999999999</v>
      </c>
      <c r="G145" s="97">
        <v>1090</v>
      </c>
      <c r="H145" s="149">
        <v>1090</v>
      </c>
      <c r="I145" s="224" t="s">
        <v>385</v>
      </c>
      <c r="J145" s="2"/>
      <c r="L145" s="2"/>
      <c r="M145" s="2"/>
      <c r="N145" s="2"/>
      <c r="O145" s="2"/>
      <c r="P145" s="2"/>
      <c r="U145" s="2"/>
    </row>
    <row r="146" spans="1:21">
      <c r="A146" s="2"/>
      <c r="B146" s="504" t="s">
        <v>113</v>
      </c>
      <c r="C146" s="97">
        <v>35276786</v>
      </c>
      <c r="D146" s="97">
        <v>446550</v>
      </c>
      <c r="E146" s="97">
        <v>49567.049999999996</v>
      </c>
      <c r="F146" s="97">
        <v>56265.299999999996</v>
      </c>
      <c r="G146" s="97">
        <v>0</v>
      </c>
      <c r="H146" s="149">
        <v>0</v>
      </c>
      <c r="I146" s="224" t="s">
        <v>383</v>
      </c>
      <c r="J146" s="2"/>
      <c r="L146" s="2"/>
      <c r="M146" s="2"/>
      <c r="N146" s="2"/>
      <c r="O146" s="2"/>
      <c r="P146" s="2"/>
      <c r="U146" s="2"/>
    </row>
    <row r="147" spans="1:21">
      <c r="A147" s="2"/>
      <c r="B147" s="504" t="s">
        <v>156</v>
      </c>
      <c r="C147" s="97">
        <v>28829476</v>
      </c>
      <c r="D147" s="97">
        <v>801590</v>
      </c>
      <c r="E147" s="97">
        <v>442477.68</v>
      </c>
      <c r="F147" s="97">
        <v>386366.38</v>
      </c>
      <c r="G147" s="97">
        <v>0</v>
      </c>
      <c r="H147" s="149">
        <v>0</v>
      </c>
      <c r="I147" s="224" t="s">
        <v>383</v>
      </c>
      <c r="J147" s="2"/>
      <c r="L147" s="2"/>
      <c r="M147" s="2"/>
      <c r="N147" s="2"/>
      <c r="O147" s="2"/>
      <c r="P147" s="2"/>
      <c r="U147" s="2"/>
    </row>
    <row r="148" spans="1:21">
      <c r="A148" s="2"/>
      <c r="B148" s="504" t="s">
        <v>380</v>
      </c>
      <c r="C148" s="97">
        <v>52885223</v>
      </c>
      <c r="D148" s="97">
        <v>676578</v>
      </c>
      <c r="E148" s="97">
        <v>403240.48800000001</v>
      </c>
      <c r="F148" s="97">
        <v>299047.47600000002</v>
      </c>
      <c r="G148" s="97">
        <v>31920</v>
      </c>
      <c r="H148" s="149">
        <v>31920</v>
      </c>
      <c r="I148" s="224" t="s">
        <v>383</v>
      </c>
      <c r="J148" s="2"/>
      <c r="L148" s="2"/>
      <c r="M148" s="2"/>
      <c r="N148" s="2"/>
      <c r="O148" s="2"/>
      <c r="P148" s="2"/>
      <c r="U148" s="2"/>
    </row>
    <row r="149" spans="1:21">
      <c r="A149" s="2"/>
      <c r="B149" s="504" t="s">
        <v>157</v>
      </c>
      <c r="C149" s="97">
        <v>2479713</v>
      </c>
      <c r="D149" s="97">
        <v>824292</v>
      </c>
      <c r="E149" s="97">
        <v>87374.952000000005</v>
      </c>
      <c r="F149" s="97">
        <v>69240.528000000006</v>
      </c>
      <c r="G149" s="97">
        <v>0</v>
      </c>
      <c r="H149" s="149">
        <v>0</v>
      </c>
      <c r="I149" s="224" t="s">
        <v>383</v>
      </c>
      <c r="J149" s="2"/>
      <c r="L149" s="2"/>
      <c r="M149" s="2"/>
      <c r="N149" s="2"/>
      <c r="O149" s="2"/>
      <c r="P149" s="2"/>
      <c r="U149" s="2"/>
    </row>
    <row r="150" spans="1:21">
      <c r="A150" s="2"/>
      <c r="B150" s="504" t="s">
        <v>158</v>
      </c>
      <c r="C150" s="97">
        <v>28982771</v>
      </c>
      <c r="D150" s="97">
        <v>147181</v>
      </c>
      <c r="E150" s="97">
        <v>49599.997000000003</v>
      </c>
      <c r="F150" s="97">
        <v>37383.973999999995</v>
      </c>
      <c r="G150" s="97">
        <v>5480</v>
      </c>
      <c r="H150" s="149">
        <v>5260</v>
      </c>
      <c r="I150" s="224" t="s">
        <v>383</v>
      </c>
      <c r="J150" s="2"/>
      <c r="L150" s="2"/>
      <c r="M150" s="2"/>
      <c r="N150" s="2"/>
      <c r="O150" s="2"/>
      <c r="P150" s="2"/>
      <c r="U150" s="2"/>
    </row>
    <row r="151" spans="1:21">
      <c r="A151" s="2"/>
      <c r="B151" s="504" t="s">
        <v>38</v>
      </c>
      <c r="C151" s="97">
        <v>17018408</v>
      </c>
      <c r="D151" s="97">
        <v>41543</v>
      </c>
      <c r="E151" s="97">
        <v>4237.3859999999995</v>
      </c>
      <c r="F151" s="97">
        <v>4611.2730000000001</v>
      </c>
      <c r="G151" s="97">
        <v>0</v>
      </c>
      <c r="H151" s="149">
        <v>0</v>
      </c>
      <c r="I151" s="224" t="s">
        <v>17</v>
      </c>
      <c r="J151" s="2"/>
      <c r="L151" s="2"/>
      <c r="M151" s="2"/>
      <c r="N151" s="2"/>
      <c r="O151" s="2"/>
      <c r="P151" s="2"/>
      <c r="U151" s="2"/>
    </row>
    <row r="152" spans="1:21">
      <c r="A152" s="2"/>
      <c r="B152" s="504" t="s">
        <v>273</v>
      </c>
      <c r="C152" s="285"/>
      <c r="D152" s="97">
        <v>800</v>
      </c>
      <c r="E152" s="97">
        <v>12</v>
      </c>
      <c r="F152" s="97">
        <v>12</v>
      </c>
      <c r="G152" s="150">
        <v>0</v>
      </c>
      <c r="H152" s="155">
        <v>0</v>
      </c>
      <c r="I152" s="224" t="s">
        <v>385</v>
      </c>
      <c r="J152" s="2"/>
      <c r="L152" s="2"/>
      <c r="M152" s="2"/>
      <c r="N152" s="2"/>
      <c r="O152" s="2"/>
      <c r="P152" s="2"/>
      <c r="U152" s="2"/>
    </row>
    <row r="153" spans="1:21">
      <c r="A153" s="2"/>
      <c r="B153" s="504" t="s">
        <v>274</v>
      </c>
      <c r="C153" s="97">
        <v>278000</v>
      </c>
      <c r="D153" s="97">
        <v>19060</v>
      </c>
      <c r="E153" s="97">
        <v>8748.5399999999991</v>
      </c>
      <c r="F153" s="97">
        <v>8748.5399999999991</v>
      </c>
      <c r="G153" s="97">
        <v>4310</v>
      </c>
      <c r="H153" s="149">
        <v>4310</v>
      </c>
      <c r="I153" s="224" t="s">
        <v>385</v>
      </c>
      <c r="J153" s="2"/>
      <c r="L153" s="2"/>
      <c r="M153" s="2"/>
      <c r="N153" s="2"/>
      <c r="O153" s="2"/>
      <c r="P153" s="2"/>
      <c r="U153" s="2"/>
    </row>
    <row r="154" spans="1:21">
      <c r="A154" s="2"/>
      <c r="B154" s="504" t="s">
        <v>46</v>
      </c>
      <c r="C154" s="97">
        <v>4692700</v>
      </c>
      <c r="D154" s="97">
        <v>270467</v>
      </c>
      <c r="E154" s="97">
        <v>99261.38900000001</v>
      </c>
      <c r="F154" s="97">
        <v>104400.262</v>
      </c>
      <c r="G154" s="97">
        <v>21440</v>
      </c>
      <c r="H154" s="149">
        <v>21600</v>
      </c>
      <c r="I154" s="224" t="s">
        <v>17</v>
      </c>
      <c r="J154" s="2"/>
      <c r="L154" s="2"/>
      <c r="M154" s="2"/>
      <c r="N154" s="2"/>
      <c r="O154" s="2"/>
      <c r="P154" s="2"/>
      <c r="U154" s="2"/>
    </row>
    <row r="155" spans="1:21">
      <c r="A155" s="2"/>
      <c r="B155" s="504" t="s">
        <v>159</v>
      </c>
      <c r="C155" s="97">
        <v>6149928</v>
      </c>
      <c r="D155" s="97">
        <v>120340</v>
      </c>
      <c r="E155" s="97">
        <v>45127.5</v>
      </c>
      <c r="F155" s="97">
        <v>31168.06</v>
      </c>
      <c r="G155" s="97">
        <v>12340</v>
      </c>
      <c r="H155" s="149">
        <v>12340</v>
      </c>
      <c r="I155" s="224" t="s">
        <v>383</v>
      </c>
      <c r="J155" s="2"/>
      <c r="L155" s="2"/>
      <c r="M155" s="2"/>
      <c r="N155" s="2"/>
      <c r="O155" s="2"/>
      <c r="P155" s="2"/>
      <c r="U155" s="2"/>
    </row>
    <row r="156" spans="1:21">
      <c r="A156" s="2"/>
      <c r="B156" s="504" t="s">
        <v>160</v>
      </c>
      <c r="C156" s="97">
        <v>20672987</v>
      </c>
      <c r="D156" s="97">
        <v>1267000</v>
      </c>
      <c r="E156" s="97">
        <v>19005</v>
      </c>
      <c r="F156" s="97">
        <v>11403</v>
      </c>
      <c r="G156" s="97">
        <v>2200</v>
      </c>
      <c r="H156" s="149">
        <v>2200</v>
      </c>
      <c r="I156" s="224" t="s">
        <v>383</v>
      </c>
      <c r="J156" s="2"/>
      <c r="L156" s="2"/>
      <c r="M156" s="2"/>
      <c r="N156" s="2"/>
      <c r="O156" s="2"/>
      <c r="P156" s="2"/>
      <c r="U156" s="2"/>
    </row>
    <row r="157" spans="1:21">
      <c r="A157" s="2"/>
      <c r="B157" s="504" t="s">
        <v>161</v>
      </c>
      <c r="C157" s="97">
        <v>185989640</v>
      </c>
      <c r="D157" s="97">
        <v>923768</v>
      </c>
      <c r="E157" s="97">
        <v>174592.152</v>
      </c>
      <c r="F157" s="97">
        <v>71130.135999999999</v>
      </c>
      <c r="G157" s="97">
        <v>15560</v>
      </c>
      <c r="H157" s="149">
        <v>200</v>
      </c>
      <c r="I157" s="224" t="s">
        <v>383</v>
      </c>
      <c r="J157" s="2"/>
      <c r="L157" s="2"/>
      <c r="M157" s="2"/>
      <c r="N157" s="2"/>
      <c r="O157" s="2"/>
      <c r="P157" s="2"/>
      <c r="U157" s="2"/>
    </row>
    <row r="158" spans="1:21">
      <c r="A158" s="2"/>
      <c r="B158" s="504" t="s">
        <v>275</v>
      </c>
      <c r="C158" s="97">
        <v>25368620</v>
      </c>
      <c r="D158" s="97">
        <v>120538</v>
      </c>
      <c r="E158" s="97">
        <v>82086.377999999997</v>
      </c>
      <c r="F158" s="97">
        <v>50384.883999999998</v>
      </c>
      <c r="G158" s="95">
        <v>11290</v>
      </c>
      <c r="H158" s="232">
        <v>7010</v>
      </c>
      <c r="I158" s="224" t="s">
        <v>385</v>
      </c>
      <c r="J158" s="2"/>
      <c r="L158" s="2"/>
      <c r="M158" s="2"/>
      <c r="N158" s="2"/>
      <c r="O158" s="2"/>
      <c r="P158" s="2"/>
      <c r="U158" s="2"/>
    </row>
    <row r="159" spans="1:21">
      <c r="A159" s="2"/>
      <c r="B159" s="504" t="s">
        <v>33</v>
      </c>
      <c r="C159" s="97">
        <v>5232929</v>
      </c>
      <c r="D159" s="97">
        <v>386224</v>
      </c>
      <c r="E159" s="97">
        <v>154103.37599999999</v>
      </c>
      <c r="F159" s="97">
        <v>153717.15199999997</v>
      </c>
      <c r="G159" s="97">
        <v>1600</v>
      </c>
      <c r="H159" s="149">
        <v>1600</v>
      </c>
      <c r="I159" s="224" t="s">
        <v>17</v>
      </c>
      <c r="J159" s="2"/>
      <c r="L159" s="2"/>
      <c r="M159" s="2"/>
      <c r="N159" s="2"/>
      <c r="O159" s="2"/>
      <c r="P159" s="2"/>
      <c r="U159" s="2"/>
    </row>
    <row r="160" spans="1:21">
      <c r="A160" s="2"/>
      <c r="B160" s="504" t="s">
        <v>276</v>
      </c>
      <c r="C160" s="97">
        <v>4551566</v>
      </c>
      <c r="D160" s="150">
        <v>1.0000000000000001E-5</v>
      </c>
      <c r="E160" s="150">
        <v>1.5000000000000002E-7</v>
      </c>
      <c r="F160" s="150">
        <v>1.5000000000000002E-7</v>
      </c>
      <c r="G160" s="150">
        <v>0</v>
      </c>
      <c r="H160" s="155">
        <v>0</v>
      </c>
      <c r="I160" s="224" t="s">
        <v>385</v>
      </c>
      <c r="J160" s="2"/>
      <c r="L160" s="2"/>
      <c r="M160" s="2"/>
      <c r="N160" s="2"/>
      <c r="O160" s="2"/>
      <c r="P160" s="2"/>
      <c r="U160" s="2"/>
    </row>
    <row r="161" spans="1:21">
      <c r="A161" s="2"/>
      <c r="B161" s="504" t="s">
        <v>28</v>
      </c>
      <c r="C161" s="97">
        <v>4424762</v>
      </c>
      <c r="D161" s="97">
        <v>309500</v>
      </c>
      <c r="E161" s="97">
        <v>309.5</v>
      </c>
      <c r="F161" s="97">
        <v>309.5</v>
      </c>
      <c r="G161" s="97">
        <v>0</v>
      </c>
      <c r="H161" s="149">
        <v>0</v>
      </c>
      <c r="I161" s="224" t="s">
        <v>17</v>
      </c>
      <c r="J161" s="2"/>
      <c r="L161" s="2"/>
      <c r="M161" s="2"/>
      <c r="N161" s="2"/>
      <c r="O161" s="2"/>
      <c r="P161" s="2"/>
      <c r="U161" s="2"/>
    </row>
    <row r="162" spans="1:21">
      <c r="A162" s="2"/>
      <c r="B162" s="504" t="s">
        <v>162</v>
      </c>
      <c r="C162" s="97">
        <v>193203476</v>
      </c>
      <c r="D162" s="97">
        <v>796095</v>
      </c>
      <c r="E162" s="97">
        <v>26271.134999999998</v>
      </c>
      <c r="F162" s="97">
        <v>15125.804999999998</v>
      </c>
      <c r="G162" s="97">
        <v>0</v>
      </c>
      <c r="H162" s="149">
        <v>0</v>
      </c>
      <c r="I162" s="224" t="s">
        <v>383</v>
      </c>
      <c r="J162" s="2"/>
      <c r="L162" s="2"/>
      <c r="M162" s="2"/>
      <c r="N162" s="2"/>
      <c r="O162" s="2"/>
      <c r="P162" s="2"/>
      <c r="U162" s="2"/>
    </row>
    <row r="163" spans="1:21">
      <c r="A163" s="2"/>
      <c r="B163" s="504" t="s">
        <v>87</v>
      </c>
      <c r="C163" s="97">
        <v>4034119</v>
      </c>
      <c r="D163" s="97">
        <v>75517</v>
      </c>
      <c r="E163" s="97">
        <v>51200.525999999998</v>
      </c>
      <c r="F163" s="97">
        <v>46896.057000000001</v>
      </c>
      <c r="G163" s="97">
        <v>0</v>
      </c>
      <c r="H163" s="149">
        <v>0</v>
      </c>
      <c r="I163" s="224" t="s">
        <v>17</v>
      </c>
      <c r="J163" s="2"/>
      <c r="L163" s="2"/>
      <c r="M163" s="2"/>
      <c r="N163" s="2"/>
      <c r="O163" s="2"/>
      <c r="P163" s="2"/>
      <c r="U163" s="2"/>
    </row>
    <row r="164" spans="1:21">
      <c r="A164" s="2"/>
      <c r="B164" s="504" t="s">
        <v>117</v>
      </c>
      <c r="C164" s="97">
        <v>8084991</v>
      </c>
      <c r="D164" s="97">
        <v>462840</v>
      </c>
      <c r="E164" s="97">
        <v>343890.11999999994</v>
      </c>
      <c r="F164" s="97">
        <v>335559</v>
      </c>
      <c r="G164" s="97">
        <v>313290</v>
      </c>
      <c r="H164" s="149">
        <v>175990</v>
      </c>
      <c r="I164" s="224" t="s">
        <v>17</v>
      </c>
      <c r="J164" s="2"/>
      <c r="L164" s="2"/>
      <c r="M164" s="2"/>
      <c r="N164" s="2"/>
      <c r="O164" s="2"/>
      <c r="P164" s="2"/>
      <c r="U164" s="2"/>
    </row>
    <row r="165" spans="1:21">
      <c r="A165" s="2"/>
      <c r="B165" s="504" t="s">
        <v>163</v>
      </c>
      <c r="C165" s="97">
        <v>6725308</v>
      </c>
      <c r="D165" s="97">
        <v>406752</v>
      </c>
      <c r="E165" s="97">
        <v>216798.81599999999</v>
      </c>
      <c r="F165" s="97">
        <v>157006.272</v>
      </c>
      <c r="G165" s="97">
        <v>18500</v>
      </c>
      <c r="H165" s="149">
        <v>18840</v>
      </c>
      <c r="I165" s="224" t="s">
        <v>383</v>
      </c>
      <c r="J165" s="2"/>
      <c r="L165" s="2"/>
      <c r="M165" s="2"/>
      <c r="N165" s="2"/>
      <c r="O165" s="2"/>
      <c r="P165" s="2"/>
      <c r="U165" s="2"/>
    </row>
    <row r="166" spans="1:21">
      <c r="A166" s="2"/>
      <c r="B166" s="504" t="s">
        <v>106</v>
      </c>
      <c r="C166" s="97">
        <v>31773839</v>
      </c>
      <c r="D166" s="97">
        <v>1285216</v>
      </c>
      <c r="E166" s="97">
        <v>782696.54399999999</v>
      </c>
      <c r="F166" s="97">
        <v>742854.848</v>
      </c>
      <c r="G166" s="97">
        <v>696320</v>
      </c>
      <c r="H166" s="149">
        <v>657900</v>
      </c>
      <c r="I166" s="224" t="s">
        <v>383</v>
      </c>
      <c r="J166" s="2"/>
      <c r="L166" s="2"/>
      <c r="M166" s="2"/>
      <c r="N166" s="2"/>
      <c r="O166" s="2"/>
      <c r="P166" s="2"/>
      <c r="U166" s="2"/>
    </row>
    <row r="167" spans="1:21">
      <c r="A167" s="2"/>
      <c r="B167" s="504" t="s">
        <v>164</v>
      </c>
      <c r="C167" s="97">
        <v>103320222</v>
      </c>
      <c r="D167" s="97">
        <v>300000</v>
      </c>
      <c r="E167" s="97">
        <v>66000</v>
      </c>
      <c r="F167" s="97">
        <v>81000</v>
      </c>
      <c r="G167" s="97">
        <v>8610</v>
      </c>
      <c r="H167" s="149">
        <v>8610</v>
      </c>
      <c r="I167" s="224" t="s">
        <v>383</v>
      </c>
      <c r="J167" s="2"/>
      <c r="L167" s="2"/>
      <c r="M167" s="2"/>
      <c r="N167" s="2"/>
      <c r="O167" s="2"/>
      <c r="P167" s="2"/>
      <c r="U167" s="2"/>
    </row>
    <row r="168" spans="1:21">
      <c r="A168" s="2"/>
      <c r="B168" s="504" t="s">
        <v>69</v>
      </c>
      <c r="C168" s="97">
        <v>37948016</v>
      </c>
      <c r="D168" s="97">
        <v>312685</v>
      </c>
      <c r="E168" s="97">
        <v>91304.01999999999</v>
      </c>
      <c r="F168" s="97">
        <v>96306.98</v>
      </c>
      <c r="G168" s="97">
        <v>300</v>
      </c>
      <c r="H168" s="149">
        <v>590</v>
      </c>
      <c r="I168" s="224" t="s">
        <v>17</v>
      </c>
      <c r="J168" s="2"/>
      <c r="L168" s="2"/>
      <c r="M168" s="2"/>
      <c r="N168" s="2"/>
      <c r="O168" s="2"/>
      <c r="P168" s="2"/>
      <c r="U168" s="2"/>
    </row>
    <row r="169" spans="1:21">
      <c r="A169" s="2"/>
      <c r="B169" s="504" t="s">
        <v>62</v>
      </c>
      <c r="C169" s="97">
        <v>10324611</v>
      </c>
      <c r="D169" s="97">
        <v>92090</v>
      </c>
      <c r="E169" s="97">
        <v>34533.75</v>
      </c>
      <c r="F169" s="97">
        <v>32507.769999999997</v>
      </c>
      <c r="G169" s="97">
        <v>240</v>
      </c>
      <c r="H169" s="149">
        <v>240</v>
      </c>
      <c r="I169" s="224" t="s">
        <v>17</v>
      </c>
      <c r="J169" s="2"/>
      <c r="L169" s="2"/>
      <c r="M169" s="2"/>
      <c r="N169" s="2"/>
      <c r="O169" s="2"/>
      <c r="P169" s="2"/>
      <c r="U169" s="2"/>
    </row>
    <row r="170" spans="1:21">
      <c r="A170" s="2"/>
      <c r="B170" s="504" t="s">
        <v>22</v>
      </c>
      <c r="C170" s="97">
        <v>2569804</v>
      </c>
      <c r="D170" s="97">
        <v>11586</v>
      </c>
      <c r="E170" s="97">
        <v>11.586</v>
      </c>
      <c r="F170" s="97">
        <v>11.586</v>
      </c>
      <c r="G170" s="97">
        <v>0</v>
      </c>
      <c r="H170" s="149">
        <v>0</v>
      </c>
      <c r="I170" s="224" t="s">
        <v>17</v>
      </c>
      <c r="J170" s="2"/>
      <c r="L170" s="2"/>
      <c r="M170" s="2"/>
      <c r="N170" s="2"/>
      <c r="O170" s="2"/>
      <c r="P170" s="2"/>
      <c r="U170" s="2"/>
    </row>
    <row r="171" spans="1:21">
      <c r="A171" s="2"/>
      <c r="B171" s="504" t="s">
        <v>277</v>
      </c>
      <c r="C171" s="285"/>
      <c r="D171" s="97">
        <v>2510</v>
      </c>
      <c r="E171" s="97">
        <v>873.48</v>
      </c>
      <c r="F171" s="97">
        <v>883.5200000000001</v>
      </c>
      <c r="G171" s="97">
        <v>550</v>
      </c>
      <c r="H171" s="149">
        <v>550</v>
      </c>
      <c r="I171" s="224" t="s">
        <v>385</v>
      </c>
      <c r="J171" s="2"/>
      <c r="L171" s="2"/>
      <c r="M171" s="2"/>
      <c r="N171" s="2"/>
      <c r="O171" s="2"/>
      <c r="P171" s="2"/>
      <c r="U171" s="2"/>
    </row>
    <row r="172" spans="1:21">
      <c r="A172" s="2"/>
      <c r="B172" s="504" t="s">
        <v>99</v>
      </c>
      <c r="C172" s="97">
        <v>19705301</v>
      </c>
      <c r="D172" s="97">
        <v>238391</v>
      </c>
      <c r="E172" s="97">
        <v>66034.307000000001</v>
      </c>
      <c r="F172" s="97">
        <v>71040.517999999996</v>
      </c>
      <c r="G172" s="97">
        <v>2630</v>
      </c>
      <c r="H172" s="149">
        <v>2830</v>
      </c>
      <c r="I172" s="224" t="s">
        <v>17</v>
      </c>
      <c r="J172" s="2"/>
      <c r="L172" s="2"/>
      <c r="M172" s="2"/>
      <c r="N172" s="2"/>
      <c r="O172" s="2"/>
      <c r="P172" s="2"/>
      <c r="U172" s="2"/>
    </row>
    <row r="173" spans="1:21">
      <c r="A173" s="2"/>
      <c r="B173" s="504" t="s">
        <v>52</v>
      </c>
      <c r="C173" s="97">
        <v>144342396</v>
      </c>
      <c r="D173" s="97">
        <v>17098242</v>
      </c>
      <c r="E173" s="97">
        <v>8446531.5480000004</v>
      </c>
      <c r="F173" s="97">
        <v>8514924.5160000008</v>
      </c>
      <c r="G173" s="97">
        <v>2417260</v>
      </c>
      <c r="H173" s="149">
        <v>2727180</v>
      </c>
      <c r="I173" s="224" t="s">
        <v>17</v>
      </c>
      <c r="J173" s="2"/>
      <c r="L173" s="2"/>
      <c r="M173" s="2"/>
      <c r="N173" s="2"/>
      <c r="O173" s="2"/>
      <c r="P173" s="2"/>
      <c r="U173" s="2"/>
    </row>
    <row r="174" spans="1:21">
      <c r="A174" s="2"/>
      <c r="B174" s="504" t="s">
        <v>165</v>
      </c>
      <c r="C174" s="97">
        <v>11917508</v>
      </c>
      <c r="D174" s="97">
        <v>26338</v>
      </c>
      <c r="E174" s="97">
        <v>3397.6019999999999</v>
      </c>
      <c r="F174" s="97">
        <v>5135.91</v>
      </c>
      <c r="G174" s="97">
        <v>70</v>
      </c>
      <c r="H174" s="149">
        <v>70</v>
      </c>
      <c r="I174" s="224" t="s">
        <v>383</v>
      </c>
      <c r="J174" s="2"/>
      <c r="L174" s="2"/>
      <c r="M174" s="2"/>
      <c r="N174" s="2"/>
      <c r="O174" s="2"/>
      <c r="P174" s="2"/>
      <c r="U174" s="2"/>
    </row>
    <row r="175" spans="1:21">
      <c r="A175" s="2"/>
      <c r="B175" s="504" t="s">
        <v>278</v>
      </c>
      <c r="C175" s="97">
        <v>54821</v>
      </c>
      <c r="D175" s="97">
        <v>261</v>
      </c>
      <c r="E175" s="97">
        <v>110.40299999999999</v>
      </c>
      <c r="F175" s="97">
        <v>110.40299999999999</v>
      </c>
      <c r="G175" s="150">
        <v>0</v>
      </c>
      <c r="H175" s="155">
        <v>0</v>
      </c>
      <c r="I175" s="224" t="s">
        <v>384</v>
      </c>
      <c r="J175" s="2"/>
      <c r="L175" s="2"/>
      <c r="M175" s="2"/>
      <c r="N175" s="2"/>
      <c r="O175" s="2"/>
      <c r="P175" s="2"/>
      <c r="U175" s="2"/>
    </row>
    <row r="176" spans="1:21">
      <c r="A176" s="2"/>
      <c r="B176" s="504" t="s">
        <v>279</v>
      </c>
      <c r="C176" s="97">
        <v>178015</v>
      </c>
      <c r="D176" s="97">
        <v>539</v>
      </c>
      <c r="E176" s="97">
        <v>192.423</v>
      </c>
      <c r="F176" s="97">
        <v>179.48699999999997</v>
      </c>
      <c r="G176" s="97">
        <v>190</v>
      </c>
      <c r="H176" s="149">
        <v>170</v>
      </c>
      <c r="I176" s="556" t="s">
        <v>17</v>
      </c>
      <c r="J176" s="2"/>
      <c r="L176" s="2"/>
      <c r="M176" s="2"/>
      <c r="N176" s="2"/>
      <c r="O176" s="2"/>
      <c r="P176" s="2"/>
      <c r="U176" s="2"/>
    </row>
    <row r="177" spans="1:21">
      <c r="A177" s="2"/>
      <c r="B177" s="504" t="s">
        <v>280</v>
      </c>
      <c r="C177" s="97">
        <v>109643</v>
      </c>
      <c r="D177" s="97">
        <v>389</v>
      </c>
      <c r="E177" s="97">
        <v>249.34899999999999</v>
      </c>
      <c r="F177" s="97">
        <v>269.18800000000005</v>
      </c>
      <c r="G177" s="97">
        <v>0</v>
      </c>
      <c r="H177" s="149">
        <v>0</v>
      </c>
      <c r="I177" s="224" t="s">
        <v>385</v>
      </c>
      <c r="J177" s="2"/>
      <c r="L177" s="2"/>
      <c r="M177" s="2"/>
      <c r="N177" s="2"/>
      <c r="O177" s="2"/>
      <c r="P177" s="2"/>
      <c r="U177" s="2"/>
    </row>
    <row r="178" spans="1:21">
      <c r="A178" s="2"/>
      <c r="B178" s="504" t="s">
        <v>281</v>
      </c>
      <c r="C178" s="97">
        <v>195125</v>
      </c>
      <c r="D178" s="97">
        <v>2831</v>
      </c>
      <c r="E178" s="97">
        <v>1299.4289999999999</v>
      </c>
      <c r="F178" s="97">
        <v>1709.924</v>
      </c>
      <c r="G178" s="150">
        <v>0</v>
      </c>
      <c r="H178" s="155">
        <v>0</v>
      </c>
      <c r="I178" s="224" t="s">
        <v>383</v>
      </c>
      <c r="J178" s="2"/>
      <c r="L178" s="2"/>
      <c r="M178" s="2"/>
      <c r="N178" s="2"/>
      <c r="O178" s="2"/>
      <c r="P178" s="2"/>
      <c r="U178" s="2"/>
    </row>
    <row r="179" spans="1:21">
      <c r="A179" s="2"/>
      <c r="B179" s="504" t="s">
        <v>282</v>
      </c>
      <c r="C179" s="97">
        <v>199910</v>
      </c>
      <c r="D179" s="97">
        <v>964</v>
      </c>
      <c r="E179" s="97">
        <v>562.01200000000006</v>
      </c>
      <c r="F179" s="97">
        <v>537.91200000000003</v>
      </c>
      <c r="G179" s="97">
        <v>270</v>
      </c>
      <c r="H179" s="149">
        <v>270</v>
      </c>
      <c r="I179" s="224" t="s">
        <v>383</v>
      </c>
      <c r="J179" s="2"/>
      <c r="L179" s="2"/>
      <c r="M179" s="2"/>
      <c r="N179" s="2"/>
      <c r="O179" s="2"/>
      <c r="P179" s="2"/>
      <c r="U179" s="2"/>
    </row>
    <row r="180" spans="1:21">
      <c r="A180" s="2"/>
      <c r="B180" s="504" t="s">
        <v>29</v>
      </c>
      <c r="C180" s="97">
        <v>32275687</v>
      </c>
      <c r="D180" s="97">
        <v>2000000</v>
      </c>
      <c r="E180" s="97">
        <v>10000</v>
      </c>
      <c r="F180" s="97">
        <v>10000</v>
      </c>
      <c r="G180" s="97">
        <v>3600</v>
      </c>
      <c r="H180" s="149">
        <v>3600</v>
      </c>
      <c r="I180" s="224" t="s">
        <v>17</v>
      </c>
      <c r="J180" s="2"/>
      <c r="L180" s="2"/>
      <c r="M180" s="2"/>
      <c r="N180" s="2"/>
      <c r="O180" s="2"/>
      <c r="P180" s="2"/>
      <c r="U180" s="2"/>
    </row>
    <row r="181" spans="1:21">
      <c r="A181" s="2"/>
      <c r="B181" s="504" t="s">
        <v>166</v>
      </c>
      <c r="C181" s="97">
        <v>15411614</v>
      </c>
      <c r="D181" s="97">
        <v>196722</v>
      </c>
      <c r="E181" s="97">
        <v>95606.892000000007</v>
      </c>
      <c r="F181" s="97">
        <v>84590.46</v>
      </c>
      <c r="G181" s="97">
        <v>17590</v>
      </c>
      <c r="H181" s="149">
        <v>15080</v>
      </c>
      <c r="I181" s="224" t="s">
        <v>383</v>
      </c>
      <c r="J181" s="2"/>
      <c r="L181" s="2"/>
      <c r="M181" s="2"/>
      <c r="N181" s="2"/>
      <c r="O181" s="2"/>
      <c r="P181" s="2"/>
      <c r="U181" s="2"/>
    </row>
    <row r="182" spans="1:21">
      <c r="A182" s="2"/>
      <c r="B182" s="504" t="s">
        <v>76</v>
      </c>
      <c r="C182" s="97">
        <v>7057412</v>
      </c>
      <c r="D182" s="97">
        <v>88412</v>
      </c>
      <c r="E182" s="97">
        <v>23340.768</v>
      </c>
      <c r="F182" s="97">
        <v>27496.132000000001</v>
      </c>
      <c r="G182" s="97">
        <v>10</v>
      </c>
      <c r="H182" s="149">
        <v>10</v>
      </c>
      <c r="I182" s="224" t="s">
        <v>17</v>
      </c>
      <c r="J182" s="2"/>
      <c r="L182" s="2"/>
      <c r="M182" s="2"/>
      <c r="N182" s="2"/>
      <c r="O182" s="2"/>
      <c r="P182" s="2"/>
      <c r="U182" s="2"/>
    </row>
    <row r="183" spans="1:21">
      <c r="A183" s="2"/>
      <c r="B183" s="504" t="s">
        <v>283</v>
      </c>
      <c r="C183" s="97">
        <v>94677</v>
      </c>
      <c r="D183" s="97">
        <v>455</v>
      </c>
      <c r="E183" s="97">
        <v>402.22</v>
      </c>
      <c r="F183" s="97">
        <v>402.22</v>
      </c>
      <c r="G183" s="97">
        <v>20</v>
      </c>
      <c r="H183" s="149">
        <v>20</v>
      </c>
      <c r="I183" s="224" t="s">
        <v>384</v>
      </c>
      <c r="J183" s="2"/>
      <c r="L183" s="2"/>
      <c r="M183" s="2"/>
      <c r="N183" s="2"/>
      <c r="O183" s="2"/>
      <c r="P183" s="2"/>
      <c r="U183" s="2"/>
    </row>
    <row r="184" spans="1:21">
      <c r="A184" s="2"/>
      <c r="B184" s="504" t="s">
        <v>167</v>
      </c>
      <c r="C184" s="97">
        <v>7396190</v>
      </c>
      <c r="D184" s="97">
        <v>71740</v>
      </c>
      <c r="E184" s="97">
        <v>31206.899999999998</v>
      </c>
      <c r="F184" s="97">
        <v>30489.5</v>
      </c>
      <c r="G184" s="97">
        <v>2240</v>
      </c>
      <c r="H184" s="149">
        <v>850</v>
      </c>
      <c r="I184" s="224" t="s">
        <v>383</v>
      </c>
      <c r="J184" s="2"/>
      <c r="L184" s="2"/>
      <c r="M184" s="2"/>
      <c r="N184" s="2"/>
      <c r="O184" s="2"/>
      <c r="P184" s="2"/>
      <c r="U184" s="2"/>
    </row>
    <row r="185" spans="1:21">
      <c r="A185" s="2"/>
      <c r="B185" s="504" t="s">
        <v>168</v>
      </c>
      <c r="C185" s="97">
        <v>5607283</v>
      </c>
      <c r="D185" s="97">
        <v>699</v>
      </c>
      <c r="E185" s="97">
        <v>170.55599999999998</v>
      </c>
      <c r="F185" s="97">
        <v>163.566</v>
      </c>
      <c r="G185" s="150">
        <v>0</v>
      </c>
      <c r="H185" s="155">
        <v>0</v>
      </c>
      <c r="I185" s="224" t="s">
        <v>17</v>
      </c>
      <c r="J185" s="2"/>
      <c r="L185" s="2"/>
      <c r="M185" s="2"/>
      <c r="N185" s="2"/>
      <c r="O185" s="2"/>
      <c r="P185" s="2"/>
      <c r="U185" s="2"/>
    </row>
    <row r="186" spans="1:21">
      <c r="A186" s="2"/>
      <c r="B186" s="504" t="s">
        <v>72</v>
      </c>
      <c r="C186" s="97">
        <v>5428704</v>
      </c>
      <c r="D186" s="97">
        <v>49035</v>
      </c>
      <c r="E186" s="97">
        <v>19614</v>
      </c>
      <c r="F186" s="97">
        <v>19761.105</v>
      </c>
      <c r="G186" s="97">
        <v>240</v>
      </c>
      <c r="H186" s="149">
        <v>240</v>
      </c>
      <c r="I186" s="224" t="s">
        <v>17</v>
      </c>
      <c r="J186" s="2"/>
      <c r="L186" s="2"/>
      <c r="M186" s="2"/>
      <c r="N186" s="2"/>
      <c r="O186" s="2"/>
      <c r="P186" s="2"/>
      <c r="U186" s="2"/>
    </row>
    <row r="187" spans="1:21">
      <c r="A187" s="2"/>
      <c r="B187" s="504" t="s">
        <v>49</v>
      </c>
      <c r="C187" s="97">
        <v>2064845</v>
      </c>
      <c r="D187" s="97">
        <v>20273</v>
      </c>
      <c r="E187" s="97">
        <v>11961.07</v>
      </c>
      <c r="F187" s="97">
        <v>12569.26</v>
      </c>
      <c r="G187" s="97">
        <v>490</v>
      </c>
      <c r="H187" s="149">
        <v>490</v>
      </c>
      <c r="I187" s="224" t="s">
        <v>17</v>
      </c>
      <c r="J187" s="2"/>
      <c r="L187" s="2"/>
      <c r="M187" s="2"/>
      <c r="N187" s="2"/>
      <c r="O187" s="2"/>
      <c r="P187" s="2"/>
      <c r="U187" s="2"/>
    </row>
    <row r="188" spans="1:21">
      <c r="A188" s="2"/>
      <c r="B188" s="504" t="s">
        <v>169</v>
      </c>
      <c r="C188" s="97">
        <v>599419</v>
      </c>
      <c r="D188" s="97">
        <v>28896</v>
      </c>
      <c r="E188" s="97">
        <v>23983.679999999997</v>
      </c>
      <c r="F188" s="97">
        <v>22567.775999999998</v>
      </c>
      <c r="G188" s="97">
        <v>11050</v>
      </c>
      <c r="H188" s="149">
        <v>11050</v>
      </c>
      <c r="I188" s="224" t="s">
        <v>383</v>
      </c>
      <c r="J188" s="2"/>
      <c r="L188" s="2"/>
      <c r="M188" s="2"/>
      <c r="N188" s="2"/>
      <c r="O188" s="2"/>
      <c r="P188" s="2"/>
      <c r="U188" s="2"/>
    </row>
    <row r="189" spans="1:21">
      <c r="A189" s="2"/>
      <c r="B189" s="504" t="s">
        <v>284</v>
      </c>
      <c r="C189" s="97">
        <v>14317996</v>
      </c>
      <c r="D189" s="97">
        <v>637657</v>
      </c>
      <c r="E189" s="97">
        <v>84170.723999999987</v>
      </c>
      <c r="F189" s="97">
        <v>64403.356999999996</v>
      </c>
      <c r="G189" s="97">
        <v>0</v>
      </c>
      <c r="H189" s="149">
        <v>0</v>
      </c>
      <c r="I189" s="224" t="s">
        <v>385</v>
      </c>
      <c r="J189" s="2"/>
      <c r="L189" s="2"/>
      <c r="M189" s="2"/>
      <c r="N189" s="2"/>
      <c r="O189" s="2"/>
      <c r="P189" s="2"/>
      <c r="U189" s="2"/>
    </row>
    <row r="190" spans="1:21">
      <c r="A190" s="2"/>
      <c r="B190" s="504" t="s">
        <v>64</v>
      </c>
      <c r="C190" s="97">
        <v>55908865</v>
      </c>
      <c r="D190" s="97">
        <v>1221037</v>
      </c>
      <c r="E190" s="97">
        <v>92798.812000000005</v>
      </c>
      <c r="F190" s="97">
        <v>92798.812000000005</v>
      </c>
      <c r="G190" s="97">
        <v>9470</v>
      </c>
      <c r="H190" s="149">
        <v>9470</v>
      </c>
      <c r="I190" s="224" t="s">
        <v>17</v>
      </c>
      <c r="J190" s="2"/>
      <c r="L190" s="2"/>
      <c r="M190" s="2"/>
      <c r="N190" s="2"/>
      <c r="O190" s="2"/>
      <c r="P190" s="2"/>
      <c r="U190" s="2"/>
    </row>
    <row r="191" spans="1:21">
      <c r="A191" s="2"/>
      <c r="B191" s="504" t="s">
        <v>36</v>
      </c>
      <c r="C191" s="97">
        <v>51245707</v>
      </c>
      <c r="D191" s="97">
        <v>99678</v>
      </c>
      <c r="E191" s="97">
        <v>64292.31</v>
      </c>
      <c r="F191" s="97">
        <v>63494.885999999999</v>
      </c>
      <c r="G191" s="95">
        <v>42770</v>
      </c>
      <c r="H191" s="232">
        <v>34600</v>
      </c>
      <c r="I191" s="224" t="s">
        <v>17</v>
      </c>
      <c r="J191" s="2"/>
      <c r="L191" s="2"/>
      <c r="M191" s="2"/>
      <c r="N191" s="2"/>
      <c r="O191" s="2"/>
      <c r="P191" s="2"/>
      <c r="U191" s="2"/>
    </row>
    <row r="192" spans="1:21">
      <c r="A192" s="2"/>
      <c r="B192" s="504" t="s">
        <v>285</v>
      </c>
      <c r="C192" s="97">
        <v>12230730</v>
      </c>
      <c r="D192" s="97">
        <v>619745</v>
      </c>
      <c r="E192" s="97">
        <v>70031.184999999998</v>
      </c>
      <c r="F192" s="97">
        <v>70031.184999999998</v>
      </c>
      <c r="G192" s="150">
        <v>0</v>
      </c>
      <c r="H192" s="155">
        <v>0</v>
      </c>
      <c r="I192" s="224" t="s">
        <v>385</v>
      </c>
      <c r="J192" s="2"/>
      <c r="L192" s="2"/>
      <c r="M192" s="2"/>
      <c r="N192" s="2"/>
      <c r="O192" s="2"/>
      <c r="P192" s="2"/>
      <c r="U192" s="2"/>
    </row>
    <row r="193" spans="1:21">
      <c r="A193" s="2"/>
      <c r="B193" s="504" t="s">
        <v>55</v>
      </c>
      <c r="C193" s="97">
        <v>46443959</v>
      </c>
      <c r="D193" s="97">
        <v>505992</v>
      </c>
      <c r="E193" s="97">
        <v>140159.78399999999</v>
      </c>
      <c r="F193" s="97">
        <v>186711.04800000001</v>
      </c>
      <c r="G193" s="97">
        <v>0</v>
      </c>
      <c r="H193" s="149">
        <v>0</v>
      </c>
      <c r="I193" s="224" t="s">
        <v>17</v>
      </c>
      <c r="J193" s="2"/>
      <c r="L193" s="2"/>
      <c r="M193" s="2"/>
      <c r="N193" s="2"/>
      <c r="O193" s="2"/>
      <c r="P193" s="2"/>
      <c r="U193" s="2"/>
    </row>
    <row r="194" spans="1:21">
      <c r="A194" s="2"/>
      <c r="B194" s="504" t="s">
        <v>170</v>
      </c>
      <c r="C194" s="97">
        <v>21203000</v>
      </c>
      <c r="D194" s="97">
        <v>65610</v>
      </c>
      <c r="E194" s="97">
        <v>23882.04</v>
      </c>
      <c r="F194" s="97">
        <v>21651.3</v>
      </c>
      <c r="G194" s="97">
        <v>2570</v>
      </c>
      <c r="H194" s="149">
        <v>1670</v>
      </c>
      <c r="I194" s="224" t="s">
        <v>383</v>
      </c>
      <c r="J194" s="2"/>
      <c r="L194" s="2"/>
      <c r="M194" s="2"/>
      <c r="N194" s="2"/>
      <c r="O194" s="2"/>
      <c r="P194" s="2"/>
      <c r="U194" s="2"/>
    </row>
    <row r="195" spans="1:21">
      <c r="A195" s="2"/>
      <c r="B195" s="504" t="s">
        <v>171</v>
      </c>
      <c r="C195" s="97">
        <v>39578828</v>
      </c>
      <c r="D195" s="97">
        <v>1886068</v>
      </c>
      <c r="E195" s="97">
        <v>237644.568</v>
      </c>
      <c r="F195" s="97">
        <v>194265.00400000002</v>
      </c>
      <c r="G195" s="97">
        <v>16500</v>
      </c>
      <c r="H195" s="149">
        <v>13450</v>
      </c>
      <c r="I195" s="224" t="s">
        <v>383</v>
      </c>
      <c r="J195" s="2"/>
      <c r="L195" s="2"/>
      <c r="M195" s="2"/>
      <c r="N195" s="2"/>
      <c r="O195" s="2"/>
      <c r="P195" s="2"/>
      <c r="U195" s="2"/>
    </row>
    <row r="196" spans="1:21">
      <c r="A196" s="2"/>
      <c r="B196" s="504" t="s">
        <v>89</v>
      </c>
      <c r="C196" s="97">
        <v>558368</v>
      </c>
      <c r="D196" s="97">
        <v>163820</v>
      </c>
      <c r="E196" s="97">
        <v>157267.20000000001</v>
      </c>
      <c r="F196" s="97">
        <v>156284.28000000003</v>
      </c>
      <c r="G196" s="97">
        <v>149860</v>
      </c>
      <c r="H196" s="149">
        <v>140190</v>
      </c>
      <c r="I196" s="224" t="s">
        <v>17</v>
      </c>
      <c r="J196" s="2"/>
      <c r="L196" s="2"/>
      <c r="M196" s="2"/>
      <c r="N196" s="2"/>
      <c r="O196" s="2"/>
      <c r="P196" s="2"/>
      <c r="U196" s="2"/>
    </row>
    <row r="197" spans="1:21">
      <c r="A197" s="2"/>
      <c r="B197" s="504" t="s">
        <v>172</v>
      </c>
      <c r="C197" s="97">
        <v>1343098</v>
      </c>
      <c r="D197" s="97">
        <v>17364</v>
      </c>
      <c r="E197" s="97">
        <v>4757.735999999999</v>
      </c>
      <c r="F197" s="97">
        <v>5921.1239999999998</v>
      </c>
      <c r="G197" s="97">
        <v>0</v>
      </c>
      <c r="H197" s="149">
        <v>0</v>
      </c>
      <c r="I197" s="224" t="s">
        <v>383</v>
      </c>
      <c r="J197" s="2"/>
      <c r="L197" s="2"/>
      <c r="M197" s="2"/>
      <c r="N197" s="2"/>
      <c r="O197" s="2"/>
      <c r="P197" s="2"/>
      <c r="U197" s="2"/>
    </row>
    <row r="198" spans="1:21">
      <c r="A198" s="2"/>
      <c r="B198" s="504" t="s">
        <v>59</v>
      </c>
      <c r="C198" s="97">
        <v>9903122</v>
      </c>
      <c r="D198" s="97">
        <v>531796</v>
      </c>
      <c r="E198" s="97">
        <v>363748.46400000004</v>
      </c>
      <c r="F198" s="97">
        <v>363748.46400000004</v>
      </c>
      <c r="G198" s="97">
        <v>24170</v>
      </c>
      <c r="H198" s="149">
        <v>26090</v>
      </c>
      <c r="I198" s="224" t="s">
        <v>17</v>
      </c>
      <c r="J198" s="2"/>
      <c r="L198" s="2"/>
      <c r="M198" s="2"/>
      <c r="N198" s="2"/>
      <c r="O198" s="2"/>
      <c r="P198" s="2"/>
      <c r="U198" s="2"/>
    </row>
    <row r="199" spans="1:21">
      <c r="A199" s="2"/>
      <c r="B199" s="504" t="s">
        <v>68</v>
      </c>
      <c r="C199" s="97">
        <v>8372098</v>
      </c>
      <c r="D199" s="97">
        <v>41277</v>
      </c>
      <c r="E199" s="97">
        <v>11887.776</v>
      </c>
      <c r="F199" s="97">
        <v>12960.977999999999</v>
      </c>
      <c r="G199" s="97">
        <v>400</v>
      </c>
      <c r="H199" s="149">
        <v>400</v>
      </c>
      <c r="I199" s="224" t="s">
        <v>17</v>
      </c>
      <c r="J199" s="2"/>
      <c r="L199" s="2"/>
      <c r="M199" s="2"/>
      <c r="N199" s="2"/>
      <c r="O199" s="2"/>
      <c r="P199" s="2"/>
      <c r="U199" s="2"/>
    </row>
    <row r="200" spans="1:21">
      <c r="A200" s="2"/>
      <c r="B200" s="504" t="s">
        <v>286</v>
      </c>
      <c r="C200" s="97">
        <v>18430453</v>
      </c>
      <c r="D200" s="97">
        <v>185180</v>
      </c>
      <c r="E200" s="97">
        <v>3703.6</v>
      </c>
      <c r="F200" s="97">
        <v>4999.8600000000006</v>
      </c>
      <c r="G200" s="97">
        <v>0</v>
      </c>
      <c r="H200" s="149">
        <v>0</v>
      </c>
      <c r="I200" s="224" t="s">
        <v>385</v>
      </c>
      <c r="J200" s="2"/>
      <c r="L200" s="2"/>
      <c r="M200" s="2"/>
      <c r="N200" s="2"/>
      <c r="O200" s="2"/>
      <c r="P200" s="2"/>
      <c r="U200" s="2"/>
    </row>
    <row r="201" spans="1:21">
      <c r="A201" s="2"/>
      <c r="B201" s="504" t="s">
        <v>287</v>
      </c>
      <c r="C201" s="97">
        <v>23550077</v>
      </c>
      <c r="D201" s="97">
        <v>36188</v>
      </c>
      <c r="E201" s="150">
        <v>0</v>
      </c>
      <c r="F201" s="150">
        <v>0</v>
      </c>
      <c r="G201" s="150">
        <v>0</v>
      </c>
      <c r="H201" s="155">
        <v>0</v>
      </c>
      <c r="I201" s="224" t="s">
        <v>385</v>
      </c>
      <c r="J201" s="2"/>
      <c r="L201" s="2"/>
      <c r="M201" s="2"/>
      <c r="N201" s="2"/>
      <c r="O201" s="2"/>
      <c r="P201" s="2"/>
      <c r="U201" s="2"/>
    </row>
    <row r="202" spans="1:21">
      <c r="A202" s="2"/>
      <c r="B202" s="504" t="s">
        <v>173</v>
      </c>
      <c r="C202" s="97">
        <v>8734951</v>
      </c>
      <c r="D202" s="97">
        <v>143100</v>
      </c>
      <c r="E202" s="97">
        <v>4149.8999999999996</v>
      </c>
      <c r="F202" s="97">
        <v>4293</v>
      </c>
      <c r="G202" s="97">
        <v>2970</v>
      </c>
      <c r="H202" s="149">
        <v>2970</v>
      </c>
      <c r="I202" s="224" t="s">
        <v>383</v>
      </c>
      <c r="J202" s="2"/>
      <c r="L202" s="2"/>
      <c r="M202" s="2"/>
      <c r="N202" s="2"/>
      <c r="O202" s="2"/>
      <c r="P202" s="2"/>
      <c r="U202" s="2"/>
    </row>
    <row r="203" spans="1:21">
      <c r="A203" s="2"/>
      <c r="B203" s="504" t="s">
        <v>174</v>
      </c>
      <c r="C203" s="97">
        <v>55572201</v>
      </c>
      <c r="D203" s="97">
        <v>945087</v>
      </c>
      <c r="E203" s="97">
        <v>596349.89700000011</v>
      </c>
      <c r="F203" s="97">
        <v>491445.24000000005</v>
      </c>
      <c r="G203" s="97">
        <v>0</v>
      </c>
      <c r="H203" s="149">
        <v>0</v>
      </c>
      <c r="I203" s="224" t="s">
        <v>383</v>
      </c>
      <c r="J203" s="2"/>
      <c r="L203" s="2"/>
      <c r="M203" s="2"/>
      <c r="N203" s="2"/>
      <c r="O203" s="2"/>
      <c r="P203" s="2"/>
      <c r="U203" s="2"/>
    </row>
    <row r="204" spans="1:21">
      <c r="A204" s="2"/>
      <c r="B204" s="504" t="s">
        <v>77</v>
      </c>
      <c r="C204" s="97">
        <v>68863514</v>
      </c>
      <c r="D204" s="97">
        <v>513120</v>
      </c>
      <c r="E204" s="97">
        <v>140594.87999999998</v>
      </c>
      <c r="F204" s="97">
        <v>164711.51999999999</v>
      </c>
      <c r="G204" s="97">
        <v>67260</v>
      </c>
      <c r="H204" s="149">
        <v>67260</v>
      </c>
      <c r="I204" s="224" t="s">
        <v>17</v>
      </c>
      <c r="J204" s="2"/>
      <c r="L204" s="2"/>
      <c r="M204" s="2"/>
      <c r="N204" s="2"/>
      <c r="O204" s="2"/>
      <c r="P204" s="2"/>
      <c r="U204" s="2"/>
    </row>
    <row r="205" spans="1:21">
      <c r="A205" s="2"/>
      <c r="B205" s="504" t="s">
        <v>175</v>
      </c>
      <c r="C205" s="97">
        <v>1268671</v>
      </c>
      <c r="D205" s="97">
        <v>14874</v>
      </c>
      <c r="E205" s="97">
        <v>9668.1</v>
      </c>
      <c r="F205" s="97">
        <v>6856.9140000000007</v>
      </c>
      <c r="G205" s="97">
        <v>0</v>
      </c>
      <c r="H205" s="149">
        <v>0</v>
      </c>
      <c r="I205" s="224" t="s">
        <v>383</v>
      </c>
      <c r="J205" s="2"/>
      <c r="L205" s="2"/>
      <c r="M205" s="2"/>
      <c r="N205" s="2"/>
      <c r="O205" s="2"/>
      <c r="P205" s="2"/>
      <c r="U205" s="2"/>
    </row>
    <row r="206" spans="1:21">
      <c r="A206" s="2"/>
      <c r="B206" s="504" t="s">
        <v>176</v>
      </c>
      <c r="C206" s="97">
        <v>7606374</v>
      </c>
      <c r="D206" s="97">
        <v>56785</v>
      </c>
      <c r="E206" s="97">
        <v>7154.91</v>
      </c>
      <c r="F206" s="97">
        <v>1987.4750000000001</v>
      </c>
      <c r="G206" s="97">
        <v>0</v>
      </c>
      <c r="H206" s="149">
        <v>0</v>
      </c>
      <c r="I206" s="224" t="s">
        <v>383</v>
      </c>
      <c r="J206" s="2"/>
      <c r="L206" s="2"/>
      <c r="M206" s="2"/>
      <c r="N206" s="2"/>
      <c r="O206" s="2"/>
      <c r="P206" s="2"/>
      <c r="U206" s="2"/>
    </row>
    <row r="207" spans="1:21">
      <c r="A207" s="2"/>
      <c r="B207" s="504" t="s">
        <v>288</v>
      </c>
      <c r="C207" s="97">
        <v>107122</v>
      </c>
      <c r="D207" s="97">
        <v>747</v>
      </c>
      <c r="E207" s="97">
        <v>93.375</v>
      </c>
      <c r="F207" s="97">
        <v>93.375</v>
      </c>
      <c r="G207" s="97">
        <v>40</v>
      </c>
      <c r="H207" s="149">
        <v>40</v>
      </c>
      <c r="I207" s="224" t="s">
        <v>17</v>
      </c>
      <c r="J207" s="2"/>
      <c r="L207" s="2"/>
      <c r="M207" s="2"/>
      <c r="N207" s="2"/>
      <c r="O207" s="2"/>
      <c r="P207" s="2"/>
      <c r="U207" s="2"/>
    </row>
    <row r="208" spans="1:21">
      <c r="A208" s="2"/>
      <c r="B208" s="504" t="s">
        <v>289</v>
      </c>
      <c r="C208" s="97">
        <v>1364962</v>
      </c>
      <c r="D208" s="97">
        <v>5130</v>
      </c>
      <c r="E208" s="97">
        <v>2405.9699999999998</v>
      </c>
      <c r="F208" s="97">
        <v>2344.41</v>
      </c>
      <c r="G208" s="97">
        <v>620</v>
      </c>
      <c r="H208" s="149">
        <v>620</v>
      </c>
      <c r="I208" s="224" t="s">
        <v>17</v>
      </c>
      <c r="J208" s="2"/>
      <c r="L208" s="2"/>
      <c r="M208" s="2"/>
      <c r="N208" s="2"/>
      <c r="O208" s="2"/>
      <c r="P208" s="2"/>
      <c r="U208" s="2"/>
    </row>
    <row r="209" spans="1:21">
      <c r="A209" s="2"/>
      <c r="B209" s="504" t="s">
        <v>100</v>
      </c>
      <c r="C209" s="97">
        <v>11403248</v>
      </c>
      <c r="D209" s="97">
        <v>163610</v>
      </c>
      <c r="E209" s="97">
        <v>6708.0099999999993</v>
      </c>
      <c r="F209" s="97">
        <v>10961.869999999999</v>
      </c>
      <c r="G209" s="97">
        <v>0</v>
      </c>
      <c r="H209" s="149">
        <v>0</v>
      </c>
      <c r="I209" s="224" t="s">
        <v>17</v>
      </c>
      <c r="J209" s="2"/>
      <c r="L209" s="2"/>
      <c r="M209" s="2"/>
      <c r="N209" s="2"/>
      <c r="O209" s="2"/>
      <c r="P209" s="2"/>
      <c r="U209" s="2"/>
    </row>
    <row r="210" spans="1:21">
      <c r="A210" s="2"/>
      <c r="B210" s="504" t="s">
        <v>78</v>
      </c>
      <c r="C210" s="97">
        <v>79512426</v>
      </c>
      <c r="D210" s="97">
        <v>783562</v>
      </c>
      <c r="E210" s="97">
        <v>97945.25</v>
      </c>
      <c r="F210" s="97">
        <v>119101.424</v>
      </c>
      <c r="G210" s="97">
        <v>8260</v>
      </c>
      <c r="H210" s="149">
        <v>9130</v>
      </c>
      <c r="I210" s="224" t="s">
        <v>17</v>
      </c>
      <c r="J210" s="2"/>
      <c r="L210" s="2"/>
      <c r="M210" s="2"/>
      <c r="N210" s="2"/>
      <c r="O210" s="2"/>
      <c r="P210" s="2"/>
      <c r="U210" s="2"/>
    </row>
    <row r="211" spans="1:21">
      <c r="A211" s="2"/>
      <c r="B211" s="504" t="s">
        <v>56</v>
      </c>
      <c r="C211" s="97">
        <v>5662544</v>
      </c>
      <c r="D211" s="97">
        <v>488100</v>
      </c>
      <c r="E211" s="97">
        <v>42952.800000000003</v>
      </c>
      <c r="F211" s="97">
        <v>42952.800000000003</v>
      </c>
      <c r="G211" s="97">
        <v>1040</v>
      </c>
      <c r="H211" s="149">
        <v>1040</v>
      </c>
      <c r="I211" s="224" t="s">
        <v>17</v>
      </c>
      <c r="J211" s="2"/>
      <c r="L211" s="2"/>
      <c r="M211" s="2"/>
      <c r="N211" s="2"/>
      <c r="O211" s="2"/>
      <c r="P211" s="2"/>
      <c r="U211" s="2"/>
    </row>
    <row r="212" spans="1:21">
      <c r="A212" s="2"/>
      <c r="B212" s="504" t="s">
        <v>177</v>
      </c>
      <c r="C212" s="97">
        <v>41487965</v>
      </c>
      <c r="D212" s="97">
        <v>241038</v>
      </c>
      <c r="E212" s="97">
        <v>57367.044000000002</v>
      </c>
      <c r="F212" s="97">
        <v>25067.952000000001</v>
      </c>
      <c r="G212" s="97">
        <v>0</v>
      </c>
      <c r="H212" s="149">
        <v>0</v>
      </c>
      <c r="I212" s="224" t="s">
        <v>383</v>
      </c>
      <c r="J212" s="2"/>
      <c r="L212" s="2"/>
      <c r="M212" s="2"/>
      <c r="N212" s="2"/>
      <c r="O212" s="2"/>
      <c r="P212" s="2"/>
      <c r="U212" s="2"/>
    </row>
    <row r="213" spans="1:21">
      <c r="A213" s="2"/>
      <c r="B213" s="504" t="s">
        <v>112</v>
      </c>
      <c r="C213" s="97">
        <v>45004645</v>
      </c>
      <c r="D213" s="97">
        <v>603500</v>
      </c>
      <c r="E213" s="97">
        <v>96560</v>
      </c>
      <c r="F213" s="97">
        <v>100784.5</v>
      </c>
      <c r="G213" s="97">
        <v>590</v>
      </c>
      <c r="H213" s="149">
        <v>590</v>
      </c>
      <c r="I213" s="224" t="s">
        <v>17</v>
      </c>
      <c r="J213" s="2"/>
      <c r="L213" s="2"/>
      <c r="M213" s="2"/>
      <c r="N213" s="2"/>
      <c r="O213" s="2"/>
      <c r="P213" s="2"/>
      <c r="U213" s="2"/>
    </row>
    <row r="214" spans="1:21">
      <c r="A214" s="2"/>
      <c r="B214" s="504" t="s">
        <v>27</v>
      </c>
      <c r="C214" s="97">
        <v>9269612</v>
      </c>
      <c r="D214" s="97">
        <v>83600</v>
      </c>
      <c r="E214" s="97">
        <v>2424.4</v>
      </c>
      <c r="F214" s="97">
        <v>3260.4</v>
      </c>
      <c r="G214" s="97">
        <v>0</v>
      </c>
      <c r="H214" s="149">
        <v>0</v>
      </c>
      <c r="I214" s="224" t="s">
        <v>17</v>
      </c>
      <c r="J214" s="2"/>
      <c r="L214" s="2"/>
      <c r="M214" s="2"/>
      <c r="N214" s="2"/>
      <c r="O214" s="2"/>
      <c r="P214" s="2"/>
      <c r="U214" s="2"/>
    </row>
    <row r="215" spans="1:21">
      <c r="A215" s="2"/>
      <c r="B215" s="504" t="s">
        <v>60</v>
      </c>
      <c r="C215" s="97">
        <v>65637239</v>
      </c>
      <c r="D215" s="97">
        <v>242900</v>
      </c>
      <c r="E215" s="97">
        <v>27933.5</v>
      </c>
      <c r="F215" s="97">
        <v>31577</v>
      </c>
      <c r="G215" s="97">
        <v>0</v>
      </c>
      <c r="H215" s="149">
        <v>0</v>
      </c>
      <c r="I215" s="224" t="s">
        <v>17</v>
      </c>
      <c r="J215" s="2"/>
      <c r="L215" s="2"/>
      <c r="M215" s="2"/>
      <c r="N215" s="2"/>
      <c r="O215" s="2"/>
      <c r="P215" s="2"/>
      <c r="U215" s="2"/>
    </row>
    <row r="216" spans="1:21">
      <c r="A216" s="2"/>
      <c r="B216" s="504" t="s">
        <v>30</v>
      </c>
      <c r="C216" s="97">
        <v>323127513</v>
      </c>
      <c r="D216" s="97">
        <v>9629091</v>
      </c>
      <c r="E216" s="97">
        <v>3177600.0300000003</v>
      </c>
      <c r="F216" s="97">
        <v>3254632.7579999999</v>
      </c>
      <c r="G216" s="97">
        <v>700120</v>
      </c>
      <c r="H216" s="149">
        <v>753000</v>
      </c>
      <c r="I216" s="224" t="s">
        <v>17</v>
      </c>
      <c r="J216" s="2"/>
      <c r="L216" s="2"/>
      <c r="M216" s="2"/>
      <c r="N216" s="2"/>
      <c r="O216" s="2"/>
      <c r="P216" s="2"/>
      <c r="U216" s="2"/>
    </row>
    <row r="217" spans="1:21">
      <c r="A217" s="2"/>
      <c r="B217" s="504" t="s">
        <v>102</v>
      </c>
      <c r="C217" s="97">
        <v>3444006</v>
      </c>
      <c r="D217" s="97">
        <v>176215</v>
      </c>
      <c r="E217" s="97">
        <v>8105.8899999999994</v>
      </c>
      <c r="F217" s="97">
        <v>18502.575000000001</v>
      </c>
      <c r="G217" s="97">
        <v>2390</v>
      </c>
      <c r="H217" s="149">
        <v>3130</v>
      </c>
      <c r="I217" s="224" t="s">
        <v>383</v>
      </c>
      <c r="J217" s="2"/>
      <c r="L217" s="2"/>
      <c r="M217" s="2"/>
      <c r="N217" s="2"/>
      <c r="O217" s="2"/>
      <c r="P217" s="2"/>
      <c r="U217" s="2"/>
    </row>
    <row r="218" spans="1:21">
      <c r="A218" s="2"/>
      <c r="B218" s="504" t="s">
        <v>103</v>
      </c>
      <c r="C218" s="97">
        <v>31848200</v>
      </c>
      <c r="D218" s="97">
        <v>447400</v>
      </c>
      <c r="E218" s="97">
        <v>32212.799999999999</v>
      </c>
      <c r="F218" s="97">
        <v>32660.2</v>
      </c>
      <c r="G218" s="97">
        <v>570</v>
      </c>
      <c r="H218" s="149">
        <v>730</v>
      </c>
      <c r="I218" s="224" t="s">
        <v>17</v>
      </c>
      <c r="J218" s="2"/>
      <c r="L218" s="2"/>
      <c r="M218" s="2"/>
      <c r="N218" s="2"/>
      <c r="O218" s="2"/>
      <c r="P218" s="2"/>
      <c r="U218" s="2"/>
    </row>
    <row r="219" spans="1:21">
      <c r="A219" s="2"/>
      <c r="B219" s="504" t="s">
        <v>290</v>
      </c>
      <c r="C219" s="97">
        <v>270402</v>
      </c>
      <c r="D219" s="97">
        <v>12189</v>
      </c>
      <c r="E219" s="97">
        <v>4400.2290000000003</v>
      </c>
      <c r="F219" s="97">
        <v>4400.2290000000003</v>
      </c>
      <c r="G219" s="150">
        <v>0</v>
      </c>
      <c r="H219" s="155">
        <v>0</v>
      </c>
      <c r="I219" s="224" t="s">
        <v>385</v>
      </c>
      <c r="J219" s="2"/>
      <c r="L219" s="2"/>
      <c r="M219" s="2"/>
      <c r="N219" s="2"/>
      <c r="O219" s="2"/>
      <c r="P219" s="2"/>
      <c r="U219" s="2"/>
    </row>
    <row r="220" spans="1:21">
      <c r="A220" s="2"/>
      <c r="B220" s="504" t="s">
        <v>63</v>
      </c>
      <c r="C220" s="97">
        <v>31568179</v>
      </c>
      <c r="D220" s="97">
        <v>912050</v>
      </c>
      <c r="E220" s="97">
        <v>538109.5</v>
      </c>
      <c r="F220" s="97">
        <v>482474.45</v>
      </c>
      <c r="G220" s="97">
        <v>465680</v>
      </c>
      <c r="H220" s="149">
        <v>457460</v>
      </c>
      <c r="I220" s="224" t="s">
        <v>17</v>
      </c>
      <c r="J220" s="2"/>
      <c r="L220" s="2"/>
      <c r="M220" s="2"/>
      <c r="N220" s="2"/>
      <c r="O220" s="2"/>
      <c r="P220" s="2"/>
      <c r="U220" s="2"/>
    </row>
    <row r="221" spans="1:21">
      <c r="A221" s="2"/>
      <c r="B221" s="504" t="s">
        <v>115</v>
      </c>
      <c r="C221" s="97">
        <v>92701100</v>
      </c>
      <c r="D221" s="97">
        <v>331689</v>
      </c>
      <c r="E221" s="97">
        <v>95858.120999999985</v>
      </c>
      <c r="F221" s="97">
        <v>157883.96400000001</v>
      </c>
      <c r="G221" s="97">
        <v>3840</v>
      </c>
      <c r="H221" s="149">
        <v>830</v>
      </c>
      <c r="I221" s="224" t="s">
        <v>17</v>
      </c>
      <c r="J221" s="2"/>
      <c r="L221" s="2"/>
      <c r="M221" s="2"/>
      <c r="N221" s="2"/>
      <c r="O221" s="2"/>
      <c r="P221" s="2"/>
      <c r="U221" s="2"/>
    </row>
    <row r="222" spans="1:21">
      <c r="A222" s="2"/>
      <c r="B222" s="504" t="s">
        <v>178</v>
      </c>
      <c r="C222" s="97">
        <v>27584213</v>
      </c>
      <c r="D222" s="97">
        <v>527968</v>
      </c>
      <c r="E222" s="97">
        <v>5279.68</v>
      </c>
      <c r="F222" s="97">
        <v>5279.68</v>
      </c>
      <c r="G222" s="97">
        <v>0</v>
      </c>
      <c r="H222" s="149">
        <v>0</v>
      </c>
      <c r="I222" s="224" t="s">
        <v>383</v>
      </c>
      <c r="J222" s="2"/>
      <c r="L222" s="2"/>
      <c r="M222" s="2"/>
      <c r="N222" s="2"/>
      <c r="O222" s="2"/>
      <c r="P222" s="2"/>
      <c r="U222" s="2"/>
    </row>
    <row r="223" spans="1:21">
      <c r="A223" s="2"/>
      <c r="B223" s="504" t="s">
        <v>179</v>
      </c>
      <c r="C223" s="97">
        <v>16591390</v>
      </c>
      <c r="D223" s="97">
        <v>752618</v>
      </c>
      <c r="E223" s="97">
        <v>534358.78</v>
      </c>
      <c r="F223" s="97">
        <v>492212.17200000008</v>
      </c>
      <c r="G223" s="97">
        <v>0</v>
      </c>
      <c r="H223" s="149">
        <v>0</v>
      </c>
      <c r="I223" s="224" t="s">
        <v>383</v>
      </c>
      <c r="J223" s="2"/>
      <c r="L223" s="2"/>
      <c r="M223" s="2"/>
      <c r="N223" s="2"/>
      <c r="O223" s="2"/>
      <c r="P223" s="2"/>
      <c r="U223" s="2"/>
    </row>
    <row r="224" spans="1:21">
      <c r="A224" s="2"/>
      <c r="B224" s="504" t="s">
        <v>180</v>
      </c>
      <c r="C224" s="97">
        <v>16150362</v>
      </c>
      <c r="D224" s="97">
        <v>390757</v>
      </c>
      <c r="E224" s="97">
        <v>223903.761</v>
      </c>
      <c r="F224" s="97">
        <v>142235.54800000001</v>
      </c>
      <c r="G224" s="97">
        <v>8010</v>
      </c>
      <c r="H224" s="149">
        <v>8010</v>
      </c>
      <c r="I224" s="224" t="s">
        <v>383</v>
      </c>
      <c r="J224" s="2"/>
      <c r="L224" s="2"/>
      <c r="M224" s="2"/>
      <c r="N224" s="2"/>
      <c r="O224" s="2"/>
      <c r="P224" s="2"/>
      <c r="U224" s="2"/>
    </row>
    <row r="225" spans="1:21">
      <c r="A225" s="2"/>
      <c r="B225" s="2"/>
      <c r="C225" s="102"/>
      <c r="D225" s="2"/>
      <c r="E225" s="2"/>
      <c r="F225" s="2"/>
      <c r="G225" s="2"/>
      <c r="H225" s="2"/>
      <c r="I225" s="2"/>
      <c r="J225" s="2"/>
      <c r="L225" s="2"/>
      <c r="M225" s="2"/>
      <c r="N225" s="2"/>
      <c r="O225" s="2"/>
      <c r="P225" s="2"/>
      <c r="U225" s="2"/>
    </row>
    <row r="226" spans="1:21">
      <c r="A226" s="2"/>
      <c r="B226" s="2"/>
      <c r="C226" s="102"/>
      <c r="D226" s="2"/>
      <c r="E226" s="102"/>
      <c r="F226" s="102"/>
      <c r="G226" s="2"/>
      <c r="H226" s="2"/>
      <c r="I226" s="2"/>
      <c r="J226" s="2"/>
      <c r="L226" s="2"/>
      <c r="M226" s="2"/>
      <c r="N226" s="2"/>
      <c r="O226" s="2"/>
      <c r="P226" s="2"/>
      <c r="U226" s="2"/>
    </row>
    <row r="227" spans="1:21">
      <c r="A227" s="2"/>
      <c r="B227" s="2"/>
      <c r="C227" s="2"/>
      <c r="D227" s="2"/>
      <c r="E227" s="2"/>
      <c r="F227" s="2"/>
      <c r="G227" s="2"/>
      <c r="H227" s="2"/>
      <c r="I227" s="2"/>
      <c r="J227" s="2"/>
      <c r="K227" s="2"/>
      <c r="L227" s="2"/>
      <c r="M227" s="2"/>
      <c r="N227" s="2"/>
      <c r="O227" s="2"/>
      <c r="P227" s="2"/>
      <c r="U227" s="2"/>
    </row>
    <row r="228" spans="1:21">
      <c r="A228" s="2"/>
      <c r="B228" s="2"/>
      <c r="C228" s="2"/>
      <c r="D228" s="2"/>
      <c r="E228" s="2"/>
      <c r="F228" s="2"/>
      <c r="G228" s="2"/>
      <c r="H228" s="2"/>
      <c r="I228" s="2"/>
      <c r="J228" s="2"/>
      <c r="K228" s="2"/>
      <c r="L228" s="2"/>
      <c r="M228" s="2"/>
      <c r="N228" s="2"/>
      <c r="O228" s="2"/>
      <c r="P228" s="2"/>
      <c r="U228" s="2"/>
    </row>
    <row r="229" spans="1:21">
      <c r="A229" s="2"/>
      <c r="B229" s="2"/>
      <c r="C229" s="2"/>
      <c r="D229" s="2"/>
      <c r="E229" s="2"/>
      <c r="F229" s="2"/>
      <c r="G229" s="2"/>
      <c r="H229" s="2"/>
      <c r="I229" s="2"/>
      <c r="J229" s="2"/>
      <c r="K229" s="2"/>
      <c r="L229" s="2"/>
      <c r="M229" s="2"/>
      <c r="N229" s="2"/>
      <c r="O229" s="2"/>
      <c r="P229" s="2"/>
      <c r="U229" s="2"/>
    </row>
    <row r="230" spans="1:21">
      <c r="A230" s="2"/>
      <c r="B230" s="2"/>
      <c r="C230" s="2"/>
      <c r="D230" s="2"/>
      <c r="E230" s="2"/>
      <c r="F230" s="2"/>
      <c r="G230" s="2"/>
      <c r="H230" s="2"/>
      <c r="I230" s="2"/>
      <c r="J230" s="2"/>
      <c r="K230" s="2"/>
      <c r="L230" s="2"/>
      <c r="M230" s="2"/>
      <c r="N230" s="2"/>
      <c r="O230" s="2"/>
      <c r="P230" s="2"/>
      <c r="Q230" s="2"/>
      <c r="R230" s="2"/>
      <c r="S230" s="2"/>
      <c r="T230" s="2"/>
      <c r="U230" s="2"/>
    </row>
    <row r="231" spans="1:21">
      <c r="A231" s="2"/>
      <c r="B231" s="2"/>
      <c r="C231" s="2"/>
      <c r="D231" s="2"/>
      <c r="E231" s="2"/>
      <c r="F231" s="2"/>
      <c r="G231" s="2"/>
      <c r="H231" s="2"/>
      <c r="I231" s="2"/>
      <c r="J231" s="2"/>
      <c r="K231" s="88"/>
      <c r="L231" s="88"/>
      <c r="M231" s="2"/>
      <c r="N231" s="2"/>
      <c r="O231" s="34"/>
      <c r="P231" s="2"/>
      <c r="Q231" s="2"/>
      <c r="R231" s="2"/>
      <c r="S231" s="2"/>
      <c r="T231" s="2"/>
      <c r="U231" s="2"/>
    </row>
    <row r="232" spans="1:21">
      <c r="A232" s="88"/>
      <c r="B232" s="88"/>
      <c r="C232" s="88"/>
      <c r="D232" s="88"/>
      <c r="E232" s="88"/>
      <c r="F232" s="88"/>
      <c r="G232" s="88"/>
      <c r="H232" s="88"/>
      <c r="I232" s="88"/>
      <c r="J232" s="88"/>
      <c r="K232" s="88"/>
      <c r="L232" s="88"/>
      <c r="M232" s="2"/>
      <c r="N232" s="2"/>
      <c r="O232" s="34"/>
      <c r="P232" s="2"/>
      <c r="Q232" s="2"/>
      <c r="R232" s="2"/>
      <c r="S232" s="2"/>
      <c r="T232" s="2"/>
      <c r="U232" s="2"/>
    </row>
    <row r="233" spans="1:21">
      <c r="A233" s="88"/>
      <c r="B233" s="88"/>
      <c r="C233" s="88"/>
      <c r="D233" s="88"/>
      <c r="E233" s="88"/>
      <c r="F233" s="88"/>
      <c r="G233" s="88"/>
      <c r="H233" s="88"/>
      <c r="I233" s="88"/>
      <c r="J233" s="88"/>
      <c r="K233" s="2"/>
      <c r="L233" s="2"/>
      <c r="M233" s="2"/>
      <c r="N233" s="2"/>
      <c r="O233" s="34"/>
      <c r="P233" s="2"/>
      <c r="Q233" s="2"/>
      <c r="R233" s="2"/>
      <c r="S233" s="2"/>
      <c r="T233" s="2"/>
      <c r="U233" s="2"/>
    </row>
    <row r="234" spans="1:21">
      <c r="A234" s="2"/>
      <c r="B234" s="2"/>
      <c r="C234" s="2"/>
      <c r="D234" s="2"/>
      <c r="E234" s="2"/>
      <c r="F234" s="2"/>
      <c r="G234" s="2"/>
      <c r="H234" s="2"/>
      <c r="I234" s="2"/>
      <c r="J234" s="2"/>
      <c r="K234" s="2"/>
      <c r="L234" s="2"/>
      <c r="M234" s="2"/>
      <c r="N234" s="2"/>
      <c r="O234" s="34"/>
      <c r="P234" s="2"/>
      <c r="Q234" s="2"/>
      <c r="R234" s="2"/>
      <c r="S234" s="2"/>
      <c r="T234" s="2"/>
      <c r="U234" s="2"/>
    </row>
    <row r="235" spans="1:21">
      <c r="A235" s="2"/>
      <c r="B235" s="2"/>
      <c r="C235" s="2"/>
      <c r="D235" s="2"/>
      <c r="E235" s="2"/>
      <c r="F235" s="2"/>
      <c r="G235" s="2"/>
      <c r="H235" s="2"/>
      <c r="I235" s="2"/>
      <c r="J235" s="2"/>
      <c r="K235" s="2"/>
      <c r="L235" s="2"/>
      <c r="M235" s="2"/>
      <c r="N235" s="2"/>
      <c r="O235" s="2"/>
      <c r="P235" s="2"/>
      <c r="Q235" s="2"/>
      <c r="R235" s="2"/>
      <c r="S235" s="2"/>
      <c r="T235" s="2"/>
      <c r="U235" s="2"/>
    </row>
    <row r="236" spans="1:21">
      <c r="A236" s="2"/>
      <c r="B236" s="2"/>
      <c r="C236" s="2"/>
      <c r="D236" s="2"/>
      <c r="E236" s="2"/>
      <c r="F236" s="2"/>
      <c r="G236" s="2"/>
      <c r="H236" s="2"/>
      <c r="I236" s="2"/>
      <c r="J236" s="2"/>
      <c r="K236" s="2"/>
      <c r="L236" s="2"/>
      <c r="M236" s="2"/>
      <c r="N236" s="2"/>
      <c r="O236" s="2"/>
      <c r="P236" s="2"/>
      <c r="Q236" s="2"/>
      <c r="R236" s="2"/>
      <c r="S236" s="2"/>
      <c r="T236" s="2"/>
      <c r="U236" s="2"/>
    </row>
    <row r="237" spans="1:21">
      <c r="A237" s="2"/>
      <c r="B237" s="2"/>
      <c r="C237" s="2"/>
      <c r="D237" s="2"/>
      <c r="E237" s="2"/>
      <c r="F237" s="2"/>
      <c r="G237" s="2"/>
      <c r="H237" s="2"/>
      <c r="I237" s="2"/>
      <c r="J237" s="2"/>
      <c r="K237" s="2"/>
      <c r="L237" s="2"/>
      <c r="M237" s="2"/>
      <c r="N237" s="2"/>
      <c r="O237" s="2"/>
      <c r="P237" s="2"/>
      <c r="Q237" s="2"/>
      <c r="R237" s="2"/>
      <c r="S237" s="2"/>
      <c r="T237" s="2"/>
      <c r="U237" s="2"/>
    </row>
  </sheetData>
  <autoFilter ref="B24:I224">
    <sortState ref="B25:I224">
      <sortCondition ref="B24:B224"/>
    </sortState>
  </autoFilter>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update</vt:lpstr>
      <vt:lpstr>climate debt</vt:lpstr>
      <vt:lpstr>climate debt over time</vt:lpstr>
      <vt:lpstr>share of GDP(ppp-$)</vt:lpstr>
      <vt:lpstr>calculation</vt:lpstr>
      <vt:lpstr>GDP(ppp-$)</vt:lpstr>
      <vt:lpstr>environment</vt:lpstr>
      <vt:lpstr>footprint</vt:lpstr>
      <vt:lpstr>forest</vt:lpstr>
      <vt:lpstr>nuclear</vt:lpstr>
      <vt:lpstr>population</vt:lpstr>
      <vt:lpstr>global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Claus Andersen</cp:lastModifiedBy>
  <dcterms:created xsi:type="dcterms:W3CDTF">2015-06-05T18:19:34Z</dcterms:created>
  <dcterms:modified xsi:type="dcterms:W3CDTF">2018-02-15T08:54:13Z</dcterms:modified>
</cp:coreProperties>
</file>