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Claus Andersen\Desktop\Med biodiversits-indikator\60-100 year period\"/>
    </mc:Choice>
  </mc:AlternateContent>
  <xr:revisionPtr revIDLastSave="0" documentId="13_ncr:1_{7D251D2B-0786-4A3F-B4AF-1F6B99804E43}" xr6:coauthVersionLast="47" xr6:coauthVersionMax="47" xr10:uidLastSave="{00000000-0000-0000-0000-000000000000}"/>
  <workbookProtection workbookAlgorithmName="SHA-512" workbookHashValue="QFYsWeaBzQiEUItYgQWpjuY9f1n1dXmg4O5G5HQvemt7wOwVdKDdgpZ+JARcDPD/d3pxrg8nNWegOKCSoLRqRg==" workbookSaltValue="ShKRnRLn0UDQgRquq5Fq9A==" workbookSpinCount="100000" lockStructure="1"/>
  <bookViews>
    <workbookView xWindow="-120" yWindow="-120" windowWidth="20730" windowHeight="11760" xr2:uid="{00000000-000D-0000-FFFF-FFFF00000000}"/>
  </bookViews>
  <sheets>
    <sheet name="Calculation" sheetId="1" r:id="rId1"/>
    <sheet name="Climate Debt Ranking" sheetId="2" r:id="rId2"/>
    <sheet name="GDP+" sheetId="3" r:id="rId3"/>
    <sheet name="Nuclear+" sheetId="4" r:id="rId4"/>
    <sheet name="Global Indicators" sheetId="5" r:id="rId5"/>
  </sheets>
  <definedNames>
    <definedName name="_xlnm._FilterDatabase" localSheetId="0" hidden="1">Calculation!$A$44:$DG$114</definedName>
    <definedName name="_xlnm._FilterDatabase" localSheetId="1" hidden="1">'Climate Debt Ranking'!$B$5:$F$14</definedName>
    <definedName name="_xlnm._FilterDatabase" localSheetId="2" hidden="1">'GDP+'!$B$5:$AD$30</definedName>
    <definedName name="_xlnm._FilterDatabase" localSheetId="3" hidden="1">'Nuclear+'!$B$7:$AC$193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9" i="1" l="1"/>
  <c r="BK8" i="5"/>
  <c r="GP31" i="5"/>
  <c r="GQ31" i="5"/>
  <c r="GR31" i="5"/>
  <c r="GS31" i="5"/>
  <c r="GT31" i="5"/>
  <c r="GU31" i="5"/>
  <c r="GV31" i="5"/>
  <c r="GW31" i="5"/>
  <c r="GX31" i="5"/>
  <c r="GY31" i="5"/>
  <c r="GZ31" i="5"/>
  <c r="HA31" i="5"/>
  <c r="HB31" i="5"/>
  <c r="HC31" i="5"/>
  <c r="HD31" i="5"/>
  <c r="HE31" i="5"/>
  <c r="HF31" i="5"/>
  <c r="HG31" i="5"/>
  <c r="HH31" i="5"/>
  <c r="HI31" i="5"/>
  <c r="HJ31" i="5"/>
  <c r="HK31" i="5"/>
  <c r="HL31" i="5"/>
  <c r="HM31" i="5"/>
  <c r="FV31" i="5"/>
  <c r="FW31" i="5"/>
  <c r="FX31" i="5"/>
  <c r="FY31" i="5"/>
  <c r="FZ31" i="5"/>
  <c r="GA31" i="5"/>
  <c r="GB31" i="5"/>
  <c r="GC31" i="5"/>
  <c r="GD31" i="5"/>
  <c r="GE31" i="5"/>
  <c r="GF31" i="5"/>
  <c r="GG31" i="5"/>
  <c r="GH31" i="5"/>
  <c r="GI31" i="5"/>
  <c r="GJ31" i="5"/>
  <c r="GK31" i="5"/>
  <c r="GL31" i="5"/>
  <c r="GM31" i="5"/>
  <c r="GN31" i="5"/>
  <c r="GO31" i="5"/>
  <c r="BL8" i="1"/>
  <c r="FS31" i="5"/>
  <c r="FT31" i="5"/>
  <c r="FU31" i="5"/>
  <c r="BJ8" i="5"/>
  <c r="FR31" i="5"/>
  <c r="FQ31" i="5"/>
  <c r="FP31" i="5"/>
  <c r="FO31" i="5"/>
  <c r="FN31" i="5"/>
  <c r="FM31" i="5"/>
  <c r="FL31" i="5"/>
  <c r="FK31" i="5"/>
  <c r="FJ31" i="5"/>
  <c r="FI31" i="5"/>
  <c r="FH31" i="5"/>
  <c r="FG31" i="5"/>
  <c r="FF31" i="5"/>
  <c r="FE31" i="5"/>
  <c r="FD31" i="5"/>
  <c r="FC31" i="5"/>
  <c r="FB31" i="5"/>
  <c r="FA31" i="5"/>
  <c r="EZ31" i="5"/>
  <c r="EY31" i="5"/>
  <c r="EX31" i="5"/>
  <c r="EW31" i="5"/>
  <c r="A29" i="5"/>
  <c r="DQ29" i="5" s="1"/>
  <c r="DQ31" i="5" s="1"/>
  <c r="BI8" i="5"/>
  <c r="BH8" i="5"/>
  <c r="BG8" i="5"/>
  <c r="BF8" i="5"/>
  <c r="BE8" i="5"/>
  <c r="BD8" i="5"/>
  <c r="BC8" i="5"/>
  <c r="BB8" i="5"/>
  <c r="BA8" i="5"/>
  <c r="AZ8" i="5"/>
  <c r="AY8" i="5"/>
  <c r="AX8" i="5"/>
  <c r="AW8"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K8" i="5"/>
  <c r="J8" i="5"/>
  <c r="I8" i="5"/>
  <c r="H8" i="5"/>
  <c r="G8" i="5"/>
  <c r="F8" i="5"/>
  <c r="E8" i="5"/>
  <c r="D8" i="5"/>
  <c r="C8" i="5"/>
  <c r="AA187" i="4"/>
  <c r="AC187" i="4" s="1"/>
  <c r="Z187" i="4"/>
  <c r="AA185" i="4"/>
  <c r="Z185" i="4"/>
  <c r="AA184" i="4"/>
  <c r="Z184" i="4"/>
  <c r="AA183" i="4"/>
  <c r="Z183" i="4"/>
  <c r="AA182" i="4"/>
  <c r="Z182" i="4"/>
  <c r="AA179" i="4"/>
  <c r="Z179" i="4"/>
  <c r="AA174" i="4"/>
  <c r="Z174" i="4"/>
  <c r="AA171" i="4"/>
  <c r="Z171" i="4"/>
  <c r="AA169" i="4"/>
  <c r="AC169" i="4" s="1"/>
  <c r="Z169" i="4"/>
  <c r="AA168" i="4"/>
  <c r="Z168" i="4"/>
  <c r="AC168" i="4" s="1"/>
  <c r="AA163" i="4"/>
  <c r="Z163" i="4"/>
  <c r="AA161" i="4"/>
  <c r="Z161" i="4"/>
  <c r="AC161" i="4" s="1"/>
  <c r="AA160" i="4"/>
  <c r="Z160" i="4"/>
  <c r="AA157" i="4"/>
  <c r="Z157" i="4"/>
  <c r="AA156" i="4"/>
  <c r="Z156" i="4"/>
  <c r="AA151" i="4"/>
  <c r="Z151" i="4"/>
  <c r="AA146" i="4"/>
  <c r="Z146" i="4"/>
  <c r="AA145" i="4"/>
  <c r="Z145" i="4"/>
  <c r="AC145" i="4" s="1"/>
  <c r="AA134" i="4"/>
  <c r="Z134" i="4"/>
  <c r="AC134" i="4" s="1"/>
  <c r="AA124" i="4"/>
  <c r="Z124" i="4"/>
  <c r="AC124" i="4" s="1"/>
  <c r="AA115" i="4"/>
  <c r="Z115" i="4"/>
  <c r="AC115" i="4" s="1"/>
  <c r="AA103" i="4"/>
  <c r="Z103" i="4"/>
  <c r="AC103" i="4" s="1"/>
  <c r="AA94" i="4"/>
  <c r="Z94" i="4"/>
  <c r="AA93" i="4"/>
  <c r="Z93" i="4"/>
  <c r="AA92" i="4"/>
  <c r="Z92" i="4"/>
  <c r="AA86" i="4"/>
  <c r="Z86" i="4"/>
  <c r="AC86" i="4" s="1"/>
  <c r="AA84" i="4"/>
  <c r="Z84" i="4"/>
  <c r="AA82" i="4"/>
  <c r="Z82" i="4"/>
  <c r="AA71" i="4"/>
  <c r="Z71" i="4"/>
  <c r="AA65" i="4"/>
  <c r="Z65" i="4"/>
  <c r="AA64" i="4"/>
  <c r="Z64" i="4"/>
  <c r="AA52" i="4"/>
  <c r="Z52" i="4"/>
  <c r="AA42" i="4"/>
  <c r="Z42" i="4"/>
  <c r="AA37" i="4"/>
  <c r="Z37" i="4"/>
  <c r="AA32" i="4"/>
  <c r="Z32" i="4"/>
  <c r="AA30" i="4"/>
  <c r="Z30" i="4"/>
  <c r="AA23" i="4"/>
  <c r="Z23" i="4"/>
  <c r="AC23" i="4" s="1"/>
  <c r="AA22" i="4"/>
  <c r="AC22" i="4" s="1"/>
  <c r="Z22" i="4"/>
  <c r="AA14" i="4"/>
  <c r="Z14" i="4"/>
  <c r="AA13" i="4"/>
  <c r="Z13" i="4"/>
  <c r="AA8" i="4"/>
  <c r="Z8" i="4"/>
  <c r="AC8" i="4" s="1"/>
  <c r="AC191" i="3"/>
  <c r="AB191" i="3"/>
  <c r="AD191" i="3" s="1"/>
  <c r="AD190" i="3"/>
  <c r="AC190" i="3"/>
  <c r="AB190" i="3"/>
  <c r="AC189" i="3"/>
  <c r="AD189" i="3" s="1"/>
  <c r="AB189" i="3"/>
  <c r="AC188" i="3"/>
  <c r="AB188" i="3"/>
  <c r="AD188" i="3" s="1"/>
  <c r="AC187" i="3"/>
  <c r="AB187" i="3"/>
  <c r="AD187" i="3" s="1"/>
  <c r="AD186" i="3"/>
  <c r="AC186" i="3"/>
  <c r="AB186" i="3"/>
  <c r="AC185" i="3"/>
  <c r="AD185" i="3" s="1"/>
  <c r="AB185" i="3"/>
  <c r="AC184" i="3"/>
  <c r="AB184" i="3"/>
  <c r="AD184" i="3" s="1"/>
  <c r="AC183" i="3"/>
  <c r="AB183" i="3"/>
  <c r="AD183" i="3" s="1"/>
  <c r="AD182" i="3"/>
  <c r="AC182" i="3"/>
  <c r="AB182" i="3"/>
  <c r="AC181" i="3"/>
  <c r="AD181" i="3" s="1"/>
  <c r="AB181" i="3"/>
  <c r="AC180" i="3"/>
  <c r="AB180" i="3"/>
  <c r="AD180" i="3" s="1"/>
  <c r="AC179" i="3"/>
  <c r="AB179" i="3"/>
  <c r="AD179" i="3" s="1"/>
  <c r="AD178" i="3"/>
  <c r="AC178" i="3"/>
  <c r="AB178" i="3"/>
  <c r="AC177" i="3"/>
  <c r="AD177" i="3" s="1"/>
  <c r="AB177" i="3"/>
  <c r="AC176" i="3"/>
  <c r="AB176" i="3"/>
  <c r="AD176" i="3" s="1"/>
  <c r="AC175" i="3"/>
  <c r="AB175" i="3"/>
  <c r="AD175" i="3" s="1"/>
  <c r="AD174" i="3"/>
  <c r="AC174" i="3"/>
  <c r="AB174" i="3"/>
  <c r="AC173" i="3"/>
  <c r="AD173" i="3" s="1"/>
  <c r="AB173" i="3"/>
  <c r="AC172" i="3"/>
  <c r="AB172" i="3"/>
  <c r="AD172" i="3" s="1"/>
  <c r="AC171" i="3"/>
  <c r="AB171" i="3"/>
  <c r="AD171" i="3" s="1"/>
  <c r="AD170" i="3"/>
  <c r="AC170" i="3"/>
  <c r="AB170" i="3"/>
  <c r="AC169" i="3"/>
  <c r="AD169" i="3" s="1"/>
  <c r="AB169" i="3"/>
  <c r="AC168" i="3"/>
  <c r="AB168" i="3"/>
  <c r="AD168" i="3" s="1"/>
  <c r="AC167" i="3"/>
  <c r="AB167" i="3"/>
  <c r="AD167" i="3" s="1"/>
  <c r="AD166" i="3"/>
  <c r="AC166" i="3"/>
  <c r="AB166" i="3"/>
  <c r="AC165" i="3"/>
  <c r="AD165" i="3" s="1"/>
  <c r="AB165" i="3"/>
  <c r="AC164" i="3"/>
  <c r="AB164" i="3"/>
  <c r="AD164" i="3" s="1"/>
  <c r="AC163" i="3"/>
  <c r="AB163" i="3"/>
  <c r="AD163" i="3" s="1"/>
  <c r="AD162" i="3"/>
  <c r="AC162" i="3"/>
  <c r="AB162" i="3"/>
  <c r="AC161" i="3"/>
  <c r="AD161" i="3" s="1"/>
  <c r="AB161" i="3"/>
  <c r="AC160" i="3"/>
  <c r="AB160" i="3"/>
  <c r="AD160" i="3" s="1"/>
  <c r="AC159" i="3"/>
  <c r="AB159" i="3"/>
  <c r="AD159" i="3" s="1"/>
  <c r="AD158" i="3"/>
  <c r="AC158" i="3"/>
  <c r="AB158" i="3"/>
  <c r="AC157" i="3"/>
  <c r="AD157" i="3" s="1"/>
  <c r="AB157" i="3"/>
  <c r="AC156" i="3"/>
  <c r="AB156" i="3"/>
  <c r="AD156" i="3" s="1"/>
  <c r="AC155" i="3"/>
  <c r="AB155" i="3"/>
  <c r="AD155" i="3" s="1"/>
  <c r="AD154" i="3"/>
  <c r="AC154" i="3"/>
  <c r="AB154" i="3"/>
  <c r="AC153" i="3"/>
  <c r="AD153" i="3" s="1"/>
  <c r="AB153" i="3"/>
  <c r="AC152" i="3"/>
  <c r="AB152" i="3"/>
  <c r="AD152" i="3" s="1"/>
  <c r="AC151" i="3"/>
  <c r="AB151" i="3"/>
  <c r="AD151" i="3" s="1"/>
  <c r="AD150" i="3"/>
  <c r="AC150" i="3"/>
  <c r="AB150" i="3"/>
  <c r="AC149" i="3"/>
  <c r="AD149" i="3" s="1"/>
  <c r="AB149" i="3"/>
  <c r="AC148" i="3"/>
  <c r="AB148" i="3"/>
  <c r="AD148" i="3" s="1"/>
  <c r="AC147" i="3"/>
  <c r="AB147" i="3"/>
  <c r="AD147" i="3" s="1"/>
  <c r="AD146" i="3"/>
  <c r="AC146" i="3"/>
  <c r="AB146" i="3"/>
  <c r="AC145" i="3"/>
  <c r="AD145" i="3" s="1"/>
  <c r="AB145" i="3"/>
  <c r="AC144" i="3"/>
  <c r="AB144" i="3"/>
  <c r="AD144" i="3" s="1"/>
  <c r="AC143" i="3"/>
  <c r="AB143" i="3"/>
  <c r="AD143" i="3" s="1"/>
  <c r="AD142" i="3"/>
  <c r="AC142" i="3"/>
  <c r="AB142" i="3"/>
  <c r="AC141" i="3"/>
  <c r="AD141" i="3" s="1"/>
  <c r="AB141" i="3"/>
  <c r="AC140" i="3"/>
  <c r="AB140" i="3"/>
  <c r="AD140" i="3" s="1"/>
  <c r="AC139" i="3"/>
  <c r="AB139" i="3"/>
  <c r="AD139" i="3" s="1"/>
  <c r="AD138" i="3"/>
  <c r="AC138" i="3"/>
  <c r="AB138" i="3"/>
  <c r="AC137" i="3"/>
  <c r="AD137" i="3" s="1"/>
  <c r="AB137" i="3"/>
  <c r="AC136" i="3"/>
  <c r="AB136" i="3"/>
  <c r="AD136" i="3" s="1"/>
  <c r="AC135" i="3"/>
  <c r="AB135" i="3"/>
  <c r="AD135" i="3" s="1"/>
  <c r="AD134" i="3"/>
  <c r="AC134" i="3"/>
  <c r="AB134" i="3"/>
  <c r="AC133" i="3"/>
  <c r="AD133" i="3" s="1"/>
  <c r="AB133" i="3"/>
  <c r="AC132" i="3"/>
  <c r="AB132" i="3"/>
  <c r="AD132" i="3" s="1"/>
  <c r="AC131" i="3"/>
  <c r="AB131" i="3"/>
  <c r="AD131" i="3" s="1"/>
  <c r="AD130" i="3"/>
  <c r="AC130" i="3"/>
  <c r="AB130" i="3"/>
  <c r="AC129" i="3"/>
  <c r="AD129" i="3" s="1"/>
  <c r="AB129" i="3"/>
  <c r="AC128" i="3"/>
  <c r="AB128" i="3"/>
  <c r="AD128" i="3" s="1"/>
  <c r="AC127" i="3"/>
  <c r="AB127" i="3"/>
  <c r="AD127" i="3" s="1"/>
  <c r="AD126" i="3"/>
  <c r="AC126" i="3"/>
  <c r="AB126" i="3"/>
  <c r="AC125" i="3"/>
  <c r="AD125" i="3" s="1"/>
  <c r="AB125" i="3"/>
  <c r="AC124" i="3"/>
  <c r="AB124" i="3"/>
  <c r="AD124" i="3" s="1"/>
  <c r="AB123" i="3"/>
  <c r="S123" i="3"/>
  <c r="T123" i="3" s="1"/>
  <c r="U123" i="3" s="1"/>
  <c r="V123" i="3" s="1"/>
  <c r="W123" i="3" s="1"/>
  <c r="AC122" i="3"/>
  <c r="AB122" i="3"/>
  <c r="AD122" i="3" s="1"/>
  <c r="AD121" i="3"/>
  <c r="AC121" i="3"/>
  <c r="AB121" i="3"/>
  <c r="AC120" i="3"/>
  <c r="AD120" i="3" s="1"/>
  <c r="AB120" i="3"/>
  <c r="AC119" i="3"/>
  <c r="AB119" i="3"/>
  <c r="AD119" i="3" s="1"/>
  <c r="AC118" i="3"/>
  <c r="AB118" i="3"/>
  <c r="AD118" i="3" s="1"/>
  <c r="AD117" i="3"/>
  <c r="AC117" i="3"/>
  <c r="AB117" i="3"/>
  <c r="AC116" i="3"/>
  <c r="AD116" i="3" s="1"/>
  <c r="AB116" i="3"/>
  <c r="AC115" i="3"/>
  <c r="AB115" i="3"/>
  <c r="AD115" i="3" s="1"/>
  <c r="AC114" i="3"/>
  <c r="AB114" i="3"/>
  <c r="AD114" i="3" s="1"/>
  <c r="AD113" i="3"/>
  <c r="AC113" i="3"/>
  <c r="AB113" i="3"/>
  <c r="AC112" i="3"/>
  <c r="AD112" i="3" s="1"/>
  <c r="AB112" i="3"/>
  <c r="AC111" i="3"/>
  <c r="AB111" i="3"/>
  <c r="AD111" i="3" s="1"/>
  <c r="AC110" i="3"/>
  <c r="AB110" i="3"/>
  <c r="AD110" i="3" s="1"/>
  <c r="AD109" i="3"/>
  <c r="AC109" i="3"/>
  <c r="AB109" i="3"/>
  <c r="AC108" i="3"/>
  <c r="AD108" i="3" s="1"/>
  <c r="AB108" i="3"/>
  <c r="AC107" i="3"/>
  <c r="AB107" i="3"/>
  <c r="AD107" i="3" s="1"/>
  <c r="AC106" i="3"/>
  <c r="AB106" i="3"/>
  <c r="AD106" i="3" s="1"/>
  <c r="AD105" i="3"/>
  <c r="AC105" i="3"/>
  <c r="AB105" i="3"/>
  <c r="AC104" i="3"/>
  <c r="AD104" i="3" s="1"/>
  <c r="AB104" i="3"/>
  <c r="AC103" i="3"/>
  <c r="AB103" i="3"/>
  <c r="AD103" i="3" s="1"/>
  <c r="AC102" i="3"/>
  <c r="AB102" i="3"/>
  <c r="AD102" i="3" s="1"/>
  <c r="AD101" i="3"/>
  <c r="AC101" i="3"/>
  <c r="AB101" i="3"/>
  <c r="AC100" i="3"/>
  <c r="AD100" i="3" s="1"/>
  <c r="AB100" i="3"/>
  <c r="AC99" i="3"/>
  <c r="AB99" i="3"/>
  <c r="AD99" i="3" s="1"/>
  <c r="AC98" i="3"/>
  <c r="AB98" i="3"/>
  <c r="AD98" i="3" s="1"/>
  <c r="AD97" i="3"/>
  <c r="AC97" i="3"/>
  <c r="AB97" i="3"/>
  <c r="AC96" i="3"/>
  <c r="AD96" i="3" s="1"/>
  <c r="AB96" i="3"/>
  <c r="AC95" i="3"/>
  <c r="AB95" i="3"/>
  <c r="AD95" i="3" s="1"/>
  <c r="AC94" i="3"/>
  <c r="AB94" i="3"/>
  <c r="AD94" i="3" s="1"/>
  <c r="AD93" i="3"/>
  <c r="AC93" i="3"/>
  <c r="AB93" i="3"/>
  <c r="AC92" i="3"/>
  <c r="AD92" i="3" s="1"/>
  <c r="AB92" i="3"/>
  <c r="AC91" i="3"/>
  <c r="AB91" i="3"/>
  <c r="AD91" i="3" s="1"/>
  <c r="AC90" i="3"/>
  <c r="AB90" i="3"/>
  <c r="AD90" i="3" s="1"/>
  <c r="AD89" i="3"/>
  <c r="AC89" i="3"/>
  <c r="AB89" i="3"/>
  <c r="AC88" i="3"/>
  <c r="AD88" i="3" s="1"/>
  <c r="AB88" i="3"/>
  <c r="AC87" i="3"/>
  <c r="AB87" i="3"/>
  <c r="AD87" i="3" s="1"/>
  <c r="AC86" i="3"/>
  <c r="AB86" i="3"/>
  <c r="AD86" i="3" s="1"/>
  <c r="AD85" i="3"/>
  <c r="AC85" i="3"/>
  <c r="AB85" i="3"/>
  <c r="AC84" i="3"/>
  <c r="AD84" i="3" s="1"/>
  <c r="AB84" i="3"/>
  <c r="AC83" i="3"/>
  <c r="AB83" i="3"/>
  <c r="AD83" i="3" s="1"/>
  <c r="AC82" i="3"/>
  <c r="AB82" i="3"/>
  <c r="AD82" i="3" s="1"/>
  <c r="AD81" i="3"/>
  <c r="AC81" i="3"/>
  <c r="AB81" i="3"/>
  <c r="AC80" i="3"/>
  <c r="AD80" i="3" s="1"/>
  <c r="AB80" i="3"/>
  <c r="AC79" i="3"/>
  <c r="AB79" i="3"/>
  <c r="AD79" i="3" s="1"/>
  <c r="AC78" i="3"/>
  <c r="AB78" i="3"/>
  <c r="AD78" i="3" s="1"/>
  <c r="AD77" i="3"/>
  <c r="AC77" i="3"/>
  <c r="AB77" i="3"/>
  <c r="AC76" i="3"/>
  <c r="AD76" i="3" s="1"/>
  <c r="AB76" i="3"/>
  <c r="AC75" i="3"/>
  <c r="AB75" i="3"/>
  <c r="AD75" i="3" s="1"/>
  <c r="AC74" i="3"/>
  <c r="AB74" i="3"/>
  <c r="AD74" i="3" s="1"/>
  <c r="AD73" i="3"/>
  <c r="AC73" i="3"/>
  <c r="AB73" i="3"/>
  <c r="AC72" i="3"/>
  <c r="AD72" i="3" s="1"/>
  <c r="AB72" i="3"/>
  <c r="AC71" i="3"/>
  <c r="AB71" i="3"/>
  <c r="AD71" i="3" s="1"/>
  <c r="AC70" i="3"/>
  <c r="AB70" i="3"/>
  <c r="AD70" i="3" s="1"/>
  <c r="AD69" i="3"/>
  <c r="AC69" i="3"/>
  <c r="AB69" i="3"/>
  <c r="AC68" i="3"/>
  <c r="AD68" i="3" s="1"/>
  <c r="AB68" i="3"/>
  <c r="AC67" i="3"/>
  <c r="AB67" i="3"/>
  <c r="AD67" i="3" s="1"/>
  <c r="AC66" i="3"/>
  <c r="AB66" i="3"/>
  <c r="AD66" i="3" s="1"/>
  <c r="AD65" i="3"/>
  <c r="AC65" i="3"/>
  <c r="AB65" i="3"/>
  <c r="AC64" i="3"/>
  <c r="AD64" i="3" s="1"/>
  <c r="AB64" i="3"/>
  <c r="AC63" i="3"/>
  <c r="AB63" i="3"/>
  <c r="AD63" i="3" s="1"/>
  <c r="AC62" i="3"/>
  <c r="AB62" i="3"/>
  <c r="AD62" i="3" s="1"/>
  <c r="AD61" i="3"/>
  <c r="AC61" i="3"/>
  <c r="AB61" i="3"/>
  <c r="AC60" i="3"/>
  <c r="AD60" i="3" s="1"/>
  <c r="AB60" i="3"/>
  <c r="AC59" i="3"/>
  <c r="AB59" i="3"/>
  <c r="AD59" i="3" s="1"/>
  <c r="AC58" i="3"/>
  <c r="AB58" i="3"/>
  <c r="AD58" i="3" s="1"/>
  <c r="AD57" i="3"/>
  <c r="AC57" i="3"/>
  <c r="AB57" i="3"/>
  <c r="AC56" i="3"/>
  <c r="AD56" i="3" s="1"/>
  <c r="AB56" i="3"/>
  <c r="AC55" i="3"/>
  <c r="AB55" i="3"/>
  <c r="AD55" i="3" s="1"/>
  <c r="AC54" i="3"/>
  <c r="AB54" i="3"/>
  <c r="AD54" i="3" s="1"/>
  <c r="AD53" i="3"/>
  <c r="AC53" i="3"/>
  <c r="AB53" i="3"/>
  <c r="AC52" i="3"/>
  <c r="AD52" i="3" s="1"/>
  <c r="AB52" i="3"/>
  <c r="AC51" i="3"/>
  <c r="AB51" i="3"/>
  <c r="AD51" i="3" s="1"/>
  <c r="AC50" i="3"/>
  <c r="AB50" i="3"/>
  <c r="AD50" i="3" s="1"/>
  <c r="AD49" i="3"/>
  <c r="AC49" i="3"/>
  <c r="AB49" i="3"/>
  <c r="AC48" i="3"/>
  <c r="AD48" i="3" s="1"/>
  <c r="AB48" i="3"/>
  <c r="AC47" i="3"/>
  <c r="AB47" i="3"/>
  <c r="AD47" i="3" s="1"/>
  <c r="AC46" i="3"/>
  <c r="AB46" i="3"/>
  <c r="AD46" i="3" s="1"/>
  <c r="AD45" i="3"/>
  <c r="AC45" i="3"/>
  <c r="AB45" i="3"/>
  <c r="AC44" i="3"/>
  <c r="AD44" i="3" s="1"/>
  <c r="AB44" i="3"/>
  <c r="AC43" i="3"/>
  <c r="AB43" i="3"/>
  <c r="AD43" i="3" s="1"/>
  <c r="AC42" i="3"/>
  <c r="AB42" i="3"/>
  <c r="AD42" i="3" s="1"/>
  <c r="AD41" i="3"/>
  <c r="AC41" i="3"/>
  <c r="AB41" i="3"/>
  <c r="AC40" i="3"/>
  <c r="AD40" i="3" s="1"/>
  <c r="AB40" i="3"/>
  <c r="AC39" i="3"/>
  <c r="AB39" i="3"/>
  <c r="AD39" i="3" s="1"/>
  <c r="AC38" i="3"/>
  <c r="AB38" i="3"/>
  <c r="AD38" i="3" s="1"/>
  <c r="AD37" i="3"/>
  <c r="AC37" i="3"/>
  <c r="AB37" i="3"/>
  <c r="AC36" i="3"/>
  <c r="AD36" i="3" s="1"/>
  <c r="AB36" i="3"/>
  <c r="AC35" i="3"/>
  <c r="AB35" i="3"/>
  <c r="AD35" i="3" s="1"/>
  <c r="AC34" i="3"/>
  <c r="AB34" i="3"/>
  <c r="AD34" i="3" s="1"/>
  <c r="AD33" i="3"/>
  <c r="AC33" i="3"/>
  <c r="AB33" i="3"/>
  <c r="AC32" i="3"/>
  <c r="AD32" i="3" s="1"/>
  <c r="AB32" i="3"/>
  <c r="AC31" i="3"/>
  <c r="AB31" i="3"/>
  <c r="AD31" i="3" s="1"/>
  <c r="AC30" i="3"/>
  <c r="AB30" i="3"/>
  <c r="AD30" i="3" s="1"/>
  <c r="AD29" i="3"/>
  <c r="AC29" i="3"/>
  <c r="AB29" i="3"/>
  <c r="AC28" i="3"/>
  <c r="AD28" i="3" s="1"/>
  <c r="AB28" i="3"/>
  <c r="AC27" i="3"/>
  <c r="AB27" i="3"/>
  <c r="AD27" i="3" s="1"/>
  <c r="AC26" i="3"/>
  <c r="AB26" i="3"/>
  <c r="AD26" i="3" s="1"/>
  <c r="AD25" i="3"/>
  <c r="AC25" i="3"/>
  <c r="AB25" i="3"/>
  <c r="AC24" i="3"/>
  <c r="AD24" i="3" s="1"/>
  <c r="AB24" i="3"/>
  <c r="AC23" i="3"/>
  <c r="AB23" i="3"/>
  <c r="AD23" i="3" s="1"/>
  <c r="AC22" i="3"/>
  <c r="AB22" i="3"/>
  <c r="AD22" i="3" s="1"/>
  <c r="AD21" i="3"/>
  <c r="AC21" i="3"/>
  <c r="AB21" i="3"/>
  <c r="AC20" i="3"/>
  <c r="AD20" i="3" s="1"/>
  <c r="AB20" i="3"/>
  <c r="AC19" i="3"/>
  <c r="AB19" i="3"/>
  <c r="AD19" i="3" s="1"/>
  <c r="AC18" i="3"/>
  <c r="AB18" i="3"/>
  <c r="AD18" i="3" s="1"/>
  <c r="AD17" i="3"/>
  <c r="AC17" i="3"/>
  <c r="AB17" i="3"/>
  <c r="AC16" i="3"/>
  <c r="AD16" i="3" s="1"/>
  <c r="AB16" i="3"/>
  <c r="AC15" i="3"/>
  <c r="AB15" i="3"/>
  <c r="AD15" i="3" s="1"/>
  <c r="AC14" i="3"/>
  <c r="AB14" i="3"/>
  <c r="AD14" i="3" s="1"/>
  <c r="AD13" i="3"/>
  <c r="AC13" i="3"/>
  <c r="AB13" i="3"/>
  <c r="AC12" i="3"/>
  <c r="AD12" i="3" s="1"/>
  <c r="AB12" i="3"/>
  <c r="AC11" i="3"/>
  <c r="AB11" i="3"/>
  <c r="AD11" i="3" s="1"/>
  <c r="AC10" i="3"/>
  <c r="AB10" i="3"/>
  <c r="AD10" i="3" s="1"/>
  <c r="AD9" i="3"/>
  <c r="AC9" i="3"/>
  <c r="AB9" i="3"/>
  <c r="AC8" i="3"/>
  <c r="AD8" i="3" s="1"/>
  <c r="AB8" i="3"/>
  <c r="AC7" i="3"/>
  <c r="AB7" i="3"/>
  <c r="AD7" i="3" s="1"/>
  <c r="AC6" i="3"/>
  <c r="AB6" i="3"/>
  <c r="AD6" i="3" s="1"/>
  <c r="DG197" i="1"/>
  <c r="DG83" i="1"/>
  <c r="DG93" i="1"/>
  <c r="DG161" i="1"/>
  <c r="DG154" i="1"/>
  <c r="DG52" i="1"/>
  <c r="DG89" i="1"/>
  <c r="DG51" i="1"/>
  <c r="DG128" i="1"/>
  <c r="DG102" i="1"/>
  <c r="DG64" i="1"/>
  <c r="DG65" i="1"/>
  <c r="DG79" i="1"/>
  <c r="DG47" i="1"/>
  <c r="DG120" i="1"/>
  <c r="DG48" i="1"/>
  <c r="DG56" i="1"/>
  <c r="DG80" i="1"/>
  <c r="DG219" i="1"/>
  <c r="DG206" i="1"/>
  <c r="DG68" i="1"/>
  <c r="DG61" i="1"/>
  <c r="DG149" i="1"/>
  <c r="DG60" i="1"/>
  <c r="DG92" i="1"/>
  <c r="DG54" i="1"/>
  <c r="DG187" i="1"/>
  <c r="DG195" i="1"/>
  <c r="DG160" i="1"/>
  <c r="DG55" i="1"/>
  <c r="DG188" i="1"/>
  <c r="DG150" i="1"/>
  <c r="DG221" i="1"/>
  <c r="DG90" i="1"/>
  <c r="DG58" i="1"/>
  <c r="DG53" i="1"/>
  <c r="DG137" i="1"/>
  <c r="DG66" i="1"/>
  <c r="DG181" i="1"/>
  <c r="DG151" i="1"/>
  <c r="DG76" i="1"/>
  <c r="DG57" i="1"/>
  <c r="DG45" i="1"/>
  <c r="DG46" i="1"/>
  <c r="DG119" i="1"/>
  <c r="DG49" i="1"/>
  <c r="DG62" i="1"/>
  <c r="DG63" i="1"/>
  <c r="DG70" i="1"/>
  <c r="DG50" i="1"/>
  <c r="DG133" i="1"/>
  <c r="DG225" i="1"/>
  <c r="DG84" i="1"/>
  <c r="DG196" i="1"/>
  <c r="DG204" i="1"/>
  <c r="DG186" i="1"/>
  <c r="DG173" i="1"/>
  <c r="DG157" i="1"/>
  <c r="DG95" i="1"/>
  <c r="DG148" i="1"/>
  <c r="DG77" i="1"/>
  <c r="DG165" i="1"/>
  <c r="DG158" i="1"/>
  <c r="DG117" i="1"/>
  <c r="DG69" i="1"/>
  <c r="DG71" i="1"/>
  <c r="DG152" i="1"/>
  <c r="DG212" i="1"/>
  <c r="DG82" i="1"/>
  <c r="DG110" i="1"/>
  <c r="DG78" i="1"/>
  <c r="DG100" i="1"/>
  <c r="DG87" i="1"/>
  <c r="DG73" i="1"/>
  <c r="DG81" i="1"/>
  <c r="DG101" i="1"/>
  <c r="DG126" i="1"/>
  <c r="DG220" i="1"/>
  <c r="DG123" i="1"/>
  <c r="DG72" i="1"/>
  <c r="DG124" i="1"/>
  <c r="DG223" i="1"/>
  <c r="DG96" i="1"/>
  <c r="DG190" i="1"/>
  <c r="DG171" i="1"/>
  <c r="DG130" i="1"/>
  <c r="DG142" i="1"/>
  <c r="DG200" i="1"/>
  <c r="DG147" i="1"/>
  <c r="DG99" i="1"/>
  <c r="DG175" i="1"/>
  <c r="DG86" i="1"/>
  <c r="DG74" i="1"/>
  <c r="DG182" i="1"/>
  <c r="DG226" i="1"/>
  <c r="DF40" i="1"/>
  <c r="DG40" i="1" s="1"/>
  <c r="B35" i="1" s="1"/>
  <c r="K36" i="1"/>
  <c r="K35" i="1"/>
  <c r="B34" i="1"/>
  <c r="B33" i="1"/>
  <c r="B28" i="1"/>
  <c r="B24" i="1"/>
  <c r="A23" i="1"/>
  <c r="CV23" i="1"/>
  <c r="CU23" i="1"/>
  <c r="CT23" i="1"/>
  <c r="CS23" i="1"/>
  <c r="CR23" i="1"/>
  <c r="CQ23" i="1"/>
  <c r="CP23" i="1"/>
  <c r="CO23" i="1"/>
  <c r="CN23" i="1"/>
  <c r="CM23" i="1"/>
  <c r="CL23" i="1"/>
  <c r="CK23" i="1"/>
  <c r="CJ23" i="1"/>
  <c r="CI23" i="1"/>
  <c r="CH23" i="1"/>
  <c r="CG23" i="1"/>
  <c r="CF23" i="1"/>
  <c r="CE23" i="1"/>
  <c r="CD23" i="1"/>
  <c r="CC23" i="1"/>
  <c r="CB23" i="1"/>
  <c r="CA23" i="1"/>
  <c r="BZ23" i="1"/>
  <c r="BY23" i="1"/>
  <c r="BX23" i="1"/>
  <c r="BW23" i="1"/>
  <c r="BV23" i="1"/>
  <c r="BU23" i="1"/>
  <c r="BT23" i="1"/>
  <c r="BS23" i="1"/>
  <c r="BR23" i="1"/>
  <c r="BQ23" i="1"/>
  <c r="BP23" i="1"/>
  <c r="BO23" i="1"/>
  <c r="BN23" i="1"/>
  <c r="BM23" i="1"/>
  <c r="BL23" i="1"/>
  <c r="BK23" i="1"/>
  <c r="BJ23" i="1"/>
  <c r="BI23" i="1"/>
  <c r="BH23" i="1"/>
  <c r="BG23" i="1"/>
  <c r="BF23" i="1"/>
  <c r="BE23" i="1"/>
  <c r="BD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DN20" i="1"/>
  <c r="DM20" i="1"/>
  <c r="DL20" i="1"/>
  <c r="DK20" i="1"/>
  <c r="DJ20" i="1"/>
  <c r="DI20" i="1"/>
  <c r="DH20" i="1"/>
  <c r="DG20" i="1"/>
  <c r="DF20" i="1"/>
  <c r="DE20" i="1"/>
  <c r="DD20" i="1"/>
  <c r="DC20" i="1"/>
  <c r="DB20" i="1"/>
  <c r="DA20" i="1"/>
  <c r="CZ20" i="1"/>
  <c r="CY20" i="1"/>
  <c r="CX20" i="1"/>
  <c r="CW20" i="1"/>
  <c r="CV20" i="1"/>
  <c r="CU20" i="1"/>
  <c r="CT20" i="1"/>
  <c r="CS20" i="1"/>
  <c r="CR20" i="1"/>
  <c r="CQ20" i="1"/>
  <c r="CP20" i="1"/>
  <c r="CO20" i="1"/>
  <c r="CN20" i="1"/>
  <c r="CM20" i="1"/>
  <c r="CL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DN19" i="1"/>
  <c r="DM19" i="1"/>
  <c r="DL19" i="1"/>
  <c r="DK19" i="1"/>
  <c r="DJ19" i="1"/>
  <c r="DI19" i="1"/>
  <c r="DH19" i="1"/>
  <c r="DG19" i="1"/>
  <c r="DF19" i="1"/>
  <c r="DE19" i="1"/>
  <c r="DD19" i="1"/>
  <c r="DC19" i="1"/>
  <c r="DB19" i="1"/>
  <c r="DA19" i="1"/>
  <c r="CZ19" i="1"/>
  <c r="CY19" i="1"/>
  <c r="CX19" i="1"/>
  <c r="CW19" i="1"/>
  <c r="CV19" i="1"/>
  <c r="CU19" i="1"/>
  <c r="CT19" i="1"/>
  <c r="CS19" i="1"/>
  <c r="CR19" i="1"/>
  <c r="CQ19" i="1"/>
  <c r="CP19" i="1"/>
  <c r="CO19" i="1"/>
  <c r="CN19" i="1"/>
  <c r="CM19" i="1"/>
  <c r="CL19" i="1"/>
  <c r="CK19" i="1"/>
  <c r="CJ19" i="1"/>
  <c r="CI19" i="1"/>
  <c r="CH19" i="1"/>
  <c r="CG19" i="1"/>
  <c r="CF19" i="1"/>
  <c r="CE19" i="1"/>
  <c r="CD19" i="1"/>
  <c r="CC19" i="1"/>
  <c r="CB19" i="1"/>
  <c r="CA19" i="1"/>
  <c r="BZ19" i="1"/>
  <c r="BY19" i="1"/>
  <c r="BX19" i="1"/>
  <c r="BW19" i="1"/>
  <c r="BV19" i="1"/>
  <c r="BU19" i="1"/>
  <c r="BT19" i="1"/>
  <c r="BS19" i="1"/>
  <c r="BR19" i="1"/>
  <c r="BQ19" i="1"/>
  <c r="BP19" i="1"/>
  <c r="BO19" i="1"/>
  <c r="BN19" i="1"/>
  <c r="BM19" i="1"/>
  <c r="BL19" i="1"/>
  <c r="BK19" i="1"/>
  <c r="BJ19" i="1"/>
  <c r="BI19" i="1"/>
  <c r="BH19" i="1"/>
  <c r="BG19"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J19" i="1"/>
  <c r="E19" i="1"/>
  <c r="D16" i="1"/>
  <c r="CZ13" i="1"/>
  <c r="CY13" i="1"/>
  <c r="CX13" i="1"/>
  <c r="CW13" i="1"/>
  <c r="CV13" i="1"/>
  <c r="CU13" i="1"/>
  <c r="CT13" i="1"/>
  <c r="CS13" i="1"/>
  <c r="CR13" i="1"/>
  <c r="CQ13" i="1"/>
  <c r="CP13" i="1"/>
  <c r="CO13" i="1"/>
  <c r="CN13" i="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0" i="1"/>
  <c r="E10" i="1" s="1"/>
  <c r="F10" i="1" s="1"/>
  <c r="G10" i="1" s="1"/>
  <c r="H10" i="1" s="1"/>
  <c r="I10" i="1" s="1"/>
  <c r="J10" i="1" s="1"/>
  <c r="K10" i="1" s="1"/>
  <c r="L10" i="1" s="1"/>
  <c r="M10" i="1" s="1"/>
  <c r="N10" i="1" s="1"/>
  <c r="O10" i="1" s="1"/>
  <c r="P10" i="1" s="1"/>
  <c r="Q10" i="1" s="1"/>
  <c r="R10" i="1" s="1"/>
  <c r="S10" i="1" s="1"/>
  <c r="T10" i="1" s="1"/>
  <c r="U10" i="1" s="1"/>
  <c r="V10" i="1" s="1"/>
  <c r="W10" i="1" s="1"/>
  <c r="X10" i="1" s="1"/>
  <c r="Y10" i="1" s="1"/>
  <c r="Z10" i="1" s="1"/>
  <c r="AA10" i="1" s="1"/>
  <c r="AB10" i="1" s="1"/>
  <c r="AC10" i="1" s="1"/>
  <c r="AD10" i="1" s="1"/>
  <c r="AE10" i="1" s="1"/>
  <c r="AF10" i="1" s="1"/>
  <c r="AG10" i="1" s="1"/>
  <c r="AH10" i="1" s="1"/>
  <c r="AI10" i="1" s="1"/>
  <c r="AJ10" i="1" s="1"/>
  <c r="AK10" i="1" s="1"/>
  <c r="AL10" i="1" s="1"/>
  <c r="AM10" i="1" s="1"/>
  <c r="AN10" i="1" s="1"/>
  <c r="AO10" i="1" s="1"/>
  <c r="AP10" i="1" s="1"/>
  <c r="AQ10" i="1" s="1"/>
  <c r="AR10" i="1" s="1"/>
  <c r="AS10" i="1" s="1"/>
  <c r="AT10" i="1" s="1"/>
  <c r="AU10" i="1" s="1"/>
  <c r="AV10" i="1" s="1"/>
  <c r="AW10" i="1" s="1"/>
  <c r="AX10" i="1" s="1"/>
  <c r="AY10" i="1" s="1"/>
  <c r="AZ10" i="1" s="1"/>
  <c r="BA10" i="1" s="1"/>
  <c r="BB10" i="1" s="1"/>
  <c r="BC10" i="1" s="1"/>
  <c r="BD10" i="1" s="1"/>
  <c r="BE10" i="1" s="1"/>
  <c r="BF10" i="1" s="1"/>
  <c r="BG10" i="1" s="1"/>
  <c r="BH10" i="1" s="1"/>
  <c r="BI10" i="1" s="1"/>
  <c r="BJ10" i="1" s="1"/>
  <c r="BK10" i="1" s="1"/>
  <c r="BL10" i="1" s="1"/>
  <c r="BM10" i="1" s="1"/>
  <c r="BN10" i="1" s="1"/>
  <c r="BO10" i="1" s="1"/>
  <c r="BP10" i="1" s="1"/>
  <c r="BQ10" i="1" s="1"/>
  <c r="BR10" i="1" s="1"/>
  <c r="BS10" i="1" s="1"/>
  <c r="BT10" i="1" s="1"/>
  <c r="BU10" i="1" s="1"/>
  <c r="BV10" i="1" s="1"/>
  <c r="BW10" i="1" s="1"/>
  <c r="BX10" i="1" s="1"/>
  <c r="BY10" i="1" s="1"/>
  <c r="BZ10" i="1" s="1"/>
  <c r="CA10" i="1" s="1"/>
  <c r="CB10" i="1" s="1"/>
  <c r="CC10" i="1" s="1"/>
  <c r="CD10" i="1" s="1"/>
  <c r="CE10" i="1" s="1"/>
  <c r="CF10" i="1" s="1"/>
  <c r="CG10" i="1" s="1"/>
  <c r="CH10" i="1" s="1"/>
  <c r="CI10" i="1" s="1"/>
  <c r="CJ10" i="1" s="1"/>
  <c r="CK10" i="1" s="1"/>
  <c r="CL10" i="1" s="1"/>
  <c r="CM10" i="1" s="1"/>
  <c r="CN10" i="1" s="1"/>
  <c r="CO10" i="1" s="1"/>
  <c r="CP10" i="1" s="1"/>
  <c r="CQ10" i="1" s="1"/>
  <c r="CR10" i="1" s="1"/>
  <c r="CS10" i="1" s="1"/>
  <c r="CT10" i="1" s="1"/>
  <c r="CU10" i="1" s="1"/>
  <c r="CV10" i="1" s="1"/>
  <c r="CW10" i="1" s="1"/>
  <c r="CX10" i="1" s="1"/>
  <c r="CY10" i="1" s="1"/>
  <c r="CZ10" i="1" s="1"/>
  <c r="C8" i="1"/>
  <c r="D8" i="1" s="1"/>
  <c r="B8" i="1"/>
  <c r="AC71" i="4" l="1"/>
  <c r="AC84" i="4"/>
  <c r="AC157" i="4"/>
  <c r="AC179" i="4"/>
  <c r="AC183" i="4"/>
  <c r="AC185" i="4"/>
  <c r="AC160" i="4"/>
  <c r="AC163" i="4"/>
  <c r="AC30" i="4"/>
  <c r="AC37" i="4"/>
  <c r="AC52" i="4"/>
  <c r="AC65" i="4"/>
  <c r="AC82" i="4"/>
  <c r="AC184" i="4"/>
  <c r="AC92" i="4"/>
  <c r="AC94" i="4"/>
  <c r="AC151" i="4"/>
  <c r="AC174" i="4"/>
  <c r="AC14" i="4"/>
  <c r="AC13" i="4"/>
  <c r="AC32" i="4"/>
  <c r="AC42" i="4"/>
  <c r="AC64" i="4"/>
  <c r="AC93" i="4"/>
  <c r="AC146" i="4"/>
  <c r="AC156" i="4"/>
  <c r="AC171" i="4"/>
  <c r="AC182" i="4"/>
  <c r="Y29" i="5"/>
  <c r="Y31" i="5" s="1"/>
  <c r="BE29" i="5"/>
  <c r="BE31" i="5" s="1"/>
  <c r="CK29" i="5"/>
  <c r="CK31" i="5" s="1"/>
  <c r="EO29" i="5"/>
  <c r="EO31" i="5" s="1"/>
  <c r="R29" i="5"/>
  <c r="R31" i="5" s="1"/>
  <c r="AX29" i="5"/>
  <c r="AX31" i="5" s="1"/>
  <c r="CD29" i="5"/>
  <c r="CD31" i="5" s="1"/>
  <c r="EG29" i="5"/>
  <c r="EG31" i="5" s="1"/>
  <c r="B29" i="5"/>
  <c r="B31" i="5" s="1"/>
  <c r="AH29" i="5"/>
  <c r="AH31" i="5" s="1"/>
  <c r="BN29" i="5"/>
  <c r="BN31" i="5" s="1"/>
  <c r="DA29" i="5"/>
  <c r="DA31" i="5" s="1"/>
  <c r="I29" i="5"/>
  <c r="I31" i="5" s="1"/>
  <c r="AO29" i="5"/>
  <c r="AO31" i="5" s="1"/>
  <c r="BU29" i="5"/>
  <c r="BU31" i="5" s="1"/>
  <c r="DI29" i="5"/>
  <c r="DI31" i="5" s="1"/>
  <c r="D25" i="1"/>
  <c r="BL9" i="1"/>
  <c r="BL11" i="1" s="1"/>
  <c r="BZ21" i="1" s="1"/>
  <c r="J29" i="5"/>
  <c r="J31" i="5" s="1"/>
  <c r="Z29" i="5"/>
  <c r="Z31" i="5" s="1"/>
  <c r="AP29" i="5"/>
  <c r="AP31" i="5" s="1"/>
  <c r="BF29" i="5"/>
  <c r="BF31" i="5" s="1"/>
  <c r="BV29" i="5"/>
  <c r="BV31" i="5" s="1"/>
  <c r="CL29" i="5"/>
  <c r="CL31" i="5" s="1"/>
  <c r="EV29" i="5"/>
  <c r="EV31" i="5" s="1"/>
  <c r="ER29" i="5"/>
  <c r="ER31" i="5" s="1"/>
  <c r="EN29" i="5"/>
  <c r="EN31" i="5" s="1"/>
  <c r="EJ29" i="5"/>
  <c r="EJ31" i="5" s="1"/>
  <c r="EF29" i="5"/>
  <c r="EF31" i="5" s="1"/>
  <c r="EB29" i="5"/>
  <c r="EB31" i="5" s="1"/>
  <c r="DX29" i="5"/>
  <c r="DX31" i="5" s="1"/>
  <c r="DT29" i="5"/>
  <c r="DT31" i="5" s="1"/>
  <c r="DP29" i="5"/>
  <c r="DP31" i="5" s="1"/>
  <c r="DL29" i="5"/>
  <c r="DL31" i="5" s="1"/>
  <c r="DH29" i="5"/>
  <c r="DH31" i="5" s="1"/>
  <c r="DD29" i="5"/>
  <c r="DD31" i="5" s="1"/>
  <c r="CZ29" i="5"/>
  <c r="CZ31" i="5" s="1"/>
  <c r="CV29" i="5"/>
  <c r="CV31" i="5" s="1"/>
  <c r="CR29" i="5"/>
  <c r="CR31" i="5" s="1"/>
  <c r="CN29" i="5"/>
  <c r="CN31" i="5" s="1"/>
  <c r="CJ29" i="5"/>
  <c r="CJ31" i="5" s="1"/>
  <c r="CF29" i="5"/>
  <c r="CF31" i="5" s="1"/>
  <c r="CB29" i="5"/>
  <c r="CB31" i="5" s="1"/>
  <c r="BX29" i="5"/>
  <c r="BX31" i="5" s="1"/>
  <c r="BT29" i="5"/>
  <c r="BT31" i="5" s="1"/>
  <c r="BP29" i="5"/>
  <c r="BP31" i="5" s="1"/>
  <c r="BL29" i="5"/>
  <c r="BL31" i="5" s="1"/>
  <c r="BH29" i="5"/>
  <c r="BH31" i="5" s="1"/>
  <c r="BD29" i="5"/>
  <c r="BD31" i="5" s="1"/>
  <c r="AZ29" i="5"/>
  <c r="AZ31" i="5" s="1"/>
  <c r="AV29" i="5"/>
  <c r="AV31" i="5" s="1"/>
  <c r="AR29" i="5"/>
  <c r="AR31" i="5" s="1"/>
  <c r="AN29" i="5"/>
  <c r="AN31" i="5" s="1"/>
  <c r="AJ29" i="5"/>
  <c r="AJ31" i="5" s="1"/>
  <c r="AF29" i="5"/>
  <c r="AF31" i="5" s="1"/>
  <c r="AB29" i="5"/>
  <c r="AB31" i="5" s="1"/>
  <c r="X29" i="5"/>
  <c r="X31" i="5" s="1"/>
  <c r="T29" i="5"/>
  <c r="T31" i="5" s="1"/>
  <c r="P29" i="5"/>
  <c r="P31" i="5" s="1"/>
  <c r="L29" i="5"/>
  <c r="L31" i="5" s="1"/>
  <c r="H29" i="5"/>
  <c r="H31" i="5" s="1"/>
  <c r="D29" i="5"/>
  <c r="D31" i="5" s="1"/>
  <c r="EU29" i="5"/>
  <c r="EU31" i="5" s="1"/>
  <c r="EQ29" i="5"/>
  <c r="EQ31" i="5" s="1"/>
  <c r="EM29" i="5"/>
  <c r="EM31" i="5" s="1"/>
  <c r="EI29" i="5"/>
  <c r="EI31" i="5" s="1"/>
  <c r="EE29" i="5"/>
  <c r="EE31" i="5" s="1"/>
  <c r="EA29" i="5"/>
  <c r="EA31" i="5" s="1"/>
  <c r="DW29" i="5"/>
  <c r="DW31" i="5" s="1"/>
  <c r="DS29" i="5"/>
  <c r="DS31" i="5" s="1"/>
  <c r="DO29" i="5"/>
  <c r="DO31" i="5" s="1"/>
  <c r="DK29" i="5"/>
  <c r="DK31" i="5" s="1"/>
  <c r="DG29" i="5"/>
  <c r="DG31" i="5" s="1"/>
  <c r="DC29" i="5"/>
  <c r="DC31" i="5" s="1"/>
  <c r="CY29" i="5"/>
  <c r="CY31" i="5" s="1"/>
  <c r="CU29" i="5"/>
  <c r="CU31" i="5" s="1"/>
  <c r="CQ29" i="5"/>
  <c r="CQ31" i="5" s="1"/>
  <c r="CM29" i="5"/>
  <c r="CM31" i="5" s="1"/>
  <c r="CI29" i="5"/>
  <c r="CI31" i="5" s="1"/>
  <c r="CE29" i="5"/>
  <c r="CE31" i="5" s="1"/>
  <c r="CA29" i="5"/>
  <c r="CA31" i="5" s="1"/>
  <c r="BW29" i="5"/>
  <c r="BW31" i="5" s="1"/>
  <c r="BS29" i="5"/>
  <c r="BS31" i="5" s="1"/>
  <c r="BO29" i="5"/>
  <c r="BO31" i="5" s="1"/>
  <c r="BK29" i="5"/>
  <c r="BK31" i="5" s="1"/>
  <c r="BG29" i="5"/>
  <c r="BG31" i="5" s="1"/>
  <c r="BC29" i="5"/>
  <c r="BC31" i="5" s="1"/>
  <c r="AY29" i="5"/>
  <c r="AY31" i="5" s="1"/>
  <c r="AU29" i="5"/>
  <c r="AU31" i="5" s="1"/>
  <c r="AQ29" i="5"/>
  <c r="AQ31" i="5" s="1"/>
  <c r="AM29" i="5"/>
  <c r="AM31" i="5" s="1"/>
  <c r="AI29" i="5"/>
  <c r="AI31" i="5" s="1"/>
  <c r="AE29" i="5"/>
  <c r="AE31" i="5" s="1"/>
  <c r="AA29" i="5"/>
  <c r="AA31" i="5" s="1"/>
  <c r="W29" i="5"/>
  <c r="W31" i="5" s="1"/>
  <c r="S29" i="5"/>
  <c r="S31" i="5" s="1"/>
  <c r="O29" i="5"/>
  <c r="O31" i="5" s="1"/>
  <c r="K29" i="5"/>
  <c r="K31" i="5" s="1"/>
  <c r="G29" i="5"/>
  <c r="G31" i="5" s="1"/>
  <c r="C29" i="5"/>
  <c r="C31" i="5" s="1"/>
  <c r="ET29" i="5"/>
  <c r="ET31" i="5" s="1"/>
  <c r="EL29" i="5"/>
  <c r="EL31" i="5" s="1"/>
  <c r="ED29" i="5"/>
  <c r="ED31" i="5" s="1"/>
  <c r="DV29" i="5"/>
  <c r="DV31" i="5" s="1"/>
  <c r="DN29" i="5"/>
  <c r="DN31" i="5" s="1"/>
  <c r="DF29" i="5"/>
  <c r="DF31" i="5" s="1"/>
  <c r="CX29" i="5"/>
  <c r="CX31" i="5" s="1"/>
  <c r="CP29" i="5"/>
  <c r="CP31" i="5" s="1"/>
  <c r="CH29" i="5"/>
  <c r="CH31" i="5" s="1"/>
  <c r="BZ29" i="5"/>
  <c r="BZ31" i="5" s="1"/>
  <c r="BR29" i="5"/>
  <c r="BR31" i="5" s="1"/>
  <c r="BJ29" i="5"/>
  <c r="BJ31" i="5" s="1"/>
  <c r="BB29" i="5"/>
  <c r="BB31" i="5" s="1"/>
  <c r="AT29" i="5"/>
  <c r="AT31" i="5" s="1"/>
  <c r="AL29" i="5"/>
  <c r="AL31" i="5" s="1"/>
  <c r="AD29" i="5"/>
  <c r="AD31" i="5" s="1"/>
  <c r="V29" i="5"/>
  <c r="V31" i="5" s="1"/>
  <c r="N29" i="5"/>
  <c r="N31" i="5" s="1"/>
  <c r="F29" i="5"/>
  <c r="F31" i="5" s="1"/>
  <c r="ES29" i="5"/>
  <c r="ES31" i="5" s="1"/>
  <c r="EK29" i="5"/>
  <c r="EK31" i="5" s="1"/>
  <c r="DU29" i="5"/>
  <c r="DU31" i="5" s="1"/>
  <c r="DM29" i="5"/>
  <c r="DM31" i="5" s="1"/>
  <c r="DE29" i="5"/>
  <c r="DE31" i="5" s="1"/>
  <c r="CO29" i="5"/>
  <c r="CO31" i="5" s="1"/>
  <c r="CG29" i="5"/>
  <c r="CG31" i="5" s="1"/>
  <c r="BY29" i="5"/>
  <c r="BY31" i="5" s="1"/>
  <c r="BI29" i="5"/>
  <c r="BI31" i="5" s="1"/>
  <c r="BA29" i="5"/>
  <c r="BA31" i="5" s="1"/>
  <c r="AS29" i="5"/>
  <c r="AS31" i="5" s="1"/>
  <c r="AC29" i="5"/>
  <c r="AC31" i="5" s="1"/>
  <c r="U29" i="5"/>
  <c r="U31" i="5" s="1"/>
  <c r="M29" i="5"/>
  <c r="M31" i="5" s="1"/>
  <c r="EP29" i="5"/>
  <c r="EP31" i="5" s="1"/>
  <c r="EH29" i="5"/>
  <c r="EH31" i="5" s="1"/>
  <c r="DZ29" i="5"/>
  <c r="DZ31" i="5" s="1"/>
  <c r="DR29" i="5"/>
  <c r="DR31" i="5" s="1"/>
  <c r="DJ29" i="5"/>
  <c r="DJ31" i="5" s="1"/>
  <c r="DB29" i="5"/>
  <c r="DB31" i="5" s="1"/>
  <c r="CT29" i="5"/>
  <c r="CT31" i="5" s="1"/>
  <c r="EC29" i="5"/>
  <c r="EC31" i="5" s="1"/>
  <c r="CW29" i="5"/>
  <c r="CW31" i="5" s="1"/>
  <c r="BQ29" i="5"/>
  <c r="BQ31" i="5" s="1"/>
  <c r="AK29" i="5"/>
  <c r="AK31" i="5" s="1"/>
  <c r="E29" i="5"/>
  <c r="E31" i="5" s="1"/>
  <c r="Q29" i="5"/>
  <c r="Q31" i="5" s="1"/>
  <c r="AG29" i="5"/>
  <c r="AG31" i="5" s="1"/>
  <c r="AW29" i="5"/>
  <c r="AW31" i="5" s="1"/>
  <c r="BM29" i="5"/>
  <c r="BM31" i="5" s="1"/>
  <c r="CC29" i="5"/>
  <c r="CC31" i="5" s="1"/>
  <c r="CS29" i="5"/>
  <c r="CS31" i="5" s="1"/>
  <c r="DY29" i="5"/>
  <c r="DY31" i="5" s="1"/>
  <c r="AD123" i="3"/>
  <c r="AC123" i="3"/>
  <c r="AH6" i="1"/>
  <c r="S6" i="1" s="1"/>
  <c r="D4" i="1"/>
  <c r="BM8" i="1"/>
  <c r="B27" i="1"/>
  <c r="BM9" i="1" l="1"/>
  <c r="BM11" i="1" s="1"/>
  <c r="BN8" i="1"/>
  <c r="AW4" i="1"/>
  <c r="AH4" i="1"/>
  <c r="AH8" i="1" s="1"/>
  <c r="S4" i="1"/>
  <c r="S8" i="1" s="1"/>
  <c r="BL14" i="1"/>
  <c r="BL16" i="1" s="1"/>
  <c r="AW6" i="1"/>
  <c r="AW8" i="1" l="1"/>
  <c r="AV6" i="1" s="1"/>
  <c r="AI8" i="1" s="1"/>
  <c r="AH9" i="1"/>
  <c r="AH11" i="1" s="1"/>
  <c r="AG6" i="1"/>
  <c r="T8" i="1" s="1"/>
  <c r="S9" i="1"/>
  <c r="S11" i="1" s="1"/>
  <c r="R6" i="1"/>
  <c r="E8" i="1" s="1"/>
  <c r="CA21" i="1"/>
  <c r="BM14" i="1"/>
  <c r="BM16" i="1" s="1"/>
  <c r="BN9" i="1"/>
  <c r="BN11" i="1" s="1"/>
  <c r="BO8" i="1"/>
  <c r="AW9" i="1" l="1"/>
  <c r="AW11" i="1" s="1"/>
  <c r="BK21" i="1" s="1"/>
  <c r="BK6" i="1"/>
  <c r="AX8" i="1" s="1"/>
  <c r="AX9" i="1" s="1"/>
  <c r="AX11" i="1" s="1"/>
  <c r="AG21" i="1"/>
  <c r="S14" i="1"/>
  <c r="S16" i="1" s="1"/>
  <c r="AV21" i="1"/>
  <c r="AH14" i="1"/>
  <c r="AH16" i="1" s="1"/>
  <c r="CB21" i="1"/>
  <c r="BN14" i="1"/>
  <c r="BN16" i="1" s="1"/>
  <c r="AI9" i="1"/>
  <c r="AI11" i="1" s="1"/>
  <c r="AJ8" i="1"/>
  <c r="BO9" i="1"/>
  <c r="BO11" i="1" s="1"/>
  <c r="BP8" i="1"/>
  <c r="T9" i="1"/>
  <c r="T11" i="1" s="1"/>
  <c r="U8" i="1"/>
  <c r="E9" i="1"/>
  <c r="E11" i="1" s="1"/>
  <c r="F8" i="1"/>
  <c r="AW14" i="1" l="1"/>
  <c r="AW16" i="1" s="1"/>
  <c r="AY8" i="1"/>
  <c r="AY9" i="1" s="1"/>
  <c r="AY11" i="1" s="1"/>
  <c r="CC21" i="1"/>
  <c r="BO14" i="1"/>
  <c r="BO16" i="1" s="1"/>
  <c r="AH21" i="1"/>
  <c r="T14" i="1"/>
  <c r="T16" i="1" s="1"/>
  <c r="S21" i="1"/>
  <c r="E14" i="1"/>
  <c r="BL21" i="1"/>
  <c r="AX14" i="1"/>
  <c r="AX16" i="1" s="1"/>
  <c r="F9" i="1"/>
  <c r="F11" i="1" s="1"/>
  <c r="G8" i="1"/>
  <c r="AJ9" i="1"/>
  <c r="AJ11" i="1" s="1"/>
  <c r="AK8" i="1"/>
  <c r="AW21" i="1"/>
  <c r="AI14" i="1"/>
  <c r="AI16" i="1" s="1"/>
  <c r="U9" i="1"/>
  <c r="U11" i="1" s="1"/>
  <c r="V8" i="1"/>
  <c r="BP9" i="1"/>
  <c r="BP11" i="1" s="1"/>
  <c r="BQ8" i="1"/>
  <c r="AZ8" i="1" l="1"/>
  <c r="BA8" i="1" s="1"/>
  <c r="CD21" i="1"/>
  <c r="BP14" i="1"/>
  <c r="BP16" i="1" s="1"/>
  <c r="AX21" i="1"/>
  <c r="AJ14" i="1"/>
  <c r="AJ16" i="1" s="1"/>
  <c r="AI21" i="1"/>
  <c r="U14" i="1"/>
  <c r="U16" i="1" s="1"/>
  <c r="T21" i="1"/>
  <c r="F14" i="1"/>
  <c r="F16" i="1" s="1"/>
  <c r="AK9" i="1"/>
  <c r="AK11" i="1" s="1"/>
  <c r="AL8" i="1"/>
  <c r="G9" i="1"/>
  <c r="G11" i="1" s="1"/>
  <c r="H8" i="1"/>
  <c r="E16" i="1"/>
  <c r="E17" i="1" s="1"/>
  <c r="BQ9" i="1"/>
  <c r="BQ11" i="1" s="1"/>
  <c r="BR8" i="1"/>
  <c r="BM21" i="1"/>
  <c r="AY14" i="1"/>
  <c r="AY16" i="1" s="1"/>
  <c r="W8" i="1"/>
  <c r="V9" i="1"/>
  <c r="V11" i="1" s="1"/>
  <c r="AZ9" i="1" l="1"/>
  <c r="AZ11" i="1" s="1"/>
  <c r="AZ14" i="1" s="1"/>
  <c r="AZ16" i="1" s="1"/>
  <c r="F17" i="1"/>
  <c r="U21" i="1"/>
  <c r="G14" i="1"/>
  <c r="CE21" i="1"/>
  <c r="BQ14" i="1"/>
  <c r="BQ16" i="1" s="1"/>
  <c r="AJ21" i="1"/>
  <c r="V14" i="1"/>
  <c r="V16" i="1" s="1"/>
  <c r="AY21" i="1"/>
  <c r="AK14" i="1"/>
  <c r="AK16" i="1" s="1"/>
  <c r="AL9" i="1"/>
  <c r="AL11" i="1" s="1"/>
  <c r="AM8" i="1"/>
  <c r="W9" i="1"/>
  <c r="W11" i="1" s="1"/>
  <c r="X8" i="1"/>
  <c r="BA9" i="1"/>
  <c r="BA11" i="1" s="1"/>
  <c r="BB8" i="1"/>
  <c r="H9" i="1"/>
  <c r="H11" i="1" s="1"/>
  <c r="I8" i="1"/>
  <c r="BS8" i="1"/>
  <c r="BR9" i="1"/>
  <c r="BR11" i="1" s="1"/>
  <c r="BN21" i="1" l="1"/>
  <c r="V21" i="1"/>
  <c r="H14" i="1"/>
  <c r="AZ21" i="1"/>
  <c r="AL14" i="1"/>
  <c r="AL16" i="1" s="1"/>
  <c r="AK21" i="1"/>
  <c r="W14" i="1"/>
  <c r="W16" i="1" s="1"/>
  <c r="CF21" i="1"/>
  <c r="BR14" i="1"/>
  <c r="BR16" i="1" s="1"/>
  <c r="BO21" i="1"/>
  <c r="BA14" i="1"/>
  <c r="BA16" i="1" s="1"/>
  <c r="X9" i="1"/>
  <c r="X11" i="1" s="1"/>
  <c r="Y8" i="1"/>
  <c r="BB9" i="1"/>
  <c r="BB11" i="1" s="1"/>
  <c r="BC8" i="1"/>
  <c r="G16" i="1"/>
  <c r="G17" i="1" s="1"/>
  <c r="BS9" i="1"/>
  <c r="BS11" i="1" s="1"/>
  <c r="BT8" i="1"/>
  <c r="I9" i="1"/>
  <c r="I11" i="1" s="1"/>
  <c r="J8" i="1"/>
  <c r="AM9" i="1"/>
  <c r="AM11" i="1" s="1"/>
  <c r="AN8" i="1"/>
  <c r="CG21" i="1" l="1"/>
  <c r="BS14" i="1"/>
  <c r="BS16" i="1" s="1"/>
  <c r="W21" i="1"/>
  <c r="I14" i="1"/>
  <c r="BA21" i="1"/>
  <c r="AM14" i="1"/>
  <c r="AM16" i="1" s="1"/>
  <c r="AL21" i="1"/>
  <c r="X14" i="1"/>
  <c r="BP21" i="1"/>
  <c r="BB14" i="1"/>
  <c r="BB16" i="1" s="1"/>
  <c r="J9" i="1"/>
  <c r="J11" i="1" s="1"/>
  <c r="K8" i="1"/>
  <c r="AN9" i="1"/>
  <c r="AN11" i="1" s="1"/>
  <c r="AO8" i="1"/>
  <c r="H16" i="1"/>
  <c r="H17" i="1" s="1"/>
  <c r="BT9" i="1"/>
  <c r="BT11" i="1" s="1"/>
  <c r="BU8" i="1"/>
  <c r="BC9" i="1"/>
  <c r="BC11" i="1" s="1"/>
  <c r="BD8" i="1"/>
  <c r="Y9" i="1"/>
  <c r="Y11" i="1" s="1"/>
  <c r="Z8" i="1"/>
  <c r="X16" i="1" l="1"/>
  <c r="CH21" i="1"/>
  <c r="BT14" i="1"/>
  <c r="BT16" i="1" s="1"/>
  <c r="BQ21" i="1"/>
  <c r="BC14" i="1"/>
  <c r="BC16" i="1" s="1"/>
  <c r="AM21" i="1"/>
  <c r="Y14" i="1"/>
  <c r="X21" i="1"/>
  <c r="J14" i="1"/>
  <c r="J16" i="1" s="1"/>
  <c r="BB21" i="1"/>
  <c r="AN14" i="1"/>
  <c r="AN16" i="1" s="1"/>
  <c r="BD9" i="1"/>
  <c r="BD11" i="1" s="1"/>
  <c r="BE8" i="1"/>
  <c r="AO9" i="1"/>
  <c r="AO11" i="1" s="1"/>
  <c r="AP8" i="1"/>
  <c r="I16" i="1"/>
  <c r="I17" i="1" s="1"/>
  <c r="K9" i="1"/>
  <c r="K11" i="1" s="1"/>
  <c r="L8" i="1"/>
  <c r="Z9" i="1"/>
  <c r="Z11" i="1" s="1"/>
  <c r="AA8" i="1"/>
  <c r="BU9" i="1"/>
  <c r="BU11" i="1" s="1"/>
  <c r="BV8" i="1"/>
  <c r="Y16" i="1" l="1"/>
  <c r="J17" i="1"/>
  <c r="AN21" i="1"/>
  <c r="Z14" i="1"/>
  <c r="Z16" i="1" s="1"/>
  <c r="BC21" i="1"/>
  <c r="AO14" i="1"/>
  <c r="AO16" i="1" s="1"/>
  <c r="CI21" i="1"/>
  <c r="BU14" i="1"/>
  <c r="BU16" i="1" s="1"/>
  <c r="Y21" i="1"/>
  <c r="K14" i="1"/>
  <c r="AA9" i="1"/>
  <c r="AA11" i="1" s="1"/>
  <c r="AB8" i="1"/>
  <c r="BR21" i="1"/>
  <c r="BD14" i="1"/>
  <c r="BD16" i="1" s="1"/>
  <c r="BV9" i="1"/>
  <c r="BV11" i="1" s="1"/>
  <c r="BW8" i="1"/>
  <c r="BE9" i="1"/>
  <c r="BE11" i="1" s="1"/>
  <c r="BF8" i="1"/>
  <c r="L9" i="1"/>
  <c r="L11" i="1" s="1"/>
  <c r="M8" i="1"/>
  <c r="AP9" i="1"/>
  <c r="AP11" i="1" s="1"/>
  <c r="AQ8" i="1"/>
  <c r="BS21" i="1" l="1"/>
  <c r="BE14" i="1"/>
  <c r="BE16" i="1" s="1"/>
  <c r="Z21" i="1"/>
  <c r="L14" i="1"/>
  <c r="CJ21" i="1"/>
  <c r="BV14" i="1"/>
  <c r="BV16" i="1" s="1"/>
  <c r="AO21" i="1"/>
  <c r="AA14" i="1"/>
  <c r="AA16" i="1" s="1"/>
  <c r="BD21" i="1"/>
  <c r="AP14" i="1"/>
  <c r="AP16" i="1" s="1"/>
  <c r="AB9" i="1"/>
  <c r="AB11" i="1" s="1"/>
  <c r="AC8" i="1"/>
  <c r="K16" i="1"/>
  <c r="K17" i="1" s="1"/>
  <c r="BF9" i="1"/>
  <c r="BF11" i="1" s="1"/>
  <c r="BG8" i="1"/>
  <c r="M9" i="1"/>
  <c r="M11" i="1" s="1"/>
  <c r="N8" i="1"/>
  <c r="AQ9" i="1"/>
  <c r="AQ11" i="1" s="1"/>
  <c r="AR8" i="1"/>
  <c r="BW9" i="1"/>
  <c r="BW11" i="1" s="1"/>
  <c r="BX8" i="1"/>
  <c r="L16" i="1" l="1"/>
  <c r="L17" i="1" s="1"/>
  <c r="BT21" i="1"/>
  <c r="BF14" i="1"/>
  <c r="BF16" i="1" s="1"/>
  <c r="BE21" i="1"/>
  <c r="AQ14" i="1"/>
  <c r="AQ16" i="1" s="1"/>
  <c r="AA21" i="1"/>
  <c r="M14" i="1"/>
  <c r="M16" i="1" s="1"/>
  <c r="CK21" i="1"/>
  <c r="BW14" i="1"/>
  <c r="BW16" i="1" s="1"/>
  <c r="AR9" i="1"/>
  <c r="AR11" i="1" s="1"/>
  <c r="AS8" i="1"/>
  <c r="AP21" i="1"/>
  <c r="AB14" i="1"/>
  <c r="AB16" i="1" s="1"/>
  <c r="BX9" i="1"/>
  <c r="BX11" i="1" s="1"/>
  <c r="BY8" i="1"/>
  <c r="BG9" i="1"/>
  <c r="BG11" i="1" s="1"/>
  <c r="BH8" i="1"/>
  <c r="AC9" i="1"/>
  <c r="AC11" i="1" s="1"/>
  <c r="AD8" i="1"/>
  <c r="N9" i="1"/>
  <c r="N11" i="1" s="1"/>
  <c r="O8" i="1"/>
  <c r="M17" i="1" l="1"/>
  <c r="AQ21" i="1"/>
  <c r="AC14" i="1"/>
  <c r="AC16" i="1" s="1"/>
  <c r="AB21" i="1"/>
  <c r="N14" i="1"/>
  <c r="N16" i="1" s="1"/>
  <c r="CL21" i="1"/>
  <c r="BX14" i="1"/>
  <c r="BX16" i="1" s="1"/>
  <c r="BF21" i="1"/>
  <c r="AR14" i="1"/>
  <c r="AR16" i="1" s="1"/>
  <c r="BH9" i="1"/>
  <c r="BH11" i="1" s="1"/>
  <c r="BI8" i="1"/>
  <c r="AD9" i="1"/>
  <c r="AD11" i="1" s="1"/>
  <c r="AE8" i="1"/>
  <c r="AS9" i="1"/>
  <c r="AS11" i="1" s="1"/>
  <c r="AT8" i="1"/>
  <c r="BU21" i="1"/>
  <c r="BG14" i="1"/>
  <c r="BG16" i="1" s="1"/>
  <c r="O9" i="1"/>
  <c r="O11" i="1" s="1"/>
  <c r="P8" i="1"/>
  <c r="BY9" i="1"/>
  <c r="BY11" i="1" s="1"/>
  <c r="BZ8" i="1"/>
  <c r="AC21" i="1" l="1"/>
  <c r="O14" i="1"/>
  <c r="CM21" i="1"/>
  <c r="BY14" i="1"/>
  <c r="BY16" i="1" s="1"/>
  <c r="AR21" i="1"/>
  <c r="AD14" i="1"/>
  <c r="AD16" i="1" s="1"/>
  <c r="BV21" i="1"/>
  <c r="BH14" i="1"/>
  <c r="BH16" i="1" s="1"/>
  <c r="BG21" i="1"/>
  <c r="AS14" i="1"/>
  <c r="AS16" i="1" s="1"/>
  <c r="AE9" i="1"/>
  <c r="AE11" i="1" s="1"/>
  <c r="AF8" i="1"/>
  <c r="BI9" i="1"/>
  <c r="BI11" i="1" s="1"/>
  <c r="BJ8" i="1"/>
  <c r="CA8" i="1"/>
  <c r="BZ9" i="1"/>
  <c r="BZ11" i="1" s="1"/>
  <c r="N17" i="1"/>
  <c r="AT9" i="1"/>
  <c r="AT11" i="1" s="1"/>
  <c r="AU8" i="1"/>
  <c r="P9" i="1"/>
  <c r="P11" i="1" s="1"/>
  <c r="Q8" i="1"/>
  <c r="O16" i="1" l="1"/>
  <c r="O17" i="1" s="1"/>
  <c r="AS21" i="1"/>
  <c r="AE14" i="1"/>
  <c r="AE16" i="1" s="1"/>
  <c r="CN21" i="1"/>
  <c r="BZ14" i="1"/>
  <c r="BZ16" i="1" s="1"/>
  <c r="AD21" i="1"/>
  <c r="P14" i="1"/>
  <c r="P16" i="1" s="1"/>
  <c r="BH21" i="1"/>
  <c r="AT14" i="1"/>
  <c r="AT16" i="1" s="1"/>
  <c r="BW21" i="1"/>
  <c r="BI14" i="1"/>
  <c r="BI16" i="1" s="1"/>
  <c r="AU9" i="1"/>
  <c r="AU11" i="1" s="1"/>
  <c r="AV8" i="1"/>
  <c r="BK8" i="1"/>
  <c r="BJ9" i="1"/>
  <c r="BJ11" i="1" s="1"/>
  <c r="CA9" i="1"/>
  <c r="CA11" i="1" s="1"/>
  <c r="CB8" i="1"/>
  <c r="Q9" i="1"/>
  <c r="Q11" i="1" s="1"/>
  <c r="R8" i="1"/>
  <c r="AF9" i="1"/>
  <c r="AF11" i="1" s="1"/>
  <c r="AG8" i="1"/>
  <c r="BX21" i="1" l="1"/>
  <c r="BJ14" i="1"/>
  <c r="BJ16" i="1" s="1"/>
  <c r="AE21" i="1"/>
  <c r="Q14" i="1"/>
  <c r="Q16" i="1" s="1"/>
  <c r="AT21" i="1"/>
  <c r="AF14" i="1"/>
  <c r="AF16" i="1" s="1"/>
  <c r="CO21" i="1"/>
  <c r="CA14" i="1"/>
  <c r="CA16" i="1" s="1"/>
  <c r="AV9" i="1"/>
  <c r="AV11" i="1" s="1"/>
  <c r="CB9" i="1"/>
  <c r="CB11" i="1" s="1"/>
  <c r="CC8" i="1"/>
  <c r="BI21" i="1"/>
  <c r="AU14" i="1"/>
  <c r="AU16" i="1" s="1"/>
  <c r="P17" i="1"/>
  <c r="AG9" i="1"/>
  <c r="AG11" i="1" s="1"/>
  <c r="BK9" i="1"/>
  <c r="BK11" i="1" s="1"/>
  <c r="R9" i="1"/>
  <c r="R11" i="1" s="1"/>
  <c r="CP21" i="1" l="1"/>
  <c r="CB14" i="1"/>
  <c r="CB16" i="1" s="1"/>
  <c r="AF21" i="1"/>
  <c r="R14" i="1"/>
  <c r="P37" i="1" s="1"/>
  <c r="Q37" i="1" s="1"/>
  <c r="Q17" i="1"/>
  <c r="CC9" i="1"/>
  <c r="CC11" i="1" s="1"/>
  <c r="CD8" i="1"/>
  <c r="BJ21" i="1"/>
  <c r="AV14" i="1"/>
  <c r="AV16" i="1" s="1"/>
  <c r="AU21" i="1"/>
  <c r="AG14" i="1"/>
  <c r="AG16" i="1" s="1"/>
  <c r="BY21" i="1"/>
  <c r="BK14" i="1"/>
  <c r="BK16" i="1" s="1"/>
  <c r="CQ21" i="1" l="1"/>
  <c r="CC14" i="1"/>
  <c r="CC16" i="1" s="1"/>
  <c r="R16" i="1"/>
  <c r="DA14" i="1"/>
  <c r="I35" i="1" s="1"/>
  <c r="I36" i="1" s="1"/>
  <c r="CD9" i="1"/>
  <c r="CD11" i="1" s="1"/>
  <c r="CE8" i="1"/>
  <c r="R37" i="1" l="1"/>
  <c r="R17" i="1"/>
  <c r="S17" i="1" s="1"/>
  <c r="T17" i="1" s="1"/>
  <c r="U17" i="1" s="1"/>
  <c r="V17" i="1" s="1"/>
  <c r="W17" i="1" s="1"/>
  <c r="X17" i="1" s="1"/>
  <c r="Y17" i="1" s="1"/>
  <c r="CR21" i="1"/>
  <c r="CD14" i="1"/>
  <c r="CD16" i="1" s="1"/>
  <c r="CE9" i="1"/>
  <c r="CE11" i="1" s="1"/>
  <c r="CF8" i="1"/>
  <c r="CS21" i="1" l="1"/>
  <c r="CE14" i="1"/>
  <c r="CE16" i="1" s="1"/>
  <c r="CF9" i="1"/>
  <c r="CF11" i="1" s="1"/>
  <c r="CG8" i="1"/>
  <c r="B25" i="1"/>
  <c r="Z17" i="1"/>
  <c r="AA17" i="1" s="1"/>
  <c r="AB17" i="1" s="1"/>
  <c r="AC17" i="1" s="1"/>
  <c r="AD17" i="1" s="1"/>
  <c r="AE17" i="1" s="1"/>
  <c r="AF17" i="1" s="1"/>
  <c r="AG17" i="1" s="1"/>
  <c r="AH17" i="1" s="1"/>
  <c r="AI17" i="1" s="1"/>
  <c r="AJ17" i="1" s="1"/>
  <c r="AK17" i="1" s="1"/>
  <c r="AL17" i="1" s="1"/>
  <c r="AM17" i="1" s="1"/>
  <c r="AN17" i="1" s="1"/>
  <c r="AO17" i="1" s="1"/>
  <c r="AP17" i="1" s="1"/>
  <c r="AQ17" i="1" s="1"/>
  <c r="AR17" i="1" s="1"/>
  <c r="AS17" i="1" s="1"/>
  <c r="AT17" i="1" s="1"/>
  <c r="AU17" i="1" s="1"/>
  <c r="AV17" i="1" s="1"/>
  <c r="AW17" i="1" s="1"/>
  <c r="AX17" i="1" s="1"/>
  <c r="AY17" i="1" s="1"/>
  <c r="AZ17" i="1" s="1"/>
  <c r="BA17" i="1" s="1"/>
  <c r="BB17" i="1" s="1"/>
  <c r="BC17" i="1" s="1"/>
  <c r="BD17" i="1" s="1"/>
  <c r="BE17" i="1" s="1"/>
  <c r="CT21" i="1" l="1"/>
  <c r="CF14" i="1"/>
  <c r="CF16" i="1" s="1"/>
  <c r="BF17" i="1"/>
  <c r="BG17" i="1" s="1"/>
  <c r="BH17" i="1" s="1"/>
  <c r="BI17" i="1" s="1"/>
  <c r="BJ17" i="1" s="1"/>
  <c r="BK17" i="1" s="1"/>
  <c r="BL17" i="1" s="1"/>
  <c r="BM17" i="1" s="1"/>
  <c r="BN17" i="1" s="1"/>
  <c r="BO17" i="1" s="1"/>
  <c r="BP17" i="1" s="1"/>
  <c r="BQ17" i="1" s="1"/>
  <c r="BR17" i="1" s="1"/>
  <c r="BS17" i="1" s="1"/>
  <c r="BT17" i="1" s="1"/>
  <c r="BU17" i="1" s="1"/>
  <c r="BV17" i="1" s="1"/>
  <c r="BW17" i="1" s="1"/>
  <c r="BX17" i="1" s="1"/>
  <c r="BY17" i="1" s="1"/>
  <c r="B30" i="1"/>
  <c r="O35" i="1" s="1"/>
  <c r="B26" i="1"/>
  <c r="CG9" i="1"/>
  <c r="CG11" i="1" s="1"/>
  <c r="CH8" i="1"/>
  <c r="CU21" i="1" l="1"/>
  <c r="CG14" i="1"/>
  <c r="CG16" i="1" s="1"/>
  <c r="CH9" i="1"/>
  <c r="CH11" i="1" s="1"/>
  <c r="CI8" i="1"/>
  <c r="B29" i="1"/>
  <c r="B36" i="1" s="1"/>
  <c r="B31" i="1"/>
  <c r="O36" i="1" s="1"/>
  <c r="BZ17" i="1"/>
  <c r="CA17" i="1" s="1"/>
  <c r="CB17" i="1" s="1"/>
  <c r="CC17" i="1" s="1"/>
  <c r="CD17" i="1" s="1"/>
  <c r="CE17" i="1" s="1"/>
  <c r="CF17" i="1" s="1"/>
  <c r="B37" i="1" l="1"/>
  <c r="B32" i="1"/>
  <c r="CV21" i="1"/>
  <c r="CH14" i="1"/>
  <c r="CH16" i="1" s="1"/>
  <c r="O34" i="1"/>
  <c r="CG17" i="1"/>
  <c r="CI9" i="1"/>
  <c r="CI11" i="1" s="1"/>
  <c r="CJ8" i="1"/>
  <c r="I34" i="1" l="1"/>
  <c r="CH17" i="1"/>
  <c r="CW21" i="1"/>
  <c r="CI14" i="1"/>
  <c r="CI16" i="1" s="1"/>
  <c r="CJ9" i="1"/>
  <c r="CJ11" i="1" s="1"/>
  <c r="CK8" i="1"/>
  <c r="CI17" i="1" l="1"/>
  <c r="CX21" i="1"/>
  <c r="CJ14" i="1"/>
  <c r="CJ16" i="1" s="1"/>
  <c r="CK9" i="1"/>
  <c r="CK11" i="1" s="1"/>
  <c r="CL8" i="1"/>
  <c r="CJ17" i="1" l="1"/>
  <c r="CY21" i="1"/>
  <c r="CK14" i="1"/>
  <c r="CK16" i="1" s="1"/>
  <c r="CM8" i="1"/>
  <c r="CL9" i="1"/>
  <c r="CL11" i="1" s="1"/>
  <c r="CK17" i="1" l="1"/>
  <c r="CM9" i="1"/>
  <c r="CM11" i="1" s="1"/>
  <c r="CN8" i="1"/>
  <c r="CZ21" i="1"/>
  <c r="CL14" i="1"/>
  <c r="CL16" i="1" s="1"/>
  <c r="CL17" i="1" l="1"/>
  <c r="DA21" i="1"/>
  <c r="CM14" i="1"/>
  <c r="CM16" i="1" s="1"/>
  <c r="CN9" i="1"/>
  <c r="CN11" i="1" s="1"/>
  <c r="CO8" i="1"/>
  <c r="CM17" i="1" l="1"/>
  <c r="DB21" i="1"/>
  <c r="CN14" i="1"/>
  <c r="CN16" i="1" s="1"/>
  <c r="CP8" i="1"/>
  <c r="CO9" i="1"/>
  <c r="CO11" i="1" s="1"/>
  <c r="CN17" i="1" l="1"/>
  <c r="CP9" i="1"/>
  <c r="CP11" i="1" s="1"/>
  <c r="CQ8" i="1"/>
  <c r="DC21" i="1"/>
  <c r="CO14" i="1"/>
  <c r="CO16" i="1" s="1"/>
  <c r="CO17" i="1" l="1"/>
  <c r="DD21" i="1"/>
  <c r="CP14" i="1"/>
  <c r="CP16" i="1" s="1"/>
  <c r="CQ9" i="1"/>
  <c r="CQ11" i="1" s="1"/>
  <c r="CR8" i="1"/>
  <c r="CP17" i="1" l="1"/>
  <c r="DE21" i="1"/>
  <c r="CQ14" i="1"/>
  <c r="CQ16" i="1" s="1"/>
  <c r="CR9" i="1"/>
  <c r="CR11" i="1" s="1"/>
  <c r="CS8" i="1"/>
  <c r="CQ17" i="1" l="1"/>
  <c r="DF21" i="1"/>
  <c r="CR14" i="1"/>
  <c r="CR16" i="1" s="1"/>
  <c r="CT8" i="1"/>
  <c r="CS9" i="1"/>
  <c r="CS11" i="1" s="1"/>
  <c r="CR17" i="1" l="1"/>
  <c r="CT9" i="1"/>
  <c r="CT11" i="1" s="1"/>
  <c r="CU8" i="1"/>
  <c r="DG21" i="1"/>
  <c r="CS14" i="1"/>
  <c r="CS16" i="1" s="1"/>
  <c r="CS17" i="1" l="1"/>
  <c r="DH21" i="1"/>
  <c r="CT14" i="1"/>
  <c r="CT16" i="1" s="1"/>
  <c r="CU9" i="1"/>
  <c r="CU11" i="1" s="1"/>
  <c r="CV8" i="1"/>
  <c r="CT17" i="1" l="1"/>
  <c r="DI21" i="1"/>
  <c r="CU14" i="1"/>
  <c r="CU16" i="1" s="1"/>
  <c r="CV9" i="1"/>
  <c r="CV11" i="1" s="1"/>
  <c r="CW8" i="1"/>
  <c r="CU17" i="1" l="1"/>
  <c r="DJ21" i="1"/>
  <c r="CV14" i="1"/>
  <c r="CV16" i="1" s="1"/>
  <c r="CX8" i="1"/>
  <c r="CW9" i="1"/>
  <c r="CW11" i="1" s="1"/>
  <c r="CV17" i="1" l="1"/>
  <c r="DK21" i="1"/>
  <c r="CW14" i="1"/>
  <c r="CW16" i="1" s="1"/>
  <c r="CX9" i="1"/>
  <c r="CX11" i="1" s="1"/>
  <c r="CY8" i="1"/>
  <c r="CW17" i="1" l="1"/>
  <c r="CY9" i="1"/>
  <c r="CY11" i="1" s="1"/>
  <c r="CZ8" i="1"/>
  <c r="DL21" i="1"/>
  <c r="CX14" i="1"/>
  <c r="CX16" i="1" s="1"/>
  <c r="CX17" i="1" l="1"/>
  <c r="DM21" i="1"/>
  <c r="CY14" i="1"/>
  <c r="CY16" i="1" s="1"/>
  <c r="CZ9" i="1"/>
  <c r="CZ11" i="1" s="1"/>
  <c r="CY17" i="1" l="1"/>
  <c r="DN21" i="1"/>
  <c r="CZ14" i="1"/>
  <c r="CZ16" i="1" s="1"/>
  <c r="CZ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Claus Andersen</author>
  </authors>
  <commentList>
    <comment ref="E1" authorId="0" shapeId="0" xr:uid="{362D18EB-8E92-46AA-87AE-B97E77BCDF0A}">
      <text>
        <r>
          <rPr>
            <sz val="9"/>
            <color indexed="81"/>
            <rFont val="Tahoma"/>
            <family val="2"/>
          </rPr>
          <t xml:space="preserve">The average of the last 20 years of Land-Ocean (air) Temperature compared to baseline 1880-1937 (set at 0). 
The figure affects the Global Reduction Target by 2059 (cell BL8) and thus the maximum allowable Fossil CO2 Emissions Per Capita per year.
</t>
        </r>
      </text>
    </comment>
    <comment ref="H1" authorId="0" shapeId="0" xr:uid="{204DF280-9DC3-4267-BEFB-A28C0C515F72}">
      <text>
        <r>
          <rPr>
            <sz val="9"/>
            <color indexed="81"/>
            <rFont val="Tahoma"/>
            <family val="2"/>
          </rPr>
          <t>Carbon dioxide measured as ppm in the atmosphere.
The figure affects the Global Reduction Target by 2059 (cell BL8) and thus the maximum allowable Fossil CO2 Emissions Per Capita per year.</t>
        </r>
      </text>
    </comment>
    <comment ref="K1" authorId="0" shapeId="0" xr:uid="{22ED4296-5AE6-47B9-B6FE-92B0D7AA4EA9}">
      <text>
        <r>
          <rPr>
            <sz val="9"/>
            <color indexed="81"/>
            <rFont val="Tahoma"/>
            <family val="2"/>
          </rPr>
          <t>Global Population in Billion. The figure affects the Global Reduction Target by 2059 (cell BL8) and thus the maximum allowable Fossil CO2 Emissions Per Capita per year.</t>
        </r>
      </text>
    </comment>
    <comment ref="A3" authorId="1" shapeId="0" xr:uid="{A1D2B986-F561-40A7-B41F-99BDDF40D858}">
      <text>
        <r>
          <rPr>
            <b/>
            <sz val="9"/>
            <color indexed="81"/>
            <rFont val="Tahoma"/>
            <family val="2"/>
          </rPr>
          <t>Claus Andersen:</t>
        </r>
        <r>
          <rPr>
            <sz val="9"/>
            <color indexed="81"/>
            <rFont val="Tahoma"/>
            <family val="2"/>
          </rPr>
          <t xml:space="preserve">
</t>
        </r>
      </text>
    </comment>
    <comment ref="A5" authorId="0" shapeId="0" xr:uid="{71FF34E1-2C86-483D-B077-816F192A8431}">
      <text>
        <r>
          <rPr>
            <sz val="9"/>
            <color indexed="81"/>
            <rFont val="Tahoma"/>
            <family val="2"/>
          </rPr>
          <t>Claus Andersen, Denmark 
Contact: climatepositions.com/contact (form).</t>
        </r>
      </text>
    </comment>
    <comment ref="C8" authorId="0" shapeId="0" xr:uid="{300126AA-F659-4C86-8660-7604FEB238B4}">
      <text>
        <r>
          <rPr>
            <sz val="9"/>
            <color indexed="81"/>
            <rFont val="Tahoma"/>
            <family val="2"/>
          </rPr>
          <t xml:space="preserve">National average CO2 Emissions in tons Per Capita annually 1990-1999 (see the diagram below).
Series of figures to the right shows the maximum allowable CO2 Emissions in tons Per Capita annually before adjustments with Nuclear+ and Biodiversity Loss. 
</t>
        </r>
      </text>
    </comment>
    <comment ref="D8" authorId="0" shapeId="0" xr:uid="{B0F6E332-5E56-4E35-9463-4516032F692D}">
      <text>
        <r>
          <rPr>
            <sz val="9"/>
            <color indexed="81"/>
            <rFont val="Tahoma"/>
            <family val="2"/>
          </rPr>
          <t xml:space="preserve">National CO2 Emissions in tons Per Capita annually (cell C6) plus Nuclear+ 1992-1999 (cell F29).
Series of figures to the right shows the maximum allowable CO2 Emissions in tons Per Capita per year before adjustments with Nuclear+ and Biodiversity Loss.
</t>
        </r>
      </text>
    </comment>
    <comment ref="D42" authorId="1" shapeId="0" xr:uid="{69A18216-9568-4518-9A7F-E2BFFAC50FAE}">
      <text>
        <r>
          <rPr>
            <sz val="9"/>
            <color indexed="81"/>
            <rFont val="Tahoma"/>
            <family val="2"/>
          </rPr>
          <t>The inventory is based on a preliminary Beta-version. Higher figure = more Biodiversity Loss.</t>
        </r>
      </text>
    </comment>
    <comment ref="E42" authorId="0" shapeId="0" xr:uid="{F5799977-D765-43A9-8BF8-6237D945FB36}">
      <text>
        <r>
          <rPr>
            <sz val="9"/>
            <color indexed="81"/>
            <rFont val="Tahoma"/>
            <family val="2"/>
          </rPr>
          <t>Generated Nuclear Power 1992-1999 in billion kWh is converted to tons of annual CO2 Per Capita. The data is converted as if the Nuclear Power was produced with Natural Gas. See the sheet 'Nuclear Power Factor'.
The figure is added to the Fossil CO2 Emissions Per Capita 1990-1999 (cell D8).</t>
        </r>
      </text>
    </comment>
    <comment ref="F42" authorId="0" shapeId="0" xr:uid="{44509D26-55F8-498A-B704-5127009A28AB}">
      <text>
        <r>
          <rPr>
            <sz val="9"/>
            <color indexed="81"/>
            <rFont val="Tahoma"/>
            <family val="2"/>
          </rPr>
          <t>Generated Nuclear Power in billion kWh (average generation since 2000) is converted to tons of annual Fossil CO2 Per Capita as if the Nuclear Power was produced with Natural Gas. See the sheet 'Nuclear Power Factor'. 
The figure is entered cell D10 and subtracted the Free Level of Fossil CO2 Emissions Per Capita since 2000.</t>
        </r>
      </text>
    </comment>
    <comment ref="G42" authorId="0" shapeId="0" xr:uid="{57A9C921-C2DF-47DC-8578-A911A5948FB6}">
      <text>
        <r>
          <rPr>
            <sz val="9"/>
            <color indexed="81"/>
            <rFont val="Tahoma"/>
            <family val="2"/>
          </rPr>
          <t>Gross Domestic Product (GDP) Per Capita measured in ppp international $ (World Bank definition). The last 5 years counts 50% and all other years since 2000 counts 50%. See the sheet 'GDP+'. Higher figure = more wealthy.</t>
        </r>
      </text>
    </comment>
    <comment ref="H42" authorId="0" shapeId="0" xr:uid="{EAC458C4-BB9C-4761-BEF6-6D573AE0CFEC}">
      <text>
        <r>
          <rPr>
            <sz val="9"/>
            <color indexed="81"/>
            <rFont val="Tahoma"/>
            <family val="2"/>
          </rPr>
          <t xml:space="preserve">Multilateral Funds, deposited (national climate change financing), by Dec. 2021. Accumulated since 2003. 
The implications of growing GDP(ppp) may be an unsolved issue in the calculation of Climate Debt. </t>
        </r>
      </text>
    </comment>
    <comment ref="I42" authorId="1" shapeId="0" xr:uid="{9F0A149C-27AE-40EA-93C5-20CEA4A19BEE}">
      <text>
        <r>
          <rPr>
            <sz val="9"/>
            <color indexed="81"/>
            <rFont val="Tahoma"/>
            <family val="2"/>
          </rPr>
          <t>If unused Free Level of CO2 during an  uninterrupted 10 year period amounts to more than 10 tons Per Capita prior to exceedance, all except 5 tons is cancelled.</t>
        </r>
      </text>
    </comment>
    <comment ref="A58" authorId="1" shapeId="0" xr:uid="{419A1389-0EBC-4107-B4F0-E66F1135B057}">
      <text>
        <r>
          <rPr>
            <b/>
            <sz val="9"/>
            <color indexed="81"/>
            <rFont val="Tahoma"/>
            <family val="2"/>
          </rPr>
          <t>Republic of Korea (ROK)</t>
        </r>
      </text>
    </comment>
    <comment ref="A107" authorId="1" shapeId="0" xr:uid="{CFA1F3E7-1CAF-4C21-A818-38144E028B08}">
      <text>
        <r>
          <rPr>
            <b/>
            <sz val="9"/>
            <color indexed="81"/>
            <rFont val="Tahoma"/>
            <family val="2"/>
          </rPr>
          <t>Cabo Verde</t>
        </r>
      </text>
    </comment>
    <comment ref="A113" authorId="1" shapeId="0" xr:uid="{9CD90960-26E9-4B0F-ACEF-60925550F3F9}">
      <text>
        <r>
          <rPr>
            <b/>
            <sz val="9"/>
            <color indexed="81"/>
            <rFont val="Tahoma"/>
            <family val="2"/>
          </rPr>
          <t xml:space="preserve">Demokratiske Republik Congo </t>
        </r>
      </text>
    </comment>
    <comment ref="A114" authorId="1" shapeId="0" xr:uid="{469325FF-81B0-4DF4-99BD-180673D06D4D}">
      <text>
        <r>
          <rPr>
            <b/>
            <sz val="9"/>
            <color indexed="81"/>
            <rFont val="Tahoma"/>
            <family val="2"/>
          </rPr>
          <t xml:space="preserve">Republikken Congo Congo Brazzaville </t>
        </r>
      </text>
    </comment>
    <comment ref="A116" authorId="1" shapeId="0" xr:uid="{8D28138D-65CC-461E-8A34-DB8C1FC78C9D}">
      <text>
        <r>
          <rPr>
            <b/>
            <sz val="9"/>
            <color indexed="81"/>
            <rFont val="Tahoma"/>
            <family val="2"/>
          </rPr>
          <t>Côte d'Ivoire
Ivory Coast</t>
        </r>
      </text>
    </comment>
    <comment ref="A185" authorId="1" shapeId="0" xr:uid="{A7097E2D-649C-41ED-8EBA-EA6A142E0841}">
      <text>
        <r>
          <rPr>
            <b/>
            <sz val="9"/>
            <color indexed="81"/>
            <rFont val="Tahoma"/>
            <family val="2"/>
          </rPr>
          <t>Democratic People's Republic of Korea (DPRK)</t>
        </r>
        <r>
          <rPr>
            <sz val="9"/>
            <color indexed="81"/>
            <rFont val="Tahoma"/>
            <family val="2"/>
          </rPr>
          <t xml:space="preserve">
</t>
        </r>
      </text>
    </comment>
    <comment ref="A189" authorId="1" shapeId="0" xr:uid="{24497593-DB88-412F-9E83-7B8B7861B4D1}">
      <text>
        <r>
          <rPr>
            <b/>
            <sz val="9"/>
            <color indexed="81"/>
            <rFont val="Tahoma"/>
            <family val="2"/>
          </rPr>
          <t>State of Palestine
West Bank and Gaza Strip</t>
        </r>
      </text>
    </comment>
    <comment ref="A198" authorId="1" shapeId="0" xr:uid="{CAB78DE6-4491-4C94-9923-4799561E7888}">
      <text>
        <r>
          <rPr>
            <b/>
            <sz val="9"/>
            <color indexed="81"/>
            <rFont val="Tahoma"/>
            <family val="2"/>
          </rPr>
          <t>Réunion</t>
        </r>
        <r>
          <rPr>
            <sz val="9"/>
            <color indexed="81"/>
            <rFont val="Tahoma"/>
            <family val="2"/>
          </rPr>
          <t xml:space="preserve">
</t>
        </r>
      </text>
    </comment>
    <comment ref="A211" authorId="0" shapeId="0" xr:uid="{65889CCA-DE40-4A2A-9EEE-1281BFADA153}">
      <text>
        <r>
          <rPr>
            <sz val="9"/>
            <color indexed="81"/>
            <rFont val="Tahoma"/>
            <family val="2"/>
          </rPr>
          <t>Some data covers South Sudan.</t>
        </r>
      </text>
    </comment>
    <comment ref="A213" authorId="1" shapeId="0" xr:uid="{8A1BC30E-566B-449B-82AC-4A6F0638AE6A}">
      <text>
        <r>
          <rPr>
            <b/>
            <sz val="9"/>
            <color indexed="81"/>
            <rFont val="Tahoma"/>
            <family val="2"/>
          </rPr>
          <t xml:space="preserve">Eswatini </t>
        </r>
      </text>
    </comment>
    <comment ref="A216" authorId="1" shapeId="0" xr:uid="{53C2EC0F-7DE7-445F-B5B0-EE08CFC23B29}">
      <text>
        <r>
          <rPr>
            <b/>
            <sz val="9"/>
            <color indexed="81"/>
            <rFont val="Tahoma"/>
            <family val="2"/>
          </rPr>
          <t>United Republic of Tanzania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Forfatter</author>
    <author>Claus Andersen</author>
  </authors>
  <commentList>
    <comment ref="C55" authorId="0" shapeId="0" xr:uid="{32105D4D-6657-440E-876B-D7FB97C41A3F}">
      <text>
        <r>
          <rPr>
            <sz val="9"/>
            <color indexed="81"/>
            <rFont val="Tahoma"/>
            <family val="2"/>
          </rPr>
          <t xml:space="preserve">172 countries representing more than 99% of the World Population.
</t>
        </r>
      </text>
    </comment>
    <comment ref="C95" authorId="1" shapeId="0" xr:uid="{26E2AB41-7E98-4BCD-907E-194BB3C9B1DF}">
      <text>
        <r>
          <rPr>
            <b/>
            <sz val="9"/>
            <color indexed="81"/>
            <rFont val="Tahoma"/>
            <family val="2"/>
          </rPr>
          <t xml:space="preserve">Eswatini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Claus Andersen</author>
    <author>Forfatter</author>
  </authors>
  <commentList>
    <comment ref="B36" authorId="0" shapeId="0" xr:uid="{C439EDA2-F600-4FF3-81F4-3053F84F15F5}">
      <text>
        <r>
          <rPr>
            <b/>
            <sz val="9"/>
            <color indexed="81"/>
            <rFont val="Tahoma"/>
            <family val="2"/>
          </rPr>
          <t>Cabo Verde</t>
        </r>
      </text>
    </comment>
    <comment ref="B43" authorId="0" shapeId="0" xr:uid="{3302878B-59AD-4757-9AAC-297B71E2C7AD}">
      <text>
        <r>
          <rPr>
            <b/>
            <sz val="9"/>
            <color indexed="81"/>
            <rFont val="Tahoma"/>
            <family val="2"/>
          </rPr>
          <t xml:space="preserve">Demokratiske Republik Congo </t>
        </r>
      </text>
    </comment>
    <comment ref="B44" authorId="0" shapeId="0" xr:uid="{641C15D9-2A6F-439C-BC22-550108CD475D}">
      <text>
        <r>
          <rPr>
            <b/>
            <sz val="9"/>
            <color indexed="81"/>
            <rFont val="Tahoma"/>
            <family val="2"/>
          </rPr>
          <t xml:space="preserve">Republikken Congo Congo Brazzaville </t>
        </r>
      </text>
    </comment>
    <comment ref="B46" authorId="0" shapeId="0" xr:uid="{2C953EE6-1C83-4E91-8135-B24AA5A4293F}">
      <text>
        <r>
          <rPr>
            <b/>
            <sz val="9"/>
            <color indexed="81"/>
            <rFont val="Tahoma"/>
            <family val="2"/>
          </rPr>
          <t>Côte d'Ivoire
Ivory Coast</t>
        </r>
      </text>
    </comment>
    <comment ref="B128" authorId="0" shapeId="0" xr:uid="{556318B4-E5B7-4B85-9014-987DA4890C25}">
      <text>
        <r>
          <rPr>
            <b/>
            <sz val="9"/>
            <color indexed="81"/>
            <rFont val="Tahoma"/>
            <family val="2"/>
          </rPr>
          <t>Democratic People's Republic of Korea (DPRK)</t>
        </r>
        <r>
          <rPr>
            <sz val="9"/>
            <color indexed="81"/>
            <rFont val="Tahoma"/>
            <family val="2"/>
          </rPr>
          <t xml:space="preserve">
</t>
        </r>
      </text>
    </comment>
    <comment ref="B133" authorId="0" shapeId="0" xr:uid="{927FB107-4BCE-483A-A569-896153E37432}">
      <text>
        <r>
          <rPr>
            <b/>
            <sz val="9"/>
            <color indexed="81"/>
            <rFont val="Tahoma"/>
            <family val="2"/>
          </rPr>
          <t>State of Palestine
West Bank and Gaza Strip</t>
        </r>
      </text>
    </comment>
    <comment ref="B142" authorId="0" shapeId="0" xr:uid="{371EB626-39CC-4B9E-8D6A-B813455A8A5A}">
      <text>
        <r>
          <rPr>
            <b/>
            <sz val="9"/>
            <color indexed="81"/>
            <rFont val="Tahoma"/>
            <family val="2"/>
          </rPr>
          <t>Réunion</t>
        </r>
        <r>
          <rPr>
            <sz val="9"/>
            <color indexed="81"/>
            <rFont val="Tahoma"/>
            <family val="2"/>
          </rPr>
          <t xml:space="preserve">
</t>
        </r>
      </text>
    </comment>
    <comment ref="B159" authorId="0" shapeId="0" xr:uid="{2E551A97-F995-4706-AE53-18791385CFD9}">
      <text>
        <r>
          <rPr>
            <b/>
            <sz val="9"/>
            <color indexed="81"/>
            <rFont val="Tahoma"/>
            <family val="2"/>
          </rPr>
          <t>Republic of Korea (ROK)</t>
        </r>
      </text>
    </comment>
    <comment ref="B163" authorId="1" shapeId="0" xr:uid="{0E1F9EE6-4D5B-4AF6-A242-1F9E1D5CF10E}">
      <text>
        <r>
          <rPr>
            <sz val="9"/>
            <color indexed="81"/>
            <rFont val="Tahoma"/>
            <family val="2"/>
          </rPr>
          <t>Some data covers South Sudan.</t>
        </r>
      </text>
    </comment>
    <comment ref="B165" authorId="0" shapeId="0" xr:uid="{6B76F488-74C8-4E4F-A9FC-0ADC00940BCF}">
      <text>
        <r>
          <rPr>
            <b/>
            <sz val="9"/>
            <color indexed="81"/>
            <rFont val="Tahoma"/>
            <family val="2"/>
          </rPr>
          <t xml:space="preserve">Eswatini </t>
        </r>
      </text>
    </comment>
    <comment ref="B171" authorId="0" shapeId="0" xr:uid="{CFD45514-567D-4AEF-A466-4CCCB1B47FB4}">
      <text>
        <r>
          <rPr>
            <b/>
            <sz val="9"/>
            <color indexed="81"/>
            <rFont val="Tahoma"/>
            <family val="2"/>
          </rPr>
          <t>United Republic of Tanzania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Claus Andersen</author>
    <author>Forfatter</author>
  </authors>
  <commentList>
    <comment ref="B38" authorId="0" shapeId="0" xr:uid="{5E089603-5A32-4A95-95C8-32E472F98F02}">
      <text>
        <r>
          <rPr>
            <b/>
            <sz val="9"/>
            <color indexed="81"/>
            <rFont val="Tahoma"/>
            <family val="2"/>
          </rPr>
          <t>Cabo Verde</t>
        </r>
      </text>
    </comment>
    <comment ref="B45" authorId="0" shapeId="0" xr:uid="{2ACD6B6A-96E6-4347-9D16-A6A33E24B823}">
      <text>
        <r>
          <rPr>
            <b/>
            <sz val="9"/>
            <color indexed="81"/>
            <rFont val="Tahoma"/>
            <family val="2"/>
          </rPr>
          <t xml:space="preserve">Demokratiske Republik Congo </t>
        </r>
      </text>
    </comment>
    <comment ref="B46" authorId="0" shapeId="0" xr:uid="{9343D604-F302-49B0-B21B-13902101B873}">
      <text>
        <r>
          <rPr>
            <b/>
            <sz val="9"/>
            <color indexed="81"/>
            <rFont val="Tahoma"/>
            <family val="2"/>
          </rPr>
          <t xml:space="preserve">Republikken Congo Congo Brazzaville </t>
        </r>
      </text>
    </comment>
    <comment ref="B48" authorId="0" shapeId="0" xr:uid="{1D6A9BE2-CCD8-4AE6-92D3-59D0E934E6EC}">
      <text>
        <r>
          <rPr>
            <b/>
            <sz val="9"/>
            <color indexed="81"/>
            <rFont val="Tahoma"/>
            <family val="2"/>
          </rPr>
          <t>Côte d'Ivoire
Ivory Coast</t>
        </r>
      </text>
    </comment>
    <comment ref="B130" authorId="0" shapeId="0" xr:uid="{9E555903-F27C-4ACE-9627-6DC1E1E6C94E}">
      <text>
        <r>
          <rPr>
            <b/>
            <sz val="9"/>
            <color indexed="81"/>
            <rFont val="Tahoma"/>
            <family val="2"/>
          </rPr>
          <t>Democratic People's Republic of Korea (DPRK)</t>
        </r>
        <r>
          <rPr>
            <sz val="9"/>
            <color indexed="81"/>
            <rFont val="Tahoma"/>
            <family val="2"/>
          </rPr>
          <t xml:space="preserve">
</t>
        </r>
      </text>
    </comment>
    <comment ref="B135" authorId="0" shapeId="0" xr:uid="{4C78A647-0600-47B9-B6B9-B87A174CB8D0}">
      <text>
        <r>
          <rPr>
            <b/>
            <sz val="9"/>
            <color indexed="81"/>
            <rFont val="Tahoma"/>
            <family val="2"/>
          </rPr>
          <t>State of Palestine
West Bank and Gaza Strip</t>
        </r>
      </text>
    </comment>
    <comment ref="B144" authorId="0" shapeId="0" xr:uid="{497BC195-5E92-40F6-AE3B-AA8FB56CF9B4}">
      <text>
        <r>
          <rPr>
            <b/>
            <sz val="9"/>
            <color indexed="81"/>
            <rFont val="Tahoma"/>
            <family val="2"/>
          </rPr>
          <t>Réunion</t>
        </r>
        <r>
          <rPr>
            <sz val="9"/>
            <color indexed="81"/>
            <rFont val="Tahoma"/>
            <family val="2"/>
          </rPr>
          <t xml:space="preserve">
</t>
        </r>
      </text>
    </comment>
    <comment ref="B161" authorId="0" shapeId="0" xr:uid="{97914231-BBAC-42A3-B521-91D1E7AFB535}">
      <text>
        <r>
          <rPr>
            <b/>
            <sz val="9"/>
            <color indexed="81"/>
            <rFont val="Tahoma"/>
            <family val="2"/>
          </rPr>
          <t>Republic of Korea (ROK)</t>
        </r>
      </text>
    </comment>
    <comment ref="B165" authorId="1" shapeId="0" xr:uid="{93C1EF68-979C-4D3F-9DD2-868992A67F53}">
      <text>
        <r>
          <rPr>
            <sz val="9"/>
            <color indexed="81"/>
            <rFont val="Tahoma"/>
            <family val="2"/>
          </rPr>
          <t>Some data covers South Sudan.</t>
        </r>
      </text>
    </comment>
    <comment ref="B167" authorId="0" shapeId="0" xr:uid="{53D746E1-8A51-4804-BED3-C93FC274D26A}">
      <text>
        <r>
          <rPr>
            <b/>
            <sz val="9"/>
            <color indexed="81"/>
            <rFont val="Tahoma"/>
            <family val="2"/>
          </rPr>
          <t xml:space="preserve">Eswatini </t>
        </r>
      </text>
    </comment>
    <comment ref="B173" authorId="0" shapeId="0" xr:uid="{058EBE7C-F96F-4631-A832-3026797023EB}">
      <text>
        <r>
          <rPr>
            <b/>
            <sz val="9"/>
            <color indexed="81"/>
            <rFont val="Tahoma"/>
            <family val="2"/>
          </rPr>
          <t>United Republic of Tanzania</t>
        </r>
      </text>
    </comment>
  </commentList>
</comments>
</file>

<file path=xl/sharedStrings.xml><?xml version="1.0" encoding="utf-8"?>
<sst xmlns="http://schemas.openxmlformats.org/spreadsheetml/2006/main" count="1438" uniqueCount="410">
  <si>
    <t>climatepositions.com</t>
  </si>
  <si>
    <t>Land/Ocean (air) Temperature rise (baseline 1880-1937)</t>
  </si>
  <si>
    <t>Global Population</t>
  </si>
  <si>
    <r>
      <rPr>
        <sz val="9"/>
        <color theme="1" tint="0.499984740745262"/>
        <rFont val="Calibri"/>
        <family val="2"/>
      </rPr>
      <t>⁰</t>
    </r>
    <r>
      <rPr>
        <sz val="9"/>
        <color theme="1" tint="0.499984740745262"/>
        <rFont val="Calibri"/>
        <family val="2"/>
        <scheme val="minor"/>
      </rPr>
      <t>C</t>
    </r>
  </si>
  <si>
    <t>ppm</t>
  </si>
  <si>
    <t>Grøn Agenda Sydhavn (background group), Denmark</t>
  </si>
  <si>
    <t>Contact</t>
  </si>
  <si>
    <t>(World Emissions 1990-1999)</t>
  </si>
  <si>
    <r>
      <t>Fossil CO</t>
    </r>
    <r>
      <rPr>
        <vertAlign val="subscript"/>
        <sz val="9"/>
        <color theme="1"/>
        <rFont val="Calibri"/>
        <family val="2"/>
        <scheme val="minor"/>
      </rPr>
      <t>2</t>
    </r>
  </si>
  <si>
    <t>Including</t>
  </si>
  <si>
    <t>1990-1999</t>
  </si>
  <si>
    <t>Nuclear</t>
  </si>
  <si>
    <t>Deduction for Biodiversity Loss</t>
  </si>
  <si>
    <r>
      <t>Deduction for Nuclear Power Waste (Tons CO</t>
    </r>
    <r>
      <rPr>
        <sz val="11"/>
        <color indexed="63"/>
        <rFont val="Calibri"/>
        <family val="2"/>
      </rPr>
      <t>₂</t>
    </r>
    <r>
      <rPr>
        <sz val="9"/>
        <color indexed="63"/>
        <rFont val="Calibri"/>
        <family val="2"/>
        <scheme val="minor"/>
      </rPr>
      <t>)</t>
    </r>
  </si>
  <si>
    <t xml:space="preserve">Free Level of Fossil CO₂ Emissions, Tons Per Capita </t>
  </si>
  <si>
    <t>↓</t>
  </si>
  <si>
    <t>Fossil CO₂ emitted, Tons Per Capita</t>
  </si>
  <si>
    <t>Fossil CO2 exceeded, Tons Per Capita</t>
  </si>
  <si>
    <t>Balance since 2000</t>
  </si>
  <si>
    <t>GDP factor</t>
  </si>
  <si>
    <t>Climate Damage Pricing Per Capita (annual)</t>
  </si>
  <si>
    <t>Climate Damage Pricing (accumulated)</t>
  </si>
  <si>
    <t xml:space="preserve">         climatepositions.com</t>
  </si>
  <si>
    <t>Free Level</t>
  </si>
  <si>
    <t>World</t>
  </si>
  <si>
    <t>Emissions average (baseline) 1990-1999</t>
  </si>
  <si>
    <t>Accumulated 2000-2021</t>
  </si>
  <si>
    <t>Tons Per Capita</t>
  </si>
  <si>
    <t>Climate Damage Pricing</t>
  </si>
  <si>
    <t>Per Capita</t>
  </si>
  <si>
    <t>Climate Damage Pricing, Total</t>
  </si>
  <si>
    <t>Total</t>
  </si>
  <si>
    <t>Climate Funds (Damage paid for)</t>
  </si>
  <si>
    <t>Climate Funds, Total (Damage paid for)</t>
  </si>
  <si>
    <t>Climate Debt, Total</t>
  </si>
  <si>
    <t>Price per tons CO₂ emitted since 2000</t>
  </si>
  <si>
    <t>Per Ton</t>
  </si>
  <si>
    <t>Biodiversity Loss</t>
  </si>
  <si>
    <t>Nuclear+ as share of CO₂ 1992-1999</t>
  </si>
  <si>
    <t>Total Climate Debt (Billion):</t>
  </si>
  <si>
    <t>Per Capita Climate Debt:</t>
  </si>
  <si>
    <t>Nuclear+ as share of CO₂ since 2000</t>
  </si>
  <si>
    <t>CO₂ exceeded since 2000 (Ton Per Capita):</t>
  </si>
  <si>
    <t>Biod. Loss:</t>
  </si>
  <si>
    <t>Price per Ton emitted since 2000:</t>
  </si>
  <si>
    <t>Climate Debt</t>
  </si>
  <si>
    <t>CO₂ exceeded since 2000 (Gigaton Total):</t>
  </si>
  <si>
    <t>GDP+:</t>
  </si>
  <si>
    <t>Climate Debt reduced by Funds:</t>
  </si>
  <si>
    <t>Billion</t>
  </si>
  <si>
    <t>▼ enter country including data</t>
  </si>
  <si>
    <t>Population</t>
  </si>
  <si>
    <t>Biodiversity</t>
  </si>
  <si>
    <t>Nuclear+</t>
  </si>
  <si>
    <t>GDP+</t>
  </si>
  <si>
    <t>Funds</t>
  </si>
  <si>
    <t>Cancelled</t>
  </si>
  <si>
    <t>Dominican Republic</t>
  </si>
  <si>
    <r>
      <rPr>
        <sz val="9"/>
        <color theme="8" tint="-0.249977111117893"/>
        <rFont val="Calibri"/>
        <family val="2"/>
        <scheme val="minor"/>
      </rPr>
      <t>Blue cell</t>
    </r>
    <r>
      <rPr>
        <sz val="9"/>
        <color indexed="62"/>
        <rFont val="Calibri"/>
        <family val="2"/>
        <scheme val="minor"/>
      </rPr>
      <t xml:space="preserve">s </t>
    </r>
    <r>
      <rPr>
        <sz val="9"/>
        <rFont val="Calibri"/>
        <family val="2"/>
        <scheme val="minor"/>
      </rPr>
      <t>= lack of data</t>
    </r>
  </si>
  <si>
    <r>
      <t>Tons of CO</t>
    </r>
    <r>
      <rPr>
        <vertAlign val="subscript"/>
        <sz val="9"/>
        <rFont val="Calibri"/>
        <family val="2"/>
        <scheme val="minor"/>
      </rPr>
      <t>2</t>
    </r>
  </si>
  <si>
    <r>
      <t>Ton CO</t>
    </r>
    <r>
      <rPr>
        <vertAlign val="subscript"/>
        <sz val="9"/>
        <rFont val="Calibri"/>
        <family val="2"/>
        <scheme val="minor"/>
      </rPr>
      <t>2</t>
    </r>
  </si>
  <si>
    <r>
      <t>Ton CO</t>
    </r>
    <r>
      <rPr>
        <vertAlign val="subscript"/>
        <sz val="9"/>
        <rFont val="Calibri"/>
        <family val="2"/>
        <scheme val="minor"/>
      </rPr>
      <t>2</t>
    </r>
    <r>
      <rPr>
        <sz val="10"/>
        <rFont val="Arial"/>
        <family val="2"/>
      </rPr>
      <t/>
    </r>
  </si>
  <si>
    <t>Note A</t>
  </si>
  <si>
    <t>Note B</t>
  </si>
  <si>
    <t>(185 countries)</t>
  </si>
  <si>
    <t>Loss (2021)</t>
  </si>
  <si>
    <t>1992-1999</t>
  </si>
  <si>
    <t>2000-2020</t>
  </si>
  <si>
    <t>Mill. (2021)</t>
  </si>
  <si>
    <r>
      <t>Free CO</t>
    </r>
    <r>
      <rPr>
        <vertAlign val="subscript"/>
        <sz val="9"/>
        <rFont val="Calibri"/>
        <family val="2"/>
        <scheme val="minor"/>
      </rPr>
      <t>2</t>
    </r>
  </si>
  <si>
    <t>(Population &lt;180.000)</t>
  </si>
  <si>
    <t>Chad</t>
  </si>
  <si>
    <t>No Debt</t>
  </si>
  <si>
    <t>Uganda</t>
  </si>
  <si>
    <t>Ethiopia</t>
  </si>
  <si>
    <t>Mali</t>
  </si>
  <si>
    <t>Burundi</t>
  </si>
  <si>
    <t>Congo (Democratic Rep.)</t>
  </si>
  <si>
    <t>Burkina Faso</t>
  </si>
  <si>
    <t>Somalia</t>
  </si>
  <si>
    <t>Central African Republic</t>
  </si>
  <si>
    <t>Madagascar</t>
  </si>
  <si>
    <t>Mozambique</t>
  </si>
  <si>
    <t>Laos</t>
  </si>
  <si>
    <t>Tanzania</t>
  </si>
  <si>
    <t>Rwanda</t>
  </si>
  <si>
    <t>Nepal</t>
  </si>
  <si>
    <t>Malawi</t>
  </si>
  <si>
    <t>Cambodia</t>
  </si>
  <si>
    <t>Comoros</t>
  </si>
  <si>
    <t>Afghanistan</t>
  </si>
  <si>
    <t>Benin</t>
  </si>
  <si>
    <t>Niger</t>
  </si>
  <si>
    <t>Guinea</t>
  </si>
  <si>
    <t>Haiti</t>
  </si>
  <si>
    <t>Myanmar</t>
  </si>
  <si>
    <t>Liberia</t>
  </si>
  <si>
    <t>Bangladesh</t>
  </si>
  <si>
    <t>Gambia</t>
  </si>
  <si>
    <t>Sudan</t>
  </si>
  <si>
    <t>Sierra Leone</t>
  </si>
  <si>
    <t>Togo</t>
  </si>
  <si>
    <t>Eritrea</t>
  </si>
  <si>
    <t>Timor-Leste</t>
  </si>
  <si>
    <t>Guinea-Bissau</t>
  </si>
  <si>
    <t>Cape Verde</t>
  </si>
  <si>
    <t>Lack</t>
  </si>
  <si>
    <t>Kenya</t>
  </si>
  <si>
    <t>Ghana</t>
  </si>
  <si>
    <t>Zambia</t>
  </si>
  <si>
    <t>Cote d'Ivoire</t>
  </si>
  <si>
    <t>Senegal</t>
  </si>
  <si>
    <t>Vanuatu</t>
  </si>
  <si>
    <t>Sri Lanka</t>
  </si>
  <si>
    <t>Cameroon</t>
  </si>
  <si>
    <t>Vietnam</t>
  </si>
  <si>
    <t>Debt</t>
  </si>
  <si>
    <t>Solomon Islands</t>
  </si>
  <si>
    <t>Bhutan</t>
  </si>
  <si>
    <t>Sao Tome and Principe</t>
  </si>
  <si>
    <t>Papua New Guinea</t>
  </si>
  <si>
    <t>Nicaragua</t>
  </si>
  <si>
    <t>Guatemala</t>
  </si>
  <si>
    <t>Honduras</t>
  </si>
  <si>
    <t>Pakistan</t>
  </si>
  <si>
    <t>Samoa</t>
  </si>
  <si>
    <t>Yemen</t>
  </si>
  <si>
    <t>Paraguay</t>
  </si>
  <si>
    <t>India</t>
  </si>
  <si>
    <t>El Salvador</t>
  </si>
  <si>
    <t>Nigeria</t>
  </si>
  <si>
    <t>Maldives</t>
  </si>
  <si>
    <t>Philippines</t>
  </si>
  <si>
    <t>Albania</t>
  </si>
  <si>
    <t>Angola</t>
  </si>
  <si>
    <t>Mauritania</t>
  </si>
  <si>
    <t>Tajikistan</t>
  </si>
  <si>
    <t>Peru</t>
  </si>
  <si>
    <t>Morocco</t>
  </si>
  <si>
    <t>Namibia</t>
  </si>
  <si>
    <t>Congo (Republic)</t>
  </si>
  <si>
    <t>Bolivia</t>
  </si>
  <si>
    <t>Indonesia</t>
  </si>
  <si>
    <t>Saint Lucia</t>
  </si>
  <si>
    <t>Costa Rica</t>
  </si>
  <si>
    <t>Guyana</t>
  </si>
  <si>
    <t>Swaziland</t>
  </si>
  <si>
    <t>Fiji</t>
  </si>
  <si>
    <t>Mauritius</t>
  </si>
  <si>
    <t>Zimbabwe</t>
  </si>
  <si>
    <t>Panama</t>
  </si>
  <si>
    <t>Belize</t>
  </si>
  <si>
    <t>Uruguay</t>
  </si>
  <si>
    <t>Colombia</t>
  </si>
  <si>
    <t>Egypt</t>
  </si>
  <si>
    <t>Brazil</t>
  </si>
  <si>
    <t>Ecuador</t>
  </si>
  <si>
    <t>Tunisia</t>
  </si>
  <si>
    <t>Equatorial Guinea</t>
  </si>
  <si>
    <t>Botswana</t>
  </si>
  <si>
    <t>Djibouti</t>
  </si>
  <si>
    <t>Armenia</t>
  </si>
  <si>
    <t>Kyrgyzstan</t>
  </si>
  <si>
    <t>Thailand</t>
  </si>
  <si>
    <t>Reunion</t>
  </si>
  <si>
    <t>Cuba</t>
  </si>
  <si>
    <t>China</t>
  </si>
  <si>
    <t>Algeria</t>
  </si>
  <si>
    <t>Georgia</t>
  </si>
  <si>
    <t>Syria</t>
  </si>
  <si>
    <t>Bosnia and Herzegovina</t>
  </si>
  <si>
    <t>Jordan</t>
  </si>
  <si>
    <t>Chile</t>
  </si>
  <si>
    <t>Turkey</t>
  </si>
  <si>
    <t>Macao</t>
  </si>
  <si>
    <t>Suriname</t>
  </si>
  <si>
    <t>French Polynesia</t>
  </si>
  <si>
    <t>Jamaica</t>
  </si>
  <si>
    <t>Mexico</t>
  </si>
  <si>
    <t>Moldova</t>
  </si>
  <si>
    <t>Argentina</t>
  </si>
  <si>
    <t>Guadeloupe</t>
  </si>
  <si>
    <t>Croatia</t>
  </si>
  <si>
    <t>Lebanon</t>
  </si>
  <si>
    <t>Malaysia</t>
  </si>
  <si>
    <t>North Korea</t>
  </si>
  <si>
    <t>Iran</t>
  </si>
  <si>
    <t>Iraq</t>
  </si>
  <si>
    <t>Martinique</t>
  </si>
  <si>
    <t>Barbados</t>
  </si>
  <si>
    <t>Latvia</t>
  </si>
  <si>
    <t>Mongolia</t>
  </si>
  <si>
    <t>Azerbaijan</t>
  </si>
  <si>
    <t>North Macedonia</t>
  </si>
  <si>
    <t>Serbia</t>
  </si>
  <si>
    <t>Portugal</t>
  </si>
  <si>
    <t>Uzbekistan</t>
  </si>
  <si>
    <t>Venezuela</t>
  </si>
  <si>
    <t>Gabon</t>
  </si>
  <si>
    <t>Lithuania</t>
  </si>
  <si>
    <t>Romania</t>
  </si>
  <si>
    <t>French Guiana</t>
  </si>
  <si>
    <t>Hungary</t>
  </si>
  <si>
    <t>Hong Kong</t>
  </si>
  <si>
    <t>Spain</t>
  </si>
  <si>
    <t>Malta</t>
  </si>
  <si>
    <t>Switzerland</t>
  </si>
  <si>
    <t>Cyprus</t>
  </si>
  <si>
    <t>France</t>
  </si>
  <si>
    <t>Sweden</t>
  </si>
  <si>
    <t>Bulgaria</t>
  </si>
  <si>
    <t>Belarus</t>
  </si>
  <si>
    <t>Italy</t>
  </si>
  <si>
    <t>New Zealand</t>
  </si>
  <si>
    <t>South Africa</t>
  </si>
  <si>
    <t>Greece</t>
  </si>
  <si>
    <t>Taiwan</t>
  </si>
  <si>
    <t>Slovenia</t>
  </si>
  <si>
    <t>South Korea</t>
  </si>
  <si>
    <t>Austria</t>
  </si>
  <si>
    <t>Turkmenistan</t>
  </si>
  <si>
    <t>Israel</t>
  </si>
  <si>
    <t>Oman</t>
  </si>
  <si>
    <t>Slovakia</t>
  </si>
  <si>
    <t>Libya</t>
  </si>
  <si>
    <t>New Caledonia</t>
  </si>
  <si>
    <t>Poland</t>
  </si>
  <si>
    <t>Iceland</t>
  </si>
  <si>
    <t>Norway</t>
  </si>
  <si>
    <t>Japan</t>
  </si>
  <si>
    <t>Bahamas</t>
  </si>
  <si>
    <t>United Kingdom</t>
  </si>
  <si>
    <t>Ireland</t>
  </si>
  <si>
    <t>Ukraine</t>
  </si>
  <si>
    <t>Netherlands</t>
  </si>
  <si>
    <t>Singapore</t>
  </si>
  <si>
    <t>Trinidad and Tobago</t>
  </si>
  <si>
    <t>Saudi Arabia</t>
  </si>
  <si>
    <t>Germany</t>
  </si>
  <si>
    <t>Finland</t>
  </si>
  <si>
    <t>Denmark</t>
  </si>
  <si>
    <t>Belgium</t>
  </si>
  <si>
    <t>Kazakhstan</t>
  </si>
  <si>
    <t>Russia</t>
  </si>
  <si>
    <t>Czech Republic</t>
  </si>
  <si>
    <t>Brunei</t>
  </si>
  <si>
    <t>Estonia</t>
  </si>
  <si>
    <t>Canada</t>
  </si>
  <si>
    <t>Australia</t>
  </si>
  <si>
    <t>United States</t>
  </si>
  <si>
    <t>Kuwait</t>
  </si>
  <si>
    <t>Luxembourg</t>
  </si>
  <si>
    <t>Bahrain</t>
  </si>
  <si>
    <t>United Arab Emirates</t>
  </si>
  <si>
    <t>Qatar</t>
  </si>
  <si>
    <t>Montenegro</t>
  </si>
  <si>
    <t>Palestine</t>
  </si>
  <si>
    <t>South Sudan</t>
  </si>
  <si>
    <t>Per capita</t>
  </si>
  <si>
    <t>.</t>
  </si>
  <si>
    <t>(World)</t>
  </si>
  <si>
    <t>GDP(ppp)</t>
  </si>
  <si>
    <r>
      <t>Blue figures</t>
    </r>
    <r>
      <rPr>
        <sz val="9"/>
        <rFont val="Calibri"/>
        <family val="2"/>
        <scheme val="minor"/>
      </rPr>
      <t xml:space="preserve"> = estimated</t>
    </r>
  </si>
  <si>
    <t>Average</t>
  </si>
  <si>
    <t>2000-2015</t>
  </si>
  <si>
    <t>2016-2020</t>
  </si>
  <si>
    <t>Nuclear Power</t>
  </si>
  <si>
    <t>Blue figures = estimated</t>
  </si>
  <si>
    <t>Power Generation</t>
  </si>
  <si>
    <t>(40 or 185 countries)</t>
  </si>
  <si>
    <t>Generation</t>
  </si>
  <si>
    <t>Fossil</t>
  </si>
  <si>
    <t>Factor</t>
  </si>
  <si>
    <t>billion kWh</t>
  </si>
  <si>
    <t>2000;2020</t>
  </si>
  <si>
    <t>Adjustm.</t>
  </si>
  <si>
    <t>no</t>
  </si>
  <si>
    <t>CO₂ in the Atmosphere, Land-Ocean Temperature and Global Population</t>
  </si>
  <si>
    <t>CO₂ in the Atmosphere</t>
  </si>
  <si>
    <t>Enter New Data:</t>
  </si>
  <si>
    <t>Land-Ocean Temperature</t>
  </si>
  <si>
    <t>Baseline 1880-1937</t>
  </si>
  <si>
    <t>Global Population; Billion</t>
  </si>
  <si>
    <t>Copy to cell B34</t>
  </si>
  <si>
    <t>Free Level CO₂ cancelled since 2000</t>
  </si>
  <si>
    <t>Global Reduction Goal by 2059 (with Global Indicators from 1999, and Biodiversity Loss and Nuclear Power both set at zero, the Global Reduction Goal was 1,2 tons by 2059, or the same as World Fossil CO2 Emissions Per Capita by 1900).</t>
  </si>
  <si>
    <t>Climate Debt as share of GDP+</t>
  </si>
  <si>
    <t>20 year average</t>
  </si>
  <si>
    <t>1980-1999 (average)</t>
  </si>
  <si>
    <t>Annual increase</t>
  </si>
  <si>
    <r>
      <t>C</t>
    </r>
    <r>
      <rPr>
        <sz val="14"/>
        <color theme="1"/>
        <rFont val="Calibri"/>
        <family val="2"/>
        <scheme val="minor"/>
      </rPr>
      <t>alculation 2000-2022 (2099)</t>
    </r>
  </si>
  <si>
    <t>CO₂ in the atmosphere</t>
  </si>
  <si>
    <t>(Natural Gas)</t>
  </si>
  <si>
    <t>Canselled Free Level of Emissions (black)</t>
  </si>
  <si>
    <t>x</t>
  </si>
  <si>
    <t>Climate Debt reduced by Funds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</si>
  <si>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</si>
  <si>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</si>
  <si>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</si>
  <si>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</si>
  <si>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</si>
  <si>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</si>
  <si>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</si>
  <si>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</si>
  <si>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</si>
  <si>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</si>
  <si>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</si>
  <si>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</si>
  <si>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</si>
  <si>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</si>
  <si>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</si>
  <si>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</si>
  <si>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</si>
  <si>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</si>
  <si>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</si>
  <si>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</si>
  <si>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</si>
  <si>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</si>
  <si>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</si>
  <si>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</si>
  <si>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</si>
  <si>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</si>
  <si>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</si>
  <si>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</si>
  <si>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</si>
  <si>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</si>
  <si>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</si>
  <si>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</si>
  <si>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</si>
  <si>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</si>
  <si>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</si>
  <si>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</si>
  <si>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</si>
  <si>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</si>
  <si>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</si>
  <si>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</si>
  <si>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</si>
  <si>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</si>
  <si>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</si>
  <si>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</si>
  <si>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</si>
  <si>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</si>
  <si>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</si>
  <si>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</si>
  <si>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</si>
  <si>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</si>
  <si>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</si>
  <si>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</si>
  <si>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</si>
  <si>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</si>
  <si>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</si>
  <si>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</si>
  <si>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</si>
  <si>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</si>
  <si>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</si>
  <si>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</si>
  <si>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</si>
  <si>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</si>
  <si>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</si>
  <si>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</si>
  <si>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</si>
  <si>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</si>
  <si>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</si>
  <si>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</si>
  <si>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</si>
  <si>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</si>
  <si>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</si>
  <si>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</si>
  <si>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</si>
  <si>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</si>
  <si>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</si>
  <si>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</si>
  <si>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</si>
  <si>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</si>
  <si>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</si>
  <si>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</si>
  <si>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</si>
  <si>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</si>
  <si>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</si>
  <si>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</si>
  <si>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</si>
  <si>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</si>
  <si>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</si>
  <si>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</si>
  <si>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</si>
  <si>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</si>
  <si>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</si>
  <si>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</si>
  <si>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</si>
  <si>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</si>
  <si>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</si>
  <si>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</si>
  <si>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</si>
  <si>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</si>
  <si>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</si>
  <si>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</si>
  <si>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</si>
  <si>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</si>
  <si>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</si>
  <si>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</si>
  <si>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</si>
  <si>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</si>
  <si>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</si>
  <si>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</si>
  <si>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</si>
  <si>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2002-2021 (average)</t>
  </si>
  <si>
    <t>172 countries</t>
  </si>
  <si>
    <t>share</t>
  </si>
  <si>
    <t>Global</t>
  </si>
  <si>
    <t>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</si>
</sst>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 #,##0.00_ ;_ * \-#,##0.00_ ;_ * &quot;-&quot;??_ ;_ @_ "/>
    <numFmt numFmtId="164" formatCode="0.0"/>
    <numFmt numFmtId="165" formatCode="0.0%"/>
    <numFmt numFmtId="166" formatCode="0_ ;[Red]\-0\ "/>
    <numFmt numFmtId="167" formatCode="0.00_ ;[Red]\-0.00\ "/>
    <numFmt numFmtId="168" formatCode="0.0000"/>
    <numFmt numFmtId="169" formatCode="#,##0\ [$€-1]"/>
    <numFmt numFmtId="170" formatCode="0.0_ ;[Red]\-0.0\ "/>
    <numFmt numFmtId="171" formatCode="[$$-409]#,##0.00_ ;[Red]\-[$$-409]#,##0.00\ "/>
    <numFmt numFmtId="172" formatCode="0.000"/>
    <numFmt numFmtId="173" formatCode="_ * #,##0_ ;_ * \-#,##0_ ;_ * &quot;-&quot;??_ ;_ @_ "/>
    <numFmt numFmtId="174" formatCode="[$$-409]#,##0_ ;[Red]\-[$$-409]#,##0\ "/>
    <numFmt numFmtId="175" formatCode="[$$-409]#,##0.0_ ;[Red]\-[$$-409]#,##0.0\ "/>
    <numFmt numFmtId="176" formatCode="[$$-409]#,##0.00"/>
    <numFmt numFmtId="177" formatCode="[$$-409]#,##0"/>
    <numFmt numFmtId="178" formatCode="#,##0.0"/>
    <numFmt numFmtId="179" formatCode="_ * #,##0.0_ ;_ * \-#,##0.0_ ;_ * &quot;-&quot;??_ ;_ @_ "/>
    <numFmt numFmtId="180" formatCode="#,##0.000"/>
    <numFmt numFmtId="181" formatCode="_ * #,##0.0000_ ;_ * \-#,##0.0000_ ;_ * &quot;-&quot;??_ ;_ @_ "/>
    <numFmt numFmtId="182" formatCode="[$$-409]#,##0.000"/>
    <numFmt numFmtId="183" formatCode="[$$-409]#,##0.000_ ;[Red]\-[$$-409]#,##0.000\ "/>
    <numFmt numFmtId="184" formatCode="0.0000%"/>
  </numFmts>
  <fonts count="93"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0"/>
      <color rgb="FF0070C0"/>
      <name val="Calibri"/>
      <family val="2"/>
      <scheme val="minor"/>
    </font>
    <font>
      <sz val="10"/>
      <name val="Calibri"/>
      <family val="2"/>
      <scheme val="minor"/>
    </font>
    <font>
      <sz val="9"/>
      <color indexed="23"/>
      <name val="Calibri"/>
      <family val="2"/>
      <scheme val="minor"/>
    </font>
    <font>
      <sz val="9"/>
      <color theme="1"/>
      <name val="Calibri"/>
      <family val="2"/>
      <scheme val="minor"/>
    </font>
    <font>
      <b/>
      <sz val="9"/>
      <color indexed="23"/>
      <name val="Calibri"/>
      <family val="2"/>
      <scheme val="minor"/>
    </font>
    <font>
      <sz val="9"/>
      <color indexed="63"/>
      <name val="Calibri"/>
      <family val="2"/>
      <scheme val="minor"/>
    </font>
    <font>
      <sz val="14"/>
      <name val="Calibri"/>
      <family val="2"/>
      <scheme val="minor"/>
    </font>
    <font>
      <sz val="14"/>
      <color theme="1"/>
      <name val="Calibri"/>
      <family val="2"/>
      <scheme val="minor"/>
    </font>
    <font>
      <sz val="12"/>
      <name val="Calibri"/>
      <family val="2"/>
      <scheme val="minor"/>
    </font>
    <font>
      <sz val="9"/>
      <name val="Calibri"/>
      <family val="2"/>
      <scheme val="minor"/>
    </font>
    <font>
      <sz val="9"/>
      <color theme="1" tint="0.499984740745262"/>
      <name val="Calibri"/>
      <family val="2"/>
      <scheme val="minor"/>
    </font>
    <font>
      <b/>
      <sz val="9"/>
      <color theme="1" tint="0.499984740745262"/>
      <name val="Calibri"/>
      <family val="2"/>
      <scheme val="minor"/>
    </font>
    <font>
      <sz val="9"/>
      <color theme="1" tint="0.499984740745262"/>
      <name val="Calibri"/>
      <family val="2"/>
    </font>
    <font>
      <b/>
      <sz val="11"/>
      <color rgb="FF0070C0"/>
      <name val="Calibri"/>
      <family val="2"/>
      <scheme val="minor"/>
    </font>
    <font>
      <sz val="10"/>
      <color theme="6" tint="-0.249977111117893"/>
      <name val="Calibri"/>
      <family val="2"/>
      <scheme val="minor"/>
    </font>
    <font>
      <sz val="10"/>
      <color rgb="FFFF0000"/>
      <name val="Calibri"/>
      <family val="2"/>
      <scheme val="minor"/>
    </font>
    <font>
      <sz val="9"/>
      <color theme="2" tint="-0.249977111117893"/>
      <name val="Calibri"/>
      <family val="2"/>
      <scheme val="minor"/>
    </font>
    <font>
      <u/>
      <sz val="9"/>
      <color theme="0" tint="-0.249977111117893"/>
      <name val="Calibri"/>
      <family val="2"/>
      <scheme val="minor"/>
    </font>
    <font>
      <sz val="9"/>
      <color theme="0" tint="-0.249977111117893"/>
      <name val="Calibri"/>
      <family val="2"/>
      <scheme val="minor"/>
    </font>
    <font>
      <b/>
      <sz val="10"/>
      <color indexed="10"/>
      <name val="Calibri"/>
      <family val="2"/>
      <scheme val="minor"/>
    </font>
    <font>
      <sz val="9"/>
      <color rgb="FFFF0000"/>
      <name val="Calibri"/>
      <family val="2"/>
      <scheme val="minor"/>
    </font>
    <font>
      <sz val="10"/>
      <color indexed="10"/>
      <name val="Calibri"/>
      <family val="2"/>
      <scheme val="minor"/>
    </font>
    <font>
      <sz val="8"/>
      <color theme="0" tint="-0.249977111117893"/>
      <name val="Calibri"/>
      <family val="2"/>
      <scheme val="minor"/>
    </font>
    <font>
      <sz val="8"/>
      <color theme="1"/>
      <name val="Calibri"/>
      <family val="2"/>
      <scheme val="minor"/>
    </font>
    <font>
      <b/>
      <sz val="9"/>
      <color indexed="63"/>
      <name val="Calibri"/>
      <family val="2"/>
      <scheme val="minor"/>
    </font>
    <font>
      <vertAlign val="subscript"/>
      <sz val="9"/>
      <color theme="1"/>
      <name val="Calibri"/>
      <family val="2"/>
      <scheme val="minor"/>
    </font>
    <font>
      <sz val="9"/>
      <color theme="0" tint="-0.34998626667073579"/>
      <name val="Calibri"/>
      <family val="2"/>
      <scheme val="minor"/>
    </font>
    <font>
      <b/>
      <sz val="9"/>
      <name val="Calibri"/>
      <family val="2"/>
      <scheme val="minor"/>
    </font>
    <font>
      <sz val="9"/>
      <color theme="0"/>
      <name val="Calibri"/>
      <family val="2"/>
      <scheme val="minor"/>
    </font>
    <font>
      <sz val="9"/>
      <color indexed="9"/>
      <name val="Calibri"/>
      <family val="2"/>
      <scheme val="minor"/>
    </font>
    <font>
      <sz val="11"/>
      <color indexed="63"/>
      <name val="Calibri"/>
      <family val="2"/>
    </font>
    <font>
      <b/>
      <sz val="9"/>
      <color rgb="FFFF0000"/>
      <name val="Calibri"/>
      <family val="2"/>
      <scheme val="minor"/>
    </font>
    <font>
      <u/>
      <sz val="9"/>
      <color theme="1" tint="0.499984740745262"/>
      <name val="Calibri"/>
      <family val="2"/>
      <scheme val="minor"/>
    </font>
    <font>
      <sz val="10"/>
      <color indexed="63"/>
      <name val="Calibri"/>
      <family val="2"/>
      <scheme val="minor"/>
    </font>
    <font>
      <sz val="8"/>
      <color rgb="FFFF0000"/>
      <name val="Calibri"/>
      <family val="2"/>
      <scheme val="minor"/>
    </font>
    <font>
      <sz val="8"/>
      <color indexed="18"/>
      <name val="Calibri"/>
      <family val="2"/>
      <scheme val="minor"/>
    </font>
    <font>
      <sz val="9"/>
      <color indexed="10"/>
      <name val="Calibri"/>
      <family val="2"/>
      <scheme val="minor"/>
    </font>
    <font>
      <u/>
      <sz val="8"/>
      <color indexed="18"/>
      <name val="Calibri"/>
      <family val="2"/>
      <scheme val="minor"/>
    </font>
    <font>
      <sz val="8"/>
      <color theme="7" tint="-0.249977111117893"/>
      <name val="Calibri"/>
      <family val="2"/>
      <scheme val="minor"/>
    </font>
    <font>
      <sz val="10"/>
      <color theme="1" tint="0.34998626667073579"/>
      <name val="Calibri"/>
      <family val="2"/>
      <scheme val="minor"/>
    </font>
    <font>
      <b/>
      <sz val="14"/>
      <name val="Calibri"/>
      <family val="2"/>
      <scheme val="minor"/>
    </font>
    <font>
      <b/>
      <sz val="12"/>
      <color theme="4" tint="-0.499984740745262"/>
      <name val="Calibri"/>
      <family val="2"/>
      <scheme val="minor"/>
    </font>
    <font>
      <sz val="10"/>
      <color theme="4" tint="-0.249977111117893"/>
      <name val="Calibri"/>
      <family val="2"/>
      <scheme val="minor"/>
    </font>
    <font>
      <sz val="10"/>
      <color theme="1" tint="0.499984740745262"/>
      <name val="Calibri"/>
      <family val="2"/>
      <scheme val="minor"/>
    </font>
    <font>
      <sz val="11"/>
      <name val="Calibri"/>
      <family val="2"/>
      <scheme val="minor"/>
    </font>
    <font>
      <sz val="8"/>
      <color theme="0" tint="-0.14999847407452621"/>
      <name val="Calibri"/>
      <family val="2"/>
      <scheme val="minor"/>
    </font>
    <font>
      <u/>
      <sz val="10"/>
      <color theme="0" tint="-0.499984740745262"/>
      <name val="Calibri"/>
      <family val="2"/>
      <scheme val="minor"/>
    </font>
    <font>
      <sz val="9"/>
      <color theme="1" tint="0.34998626667073579"/>
      <name val="Calibri"/>
      <family val="2"/>
      <scheme val="minor"/>
    </font>
    <font>
      <b/>
      <sz val="12"/>
      <color theme="4" tint="-0.249977111117893"/>
      <name val="Calibri"/>
      <family val="2"/>
      <scheme val="minor"/>
    </font>
    <font>
      <sz val="7"/>
      <color theme="0" tint="-0.14999847407452621"/>
      <name val="Calibri"/>
      <family val="2"/>
      <scheme val="minor"/>
    </font>
    <font>
      <sz val="8"/>
      <color theme="0"/>
      <name val="Calibri"/>
      <family val="2"/>
      <scheme val="minor"/>
    </font>
    <font>
      <b/>
      <sz val="11"/>
      <color indexed="18"/>
      <name val="Calibri"/>
      <family val="2"/>
      <scheme val="minor"/>
    </font>
    <font>
      <b/>
      <sz val="9"/>
      <color indexed="18"/>
      <name val="Calibri"/>
      <family val="2"/>
      <scheme val="minor"/>
    </font>
    <font>
      <sz val="11"/>
      <color theme="0" tint="-0.499984740745262"/>
      <name val="Calibri"/>
      <family val="2"/>
      <scheme val="minor"/>
    </font>
    <font>
      <sz val="10"/>
      <color theme="0" tint="-0.499984740745262"/>
      <name val="Calibri"/>
      <family val="2"/>
      <scheme val="minor"/>
    </font>
    <font>
      <sz val="8"/>
      <color theme="0" tint="-0.499984740745262"/>
      <name val="Calibri"/>
      <family val="2"/>
      <scheme val="minor"/>
    </font>
    <font>
      <sz val="9"/>
      <color theme="8" tint="-0.499984740745262"/>
      <name val="Calibri"/>
      <family val="2"/>
      <scheme val="minor"/>
    </font>
    <font>
      <b/>
      <sz val="11"/>
      <name val="Calibri"/>
      <family val="2"/>
      <scheme val="minor"/>
    </font>
    <font>
      <b/>
      <u/>
      <sz val="11"/>
      <name val="Calibri"/>
      <family val="2"/>
      <scheme val="minor"/>
    </font>
    <font>
      <u/>
      <sz val="11"/>
      <color theme="1"/>
      <name val="Calibri"/>
      <family val="2"/>
      <scheme val="minor"/>
    </font>
    <font>
      <b/>
      <sz val="11"/>
      <color theme="8" tint="-0.499984740745262"/>
      <name val="Calibri"/>
      <family val="2"/>
      <scheme val="minor"/>
    </font>
    <font>
      <sz val="11"/>
      <color theme="0" tint="-0.249977111117893"/>
      <name val="Calibri"/>
      <family val="2"/>
      <scheme val="minor"/>
    </font>
    <font>
      <b/>
      <sz val="9"/>
      <color theme="1" tint="4.9989318521683403E-2"/>
      <name val="Calibri"/>
      <family val="2"/>
      <scheme val="minor"/>
    </font>
    <font>
      <sz val="9"/>
      <color indexed="8"/>
      <name val="Calibri"/>
      <family val="2"/>
      <scheme val="minor"/>
    </font>
    <font>
      <sz val="9"/>
      <color theme="1" tint="4.9989318521683403E-2"/>
      <name val="Calibri"/>
      <family val="2"/>
      <scheme val="minor"/>
    </font>
    <font>
      <sz val="9"/>
      <color theme="7" tint="-0.249977111117893"/>
      <name val="Calibri"/>
      <family val="2"/>
      <scheme val="minor"/>
    </font>
    <font>
      <b/>
      <sz val="9"/>
      <color theme="7" tint="-0.249977111117893"/>
      <name val="Calibri"/>
      <family val="2"/>
      <scheme val="minor"/>
    </font>
    <font>
      <sz val="9"/>
      <color theme="8" tint="-0.249977111117893"/>
      <name val="Calibri"/>
      <family val="2"/>
      <scheme val="minor"/>
    </font>
    <font>
      <sz val="9"/>
      <color indexed="62"/>
      <name val="Calibri"/>
      <family val="2"/>
      <scheme val="minor"/>
    </font>
    <font>
      <vertAlign val="subscript"/>
      <sz val="9"/>
      <name val="Calibri"/>
      <family val="2"/>
      <scheme val="minor"/>
    </font>
    <font>
      <sz val="10"/>
      <name val="Arial"/>
      <family val="2"/>
    </font>
    <font>
      <sz val="9"/>
      <color indexed="81"/>
      <name val="Tahoma"/>
      <family val="2"/>
    </font>
    <font>
      <b/>
      <sz val="9"/>
      <color indexed="81"/>
      <name val="Tahoma"/>
      <family val="2"/>
    </font>
    <font>
      <b/>
      <sz val="9"/>
      <color theme="7" tint="-0.499984740745262"/>
      <name val="Calibri"/>
      <family val="2"/>
      <scheme val="minor"/>
    </font>
    <font>
      <sz val="9"/>
      <color theme="4" tint="-0.249977111117893"/>
      <name val="Calibri"/>
      <family val="2"/>
      <scheme val="minor"/>
    </font>
    <font>
      <b/>
      <sz val="9"/>
      <color theme="1"/>
      <name val="Calibri"/>
      <family val="2"/>
      <scheme val="minor"/>
    </font>
    <font>
      <sz val="9"/>
      <color rgb="FF0070C0"/>
      <name val="Calibri"/>
      <family val="2"/>
      <scheme val="minor"/>
    </font>
    <font>
      <sz val="8"/>
      <color theme="1" tint="0.249977111117893"/>
      <name val="Calibri"/>
      <family val="2"/>
      <scheme val="minor"/>
    </font>
    <font>
      <sz val="12"/>
      <color theme="1"/>
      <name val="Calibri"/>
      <family val="2"/>
      <scheme val="minor"/>
    </font>
    <font>
      <u/>
      <sz val="11"/>
      <color theme="0" tint="-0.499984740745262"/>
      <name val="Calibri"/>
      <family val="2"/>
      <scheme val="minor"/>
    </font>
    <font>
      <sz val="9"/>
      <color theme="0" tint="-0.499984740745262"/>
      <name val="Calibri"/>
      <family val="2"/>
      <scheme val="minor"/>
    </font>
    <font>
      <sz val="10"/>
      <color theme="0"/>
      <name val="Calibri"/>
      <family val="2"/>
      <scheme val="minor"/>
    </font>
    <font>
      <u/>
      <sz val="9"/>
      <color rgb="FFFF0000"/>
      <name val="Calibri"/>
      <family val="2"/>
      <scheme val="minor"/>
    </font>
    <font>
      <b/>
      <sz val="13"/>
      <name val="Calibri"/>
      <family val="2"/>
      <scheme val="minor"/>
    </font>
    <font>
      <b/>
      <sz val="9"/>
      <color rgb="FFFFFF00"/>
      <name val="Calibri"/>
      <family val="2"/>
    </font>
    <font>
      <u/>
      <sz val="9"/>
      <name val="Calibri"/>
      <family val="2"/>
      <scheme val="minor"/>
    </font>
    <font>
      <sz val="8"/>
      <name val="Calibri"/>
      <family val="2"/>
      <scheme val="minor"/>
    </font>
    <font>
      <sz val="8"/>
      <color theme="1"/>
      <name val="Calibri"/>
      <family val="2"/>
    </font>
    <font>
      <sz val="8"/>
      <color theme="1" tint="0.499984740745262"/>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rgb="FF00B050"/>
        <bgColor indexed="64"/>
      </patternFill>
    </fill>
    <fill>
      <patternFill patternType="solid">
        <fgColor theme="1" tint="0.249977111117893"/>
        <bgColor indexed="64"/>
      </patternFill>
    </fill>
  </fills>
  <borders count="18">
    <border>
      <left/>
      <right/>
      <top/>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9" tint="0.39991454817346722"/>
      </left>
      <right style="thin">
        <color theme="9" tint="0.39991454817346722"/>
      </right>
      <top style="thin">
        <color theme="9" tint="0.39991454817346722"/>
      </top>
      <bottom style="thin">
        <color theme="9" tint="0.39991454817346722"/>
      </bottom>
      <diagonal/>
    </border>
    <border>
      <left/>
      <right style="thin">
        <color theme="9" tint="0.39994506668294322"/>
      </right>
      <top style="thin">
        <color theme="9" tint="0.39994506668294322"/>
      </top>
      <bottom style="thin">
        <color theme="9" tint="0.39994506668294322"/>
      </bottom>
      <diagonal/>
    </border>
    <border>
      <left style="thin">
        <color theme="9" tint="0.39994506668294322"/>
      </left>
      <right style="thick">
        <color rgb="FFFFC000"/>
      </right>
      <top style="thin">
        <color theme="9" tint="0.39994506668294322"/>
      </top>
      <bottom style="thin">
        <color theme="9" tint="0.39994506668294322"/>
      </bottom>
      <diagonal/>
    </border>
    <border>
      <left style="thin">
        <color theme="9" tint="0.39994506668294322"/>
      </left>
      <right style="thin">
        <color theme="9" tint="0.39994506668294322"/>
      </right>
      <top style="thin">
        <color theme="9" tint="0.39994506668294322"/>
      </top>
      <bottom/>
      <diagonal/>
    </border>
    <border>
      <left style="thin">
        <color theme="9" tint="0.39994506668294322"/>
      </left>
      <right style="thin">
        <color theme="9" tint="0.39994506668294322"/>
      </right>
      <top/>
      <bottom style="thin">
        <color theme="9" tint="0.39994506668294322"/>
      </bottom>
      <diagonal/>
    </border>
    <border>
      <left style="thin">
        <color theme="9" tint="0.39994506668294322"/>
      </left>
      <right/>
      <top/>
      <bottom style="thin">
        <color theme="9" tint="0.39994506668294322"/>
      </bottom>
      <diagonal/>
    </border>
    <border>
      <left/>
      <right/>
      <top/>
      <bottom style="thin">
        <color theme="9" tint="0.39994506668294322"/>
      </bottom>
      <diagonal/>
    </border>
    <border>
      <left/>
      <right style="thin">
        <color theme="9" tint="0.39994506668294322"/>
      </right>
      <top/>
      <bottom style="thin">
        <color theme="9" tint="0.39994506668294322"/>
      </bottom>
      <diagonal/>
    </border>
    <border>
      <left style="thin">
        <color theme="9" tint="0.39994506668294322"/>
      </left>
      <right/>
      <top/>
      <bottom/>
      <diagonal/>
    </border>
    <border>
      <left/>
      <right style="thin">
        <color theme="9" tint="0.39994506668294322"/>
      </right>
      <top/>
      <bottom/>
      <diagonal/>
    </border>
    <border>
      <left style="thin">
        <color theme="9" tint="0.39991454817346722"/>
      </left>
      <right style="thin">
        <color theme="9" tint="0.39991454817346722"/>
      </right>
      <top/>
      <bottom style="thin">
        <color theme="9" tint="0.39994506668294322"/>
      </bottom>
      <diagonal/>
    </border>
    <border>
      <left style="thin">
        <color theme="9" tint="0.39991454817346722"/>
      </left>
      <right style="thin">
        <color theme="9" tint="0.39991454817346722"/>
      </right>
      <top/>
      <bottom/>
      <diagonal/>
    </border>
    <border>
      <left style="thick">
        <color theme="1" tint="0.34998626667073579"/>
      </left>
      <right/>
      <top style="thick">
        <color theme="1" tint="0.34998626667073579"/>
      </top>
      <bottom style="thick">
        <color theme="1" tint="0.34998626667073579"/>
      </bottom>
      <diagonal/>
    </border>
    <border>
      <left/>
      <right/>
      <top style="thick">
        <color theme="1" tint="0.34998626667073579"/>
      </top>
      <bottom style="thick">
        <color theme="1" tint="0.34998626667073579"/>
      </bottom>
      <diagonal/>
    </border>
    <border>
      <left/>
      <right style="thick">
        <color theme="1" tint="0.34998626667073579"/>
      </right>
      <top style="thick">
        <color theme="1" tint="0.34998626667073579"/>
      </top>
      <bottom style="thick">
        <color theme="1" tint="0.34998626667073579"/>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4">
    <xf numFmtId="0" fontId="0" fillId="0" borderId="0" xfId="0"/>
    <xf numFmtId="49" fontId="4" fillId="0" borderId="0" xfId="0" applyNumberFormat="1" applyFont="1"/>
    <xf numFmtId="0" fontId="5" fillId="0" borderId="0" xfId="0" applyFont="1"/>
    <xf numFmtId="0" fontId="6" fillId="0" borderId="0" xfId="0" applyFont="1"/>
    <xf numFmtId="0" fontId="7" fillId="0" borderId="0" xfId="0" applyFont="1"/>
    <xf numFmtId="0" fontId="8" fillId="0" borderId="0" xfId="0" applyFont="1" applyAlignment="1">
      <alignment horizontal="right"/>
    </xf>
    <xf numFmtId="0" fontId="9" fillId="0" borderId="0" xfId="0" applyFont="1"/>
    <xf numFmtId="0" fontId="1" fillId="0" borderId="0" xfId="0" applyFont="1"/>
    <xf numFmtId="0" fontId="2" fillId="0" borderId="0" xfId="0" applyFont="1"/>
    <xf numFmtId="0" fontId="10" fillId="0" borderId="0" xfId="0" quotePrefix="1" applyFont="1" applyAlignment="1">
      <alignment horizontal="left"/>
    </xf>
    <xf numFmtId="0" fontId="12" fillId="0" borderId="0" xfId="0" applyFont="1"/>
    <xf numFmtId="2" fontId="13" fillId="0" borderId="0" xfId="0" applyNumberFormat="1" applyFont="1" applyAlignment="1">
      <alignment horizontal="right"/>
    </xf>
    <xf numFmtId="1" fontId="14" fillId="0" borderId="0" xfId="0" applyNumberFormat="1" applyFont="1" applyAlignment="1">
      <alignment horizontal="right"/>
    </xf>
    <xf numFmtId="0" fontId="15" fillId="0" borderId="0" xfId="0" applyFont="1"/>
    <xf numFmtId="0" fontId="14" fillId="0" borderId="0" xfId="0" applyFont="1"/>
    <xf numFmtId="17" fontId="17" fillId="0" borderId="0" xfId="0" quotePrefix="1" applyNumberFormat="1" applyFont="1" applyAlignment="1">
      <alignment horizontal="left"/>
    </xf>
    <xf numFmtId="0" fontId="18" fillId="0" borderId="0" xfId="0" applyFont="1"/>
    <xf numFmtId="0" fontId="19" fillId="0" borderId="0" xfId="0" applyFont="1"/>
    <xf numFmtId="2" fontId="20" fillId="2" borderId="0" xfId="0" applyNumberFormat="1" applyFont="1" applyFill="1" applyAlignment="1">
      <alignment horizontal="center"/>
    </xf>
    <xf numFmtId="164" fontId="21" fillId="0" borderId="0" xfId="0" applyNumberFormat="1" applyFont="1" applyAlignment="1">
      <alignment horizontal="center"/>
    </xf>
    <xf numFmtId="2" fontId="1" fillId="0" borderId="0" xfId="0" applyNumberFormat="1" applyFont="1"/>
    <xf numFmtId="2" fontId="22" fillId="0" borderId="0" xfId="0" applyNumberFormat="1" applyFont="1" applyAlignment="1">
      <alignment horizontal="center"/>
    </xf>
    <xf numFmtId="0" fontId="23" fillId="0" borderId="0" xfId="0" applyFont="1" applyAlignment="1">
      <alignment horizontal="center"/>
    </xf>
    <xf numFmtId="1" fontId="24" fillId="0" borderId="0" xfId="0" applyNumberFormat="1" applyFont="1" applyAlignment="1">
      <alignment horizontal="center"/>
    </xf>
    <xf numFmtId="0" fontId="25" fillId="0" borderId="0" xfId="0" applyFont="1"/>
    <xf numFmtId="1" fontId="25" fillId="0" borderId="0" xfId="0" applyNumberFormat="1" applyFont="1"/>
    <xf numFmtId="2" fontId="26" fillId="0" borderId="0" xfId="0" applyNumberFormat="1" applyFont="1" applyAlignment="1">
      <alignment horizontal="left"/>
    </xf>
    <xf numFmtId="164" fontId="27" fillId="0" borderId="0" xfId="0" applyNumberFormat="1" applyFont="1" applyAlignment="1">
      <alignment horizontal="center"/>
    </xf>
    <xf numFmtId="1" fontId="21" fillId="0" borderId="0" xfId="0" applyNumberFormat="1" applyFont="1" applyAlignment="1">
      <alignment horizontal="center"/>
    </xf>
    <xf numFmtId="0" fontId="13" fillId="0" borderId="0" xfId="0" applyFont="1"/>
    <xf numFmtId="0" fontId="28" fillId="0" borderId="0" xfId="0" applyFont="1" applyAlignment="1">
      <alignment horizontal="center"/>
    </xf>
    <xf numFmtId="2" fontId="24" fillId="0" borderId="0" xfId="0" applyNumberFormat="1" applyFont="1" applyAlignment="1">
      <alignment horizontal="center"/>
    </xf>
    <xf numFmtId="2" fontId="30" fillId="0" borderId="0" xfId="0" applyNumberFormat="1" applyFont="1" applyAlignment="1">
      <alignment horizontal="center"/>
    </xf>
    <xf numFmtId="164" fontId="1" fillId="0" borderId="0" xfId="0" applyNumberFormat="1" applyFont="1"/>
    <xf numFmtId="0" fontId="31" fillId="0" borderId="0" xfId="0" applyFont="1"/>
    <xf numFmtId="165" fontId="19" fillId="0" borderId="0" xfId="2" applyNumberFormat="1" applyFont="1"/>
    <xf numFmtId="0" fontId="23" fillId="0" borderId="0" xfId="0" applyFont="1"/>
    <xf numFmtId="10" fontId="6" fillId="0" borderId="0" xfId="0" applyNumberFormat="1" applyFont="1" applyAlignment="1">
      <alignment horizontal="center"/>
    </xf>
    <xf numFmtId="2" fontId="6" fillId="0" borderId="0" xfId="0" applyNumberFormat="1" applyFont="1" applyAlignment="1">
      <alignment horizontal="center"/>
    </xf>
    <xf numFmtId="0" fontId="28" fillId="0" borderId="0" xfId="0" applyFont="1"/>
    <xf numFmtId="2" fontId="9" fillId="0" borderId="0" xfId="0" applyNumberFormat="1" applyFont="1" applyAlignment="1">
      <alignment horizontal="center"/>
    </xf>
    <xf numFmtId="0" fontId="35" fillId="0" borderId="0" xfId="0" applyFont="1" applyAlignment="1">
      <alignment horizontal="center"/>
    </xf>
    <xf numFmtId="166" fontId="36" fillId="0" borderId="0" xfId="0" applyNumberFormat="1" applyFont="1" applyAlignment="1">
      <alignment horizontal="center"/>
    </xf>
    <xf numFmtId="167" fontId="14" fillId="0" borderId="0" xfId="0" applyNumberFormat="1" applyFont="1" applyAlignment="1">
      <alignment horizontal="left"/>
    </xf>
    <xf numFmtId="168" fontId="1" fillId="0" borderId="0" xfId="0" applyNumberFormat="1" applyFont="1" applyAlignment="1">
      <alignment horizontal="center"/>
    </xf>
    <xf numFmtId="167" fontId="14" fillId="0" borderId="0" xfId="0" applyNumberFormat="1" applyFont="1" applyAlignment="1">
      <alignment horizontal="center"/>
    </xf>
    <xf numFmtId="169" fontId="9" fillId="0" borderId="0" xfId="0" applyNumberFormat="1" applyFont="1" applyAlignment="1">
      <alignment horizontal="center"/>
    </xf>
    <xf numFmtId="170" fontId="32" fillId="0" borderId="0" xfId="0" applyNumberFormat="1" applyFont="1" applyAlignment="1">
      <alignment horizontal="center"/>
    </xf>
    <xf numFmtId="170" fontId="24" fillId="0" borderId="0" xfId="0" applyNumberFormat="1" applyFont="1" applyAlignment="1">
      <alignment horizontal="center"/>
    </xf>
    <xf numFmtId="0" fontId="37" fillId="0" borderId="0" xfId="0" applyFont="1"/>
    <xf numFmtId="0" fontId="6" fillId="0" borderId="0" xfId="0" quotePrefix="1" applyFont="1" applyAlignment="1">
      <alignment horizontal="center"/>
    </xf>
    <xf numFmtId="0" fontId="38" fillId="0" borderId="0" xfId="0" applyFont="1" applyAlignment="1">
      <alignment horizontal="center"/>
    </xf>
    <xf numFmtId="172" fontId="40" fillId="0" borderId="0" xfId="0" applyNumberFormat="1" applyFont="1"/>
    <xf numFmtId="0" fontId="42" fillId="0" borderId="0" xfId="0" applyFont="1" applyAlignment="1">
      <alignment horizontal="left"/>
    </xf>
    <xf numFmtId="164" fontId="24" fillId="0" borderId="0" xfId="0" applyNumberFormat="1" applyFont="1" applyAlignment="1">
      <alignment horizontal="center"/>
    </xf>
    <xf numFmtId="0" fontId="44" fillId="5" borderId="0" xfId="0" applyFont="1" applyFill="1"/>
    <xf numFmtId="0" fontId="44" fillId="5" borderId="0" xfId="0" applyFont="1" applyFill="1" applyAlignment="1">
      <alignment horizontal="right"/>
    </xf>
    <xf numFmtId="0" fontId="45" fillId="5" borderId="0" xfId="0" applyFont="1" applyFill="1" applyAlignment="1">
      <alignment horizontal="center"/>
    </xf>
    <xf numFmtId="0" fontId="46" fillId="5" borderId="0" xfId="0" applyFont="1" applyFill="1"/>
    <xf numFmtId="2" fontId="47" fillId="5" borderId="0" xfId="0" applyNumberFormat="1" applyFont="1" applyFill="1"/>
    <xf numFmtId="2" fontId="43" fillId="5" borderId="0" xfId="0" applyNumberFormat="1" applyFont="1" applyFill="1" applyAlignment="1">
      <alignment horizontal="center"/>
    </xf>
    <xf numFmtId="0" fontId="48" fillId="0" borderId="0" xfId="0" applyFont="1"/>
    <xf numFmtId="0" fontId="49" fillId="0" borderId="0" xfId="0" quotePrefix="1" applyFont="1" applyAlignment="1">
      <alignment horizontal="left"/>
    </xf>
    <xf numFmtId="0" fontId="49" fillId="0" borderId="0" xfId="0" quotePrefix="1" applyFont="1" applyAlignment="1">
      <alignment horizontal="center"/>
    </xf>
    <xf numFmtId="0" fontId="50" fillId="5" borderId="0" xfId="0" applyFont="1" applyFill="1"/>
    <xf numFmtId="17" fontId="51" fillId="5" borderId="0" xfId="0" applyNumberFormat="1" applyFont="1" applyFill="1" applyAlignment="1">
      <alignment horizontal="center"/>
    </xf>
    <xf numFmtId="0" fontId="52" fillId="5" borderId="0" xfId="0" applyFont="1" applyFill="1" applyAlignment="1">
      <alignment horizontal="left"/>
    </xf>
    <xf numFmtId="0" fontId="53" fillId="0" borderId="0" xfId="0" quotePrefix="1" applyFont="1" applyAlignment="1">
      <alignment horizontal="right"/>
    </xf>
    <xf numFmtId="164" fontId="49" fillId="0" borderId="0" xfId="0" quotePrefix="1" applyNumberFormat="1" applyFont="1" applyAlignment="1">
      <alignment horizontal="center"/>
    </xf>
    <xf numFmtId="164" fontId="54" fillId="0" borderId="0" xfId="0" quotePrefix="1" applyNumberFormat="1" applyFont="1" applyAlignment="1">
      <alignment horizontal="center"/>
    </xf>
    <xf numFmtId="2" fontId="19" fillId="5" borderId="0" xfId="0" applyNumberFormat="1" applyFont="1" applyFill="1"/>
    <xf numFmtId="0" fontId="1" fillId="5" borderId="0" xfId="0" applyFont="1" applyFill="1"/>
    <xf numFmtId="165" fontId="1" fillId="0" borderId="0" xfId="2" applyNumberFormat="1" applyFont="1"/>
    <xf numFmtId="0" fontId="19" fillId="5" borderId="0" xfId="0" applyFont="1" applyFill="1"/>
    <xf numFmtId="9" fontId="38" fillId="5" borderId="0" xfId="0" applyNumberFormat="1" applyFont="1" applyFill="1" applyAlignment="1">
      <alignment horizontal="center"/>
    </xf>
    <xf numFmtId="0" fontId="55" fillId="8" borderId="0" xfId="0" applyFont="1" applyFill="1" applyAlignment="1">
      <alignment horizontal="left"/>
    </xf>
    <xf numFmtId="0" fontId="55" fillId="8" borderId="0" xfId="0" applyFont="1" applyFill="1" applyAlignment="1">
      <alignment horizontal="center"/>
    </xf>
    <xf numFmtId="0" fontId="56" fillId="8" borderId="0" xfId="0" applyFont="1" applyFill="1" applyAlignment="1">
      <alignment horizontal="right"/>
    </xf>
    <xf numFmtId="0" fontId="57" fillId="5" borderId="0" xfId="0" applyFont="1" applyFill="1"/>
    <xf numFmtId="0" fontId="58" fillId="5" borderId="0" xfId="0" applyFont="1" applyFill="1"/>
    <xf numFmtId="2" fontId="59" fillId="5" borderId="0" xfId="0" applyNumberFormat="1" applyFont="1" applyFill="1" applyAlignment="1">
      <alignment horizontal="right"/>
    </xf>
    <xf numFmtId="2" fontId="3" fillId="0" borderId="0" xfId="0" applyNumberFormat="1" applyFont="1" applyAlignment="1">
      <alignment horizontal="center"/>
    </xf>
    <xf numFmtId="164" fontId="59" fillId="0" borderId="0" xfId="0" applyNumberFormat="1" applyFont="1"/>
    <xf numFmtId="0" fontId="59" fillId="0" borderId="0" xfId="0" quotePrefix="1" applyFont="1" applyAlignment="1">
      <alignment horizontal="left"/>
    </xf>
    <xf numFmtId="0" fontId="54" fillId="0" borderId="0" xfId="0" applyFont="1"/>
    <xf numFmtId="173" fontId="42" fillId="0" borderId="0" xfId="1" applyNumberFormat="1" applyFont="1"/>
    <xf numFmtId="0" fontId="58" fillId="5" borderId="0" xfId="0" applyFont="1" applyFill="1" applyAlignment="1">
      <alignment horizontal="center"/>
    </xf>
    <xf numFmtId="172" fontId="1" fillId="0" borderId="0" xfId="0" applyNumberFormat="1" applyFont="1"/>
    <xf numFmtId="2" fontId="58" fillId="5" borderId="0" xfId="0" applyNumberFormat="1" applyFont="1" applyFill="1" applyAlignment="1">
      <alignment horizontal="center"/>
    </xf>
    <xf numFmtId="164" fontId="54" fillId="0" borderId="0" xfId="0" applyNumberFormat="1" applyFont="1"/>
    <xf numFmtId="165" fontId="59" fillId="0" borderId="0" xfId="2" applyNumberFormat="1" applyFont="1" applyFill="1"/>
    <xf numFmtId="43" fontId="59" fillId="0" borderId="0" xfId="1" applyFont="1" applyFill="1"/>
    <xf numFmtId="0" fontId="57" fillId="0" borderId="0" xfId="0" applyFont="1"/>
    <xf numFmtId="2" fontId="1" fillId="5" borderId="0" xfId="0" applyNumberFormat="1" applyFont="1" applyFill="1"/>
    <xf numFmtId="2" fontId="2" fillId="0" borderId="0" xfId="0" applyNumberFormat="1" applyFont="1" applyAlignment="1">
      <alignment horizontal="center"/>
    </xf>
    <xf numFmtId="0" fontId="0" fillId="5" borderId="0" xfId="0" applyFill="1"/>
    <xf numFmtId="0" fontId="0" fillId="5" borderId="0" xfId="0" applyFill="1" applyAlignment="1">
      <alignment horizontal="right"/>
    </xf>
    <xf numFmtId="170" fontId="63" fillId="5" borderId="0" xfId="0" applyNumberFormat="1" applyFont="1" applyFill="1" applyAlignment="1">
      <alignment horizontal="left"/>
    </xf>
    <xf numFmtId="165" fontId="63" fillId="5" borderId="0" xfId="0" applyNumberFormat="1" applyFont="1" applyFill="1" applyAlignment="1">
      <alignment horizontal="left"/>
    </xf>
    <xf numFmtId="176" fontId="63" fillId="5" borderId="0" xfId="0" applyNumberFormat="1" applyFont="1" applyFill="1" applyAlignment="1">
      <alignment horizontal="left"/>
    </xf>
    <xf numFmtId="0" fontId="64" fillId="8" borderId="0" xfId="0" applyFont="1" applyFill="1" applyAlignment="1">
      <alignment horizontal="left"/>
    </xf>
    <xf numFmtId="174" fontId="64" fillId="8" borderId="0" xfId="0" applyNumberFormat="1" applyFont="1" applyFill="1" applyAlignment="1">
      <alignment horizontal="right"/>
    </xf>
    <xf numFmtId="2" fontId="0" fillId="5" borderId="0" xfId="0" applyNumberFormat="1" applyFill="1" applyAlignment="1">
      <alignment horizontal="right"/>
    </xf>
    <xf numFmtId="177" fontId="63" fillId="5" borderId="0" xfId="0" applyNumberFormat="1" applyFont="1" applyFill="1" applyAlignment="1">
      <alignment horizontal="left"/>
    </xf>
    <xf numFmtId="0" fontId="65" fillId="0" borderId="0" xfId="0" applyFont="1"/>
    <xf numFmtId="165" fontId="0" fillId="5" borderId="0" xfId="0" applyNumberFormat="1" applyFill="1" applyAlignment="1">
      <alignment horizontal="left"/>
    </xf>
    <xf numFmtId="10" fontId="1" fillId="0" borderId="0" xfId="2" applyNumberFormat="1" applyFont="1"/>
    <xf numFmtId="170" fontId="1" fillId="0" borderId="0" xfId="0" applyNumberFormat="1" applyFont="1"/>
    <xf numFmtId="2" fontId="69" fillId="0" borderId="0" xfId="0" applyNumberFormat="1" applyFont="1" applyAlignment="1">
      <alignment horizontal="center"/>
    </xf>
    <xf numFmtId="2" fontId="70" fillId="0" borderId="0" xfId="0" applyNumberFormat="1" applyFont="1" applyAlignment="1">
      <alignment horizontal="center"/>
    </xf>
    <xf numFmtId="0" fontId="24" fillId="0" borderId="0" xfId="0" applyFont="1"/>
    <xf numFmtId="0" fontId="24" fillId="0" borderId="0" xfId="0" applyFont="1" applyAlignment="1">
      <alignment horizontal="right"/>
    </xf>
    <xf numFmtId="2" fontId="40" fillId="0" borderId="0" xfId="0" applyNumberFormat="1" applyFont="1" applyAlignment="1">
      <alignment horizontal="center"/>
    </xf>
    <xf numFmtId="4" fontId="24" fillId="0" borderId="0" xfId="0" applyNumberFormat="1" applyFont="1" applyAlignment="1">
      <alignment horizontal="center"/>
    </xf>
    <xf numFmtId="0" fontId="67" fillId="0" borderId="0" xfId="0" applyFont="1"/>
    <xf numFmtId="2" fontId="5" fillId="0" borderId="0" xfId="0" applyNumberFormat="1" applyFont="1" applyAlignment="1">
      <alignment horizontal="center"/>
    </xf>
    <xf numFmtId="164" fontId="25" fillId="0" borderId="0" xfId="0" applyNumberFormat="1" applyFont="1" applyAlignment="1">
      <alignment horizontal="center"/>
    </xf>
    <xf numFmtId="0" fontId="13" fillId="0" borderId="0" xfId="0" applyFont="1" applyAlignment="1">
      <alignment horizontal="left"/>
    </xf>
    <xf numFmtId="0" fontId="11" fillId="10" borderId="0" xfId="0" applyFont="1" applyFill="1"/>
    <xf numFmtId="0" fontId="7" fillId="10" borderId="0" xfId="0" applyFont="1" applyFill="1"/>
    <xf numFmtId="0" fontId="78" fillId="10" borderId="0" xfId="0" applyFont="1" applyFill="1"/>
    <xf numFmtId="0" fontId="0" fillId="0" borderId="0" xfId="0" applyAlignment="1">
      <alignment horizontal="center"/>
    </xf>
    <xf numFmtId="49" fontId="81" fillId="0" borderId="0" xfId="0" applyNumberFormat="1" applyFont="1"/>
    <xf numFmtId="0" fontId="19" fillId="0" borderId="0" xfId="0" applyFont="1" applyAlignment="1">
      <alignment horizontal="center"/>
    </xf>
    <xf numFmtId="17" fontId="17" fillId="0" borderId="0" xfId="0" applyNumberFormat="1" applyFont="1" applyAlignment="1">
      <alignment horizontal="left"/>
    </xf>
    <xf numFmtId="0" fontId="82" fillId="0" borderId="0" xfId="0" applyFont="1"/>
    <xf numFmtId="1" fontId="32" fillId="0" borderId="0" xfId="0" applyNumberFormat="1" applyFont="1" applyAlignment="1">
      <alignment horizontal="center"/>
    </xf>
    <xf numFmtId="2" fontId="83" fillId="0" borderId="0" xfId="0" applyNumberFormat="1" applyFont="1" applyAlignment="1">
      <alignment horizontal="left"/>
    </xf>
    <xf numFmtId="2" fontId="84" fillId="0" borderId="0" xfId="0" applyNumberFormat="1" applyFont="1" applyAlignment="1">
      <alignment horizontal="center"/>
    </xf>
    <xf numFmtId="0" fontId="57" fillId="0" borderId="0" xfId="0" applyFont="1" applyAlignment="1">
      <alignment horizontal="left"/>
    </xf>
    <xf numFmtId="0" fontId="3" fillId="0" borderId="0" xfId="0" applyFont="1"/>
    <xf numFmtId="164" fontId="32" fillId="0" borderId="0" xfId="0" applyNumberFormat="1" applyFont="1" applyAlignment="1">
      <alignment horizontal="center"/>
    </xf>
    <xf numFmtId="2" fontId="0" fillId="0" borderId="0" xfId="0" applyNumberFormat="1"/>
    <xf numFmtId="2" fontId="25" fillId="0" borderId="0" xfId="0" applyNumberFormat="1" applyFont="1"/>
    <xf numFmtId="0" fontId="5" fillId="0" borderId="0" xfId="0" applyFont="1" applyAlignment="1">
      <alignment horizontal="left"/>
    </xf>
    <xf numFmtId="3" fontId="5" fillId="0" borderId="0" xfId="0" applyNumberFormat="1" applyFont="1" applyAlignment="1">
      <alignment horizontal="left"/>
    </xf>
    <xf numFmtId="3" fontId="0" fillId="0" borderId="0" xfId="0" applyNumberFormat="1"/>
    <xf numFmtId="4" fontId="0" fillId="0" borderId="0" xfId="0" applyNumberFormat="1"/>
    <xf numFmtId="0" fontId="5" fillId="0" borderId="0" xfId="0" applyFont="1" applyAlignment="1">
      <alignment horizontal="center"/>
    </xf>
    <xf numFmtId="4" fontId="25" fillId="0" borderId="0" xfId="0" applyNumberFormat="1" applyFont="1"/>
    <xf numFmtId="180" fontId="0" fillId="0" borderId="0" xfId="0" applyNumberFormat="1"/>
    <xf numFmtId="10" fontId="0" fillId="0" borderId="0" xfId="0" applyNumberFormat="1"/>
    <xf numFmtId="0" fontId="85" fillId="0" borderId="0" xfId="0" applyFont="1"/>
    <xf numFmtId="2" fontId="85" fillId="0" borderId="0" xfId="0" applyNumberFormat="1" applyFont="1"/>
    <xf numFmtId="2" fontId="49" fillId="0" borderId="0" xfId="0" quotePrefix="1" applyNumberFormat="1" applyFont="1" applyAlignment="1">
      <alignment horizontal="center"/>
    </xf>
    <xf numFmtId="2" fontId="30" fillId="0" borderId="0" xfId="0" applyNumberFormat="1" applyFont="1" applyAlignment="1">
      <alignment horizontal="left"/>
    </xf>
    <xf numFmtId="164" fontId="86" fillId="0" borderId="0" xfId="0" applyNumberFormat="1" applyFont="1" applyAlignment="1">
      <alignment horizontal="center"/>
    </xf>
    <xf numFmtId="2" fontId="13" fillId="11" borderId="0" xfId="0" applyNumberFormat="1" applyFont="1" applyFill="1" applyAlignment="1">
      <alignment horizontal="center"/>
    </xf>
    <xf numFmtId="9" fontId="2" fillId="0" borderId="0" xfId="2" applyFont="1"/>
    <xf numFmtId="1" fontId="22" fillId="0" borderId="0" xfId="0" applyNumberFormat="1" applyFont="1" applyAlignment="1">
      <alignment horizontal="center"/>
    </xf>
    <xf numFmtId="2" fontId="30" fillId="0" borderId="0" xfId="0" applyNumberFormat="1" applyFont="1" applyAlignment="1">
      <alignment horizontal="right"/>
    </xf>
    <xf numFmtId="1" fontId="22" fillId="0" borderId="0" xfId="0" applyNumberFormat="1" applyFont="1" applyAlignment="1">
      <alignment horizontal="right"/>
    </xf>
    <xf numFmtId="0" fontId="66" fillId="9" borderId="1" xfId="0" applyFont="1" applyFill="1" applyBorder="1"/>
    <xf numFmtId="3" fontId="67" fillId="9" borderId="1" xfId="0" applyNumberFormat="1" applyFont="1" applyFill="1" applyBorder="1" applyAlignment="1">
      <alignment horizontal="center"/>
    </xf>
    <xf numFmtId="164" fontId="68" fillId="9" borderId="1" xfId="0" applyNumberFormat="1" applyFont="1" applyFill="1" applyBorder="1" applyAlignment="1">
      <alignment horizontal="center"/>
    </xf>
    <xf numFmtId="165" fontId="13" fillId="9" borderId="1" xfId="2" applyNumberFormat="1" applyFont="1" applyFill="1" applyBorder="1" applyAlignment="1">
      <alignment horizontal="center"/>
    </xf>
    <xf numFmtId="2" fontId="13" fillId="9" borderId="1" xfId="0" applyNumberFormat="1" applyFont="1" applyFill="1" applyBorder="1" applyAlignment="1">
      <alignment horizontal="center"/>
    </xf>
    <xf numFmtId="177" fontId="67" fillId="9" borderId="1" xfId="0" applyNumberFormat="1" applyFont="1" applyFill="1" applyBorder="1" applyAlignment="1">
      <alignment horizontal="center"/>
    </xf>
    <xf numFmtId="170" fontId="67" fillId="10" borderId="1" xfId="0" applyNumberFormat="1" applyFont="1" applyFill="1" applyBorder="1" applyAlignment="1">
      <alignment horizontal="center" wrapText="1"/>
    </xf>
    <xf numFmtId="164" fontId="67" fillId="9" borderId="1" xfId="0" applyNumberFormat="1" applyFont="1" applyFill="1" applyBorder="1" applyAlignment="1">
      <alignment horizontal="center" wrapText="1"/>
    </xf>
    <xf numFmtId="164" fontId="67" fillId="9" borderId="1" xfId="0" applyNumberFormat="1" applyFont="1" applyFill="1" applyBorder="1" applyAlignment="1">
      <alignment horizontal="center"/>
    </xf>
    <xf numFmtId="164" fontId="7" fillId="9" borderId="1" xfId="0" applyNumberFormat="1" applyFont="1" applyFill="1" applyBorder="1" applyAlignment="1">
      <alignment horizontal="center"/>
    </xf>
    <xf numFmtId="164" fontId="13" fillId="9" borderId="1" xfId="0" applyNumberFormat="1" applyFont="1" applyFill="1" applyBorder="1" applyAlignment="1">
      <alignment horizontal="center"/>
    </xf>
    <xf numFmtId="164" fontId="67" fillId="10" borderId="1" xfId="0" applyNumberFormat="1" applyFont="1" applyFill="1" applyBorder="1" applyAlignment="1">
      <alignment horizontal="center"/>
    </xf>
    <xf numFmtId="3" fontId="13" fillId="9" borderId="1" xfId="0" applyNumberFormat="1" applyFont="1" applyFill="1" applyBorder="1" applyAlignment="1">
      <alignment horizontal="center"/>
    </xf>
    <xf numFmtId="177" fontId="13" fillId="9" borderId="1" xfId="0" applyNumberFormat="1" applyFont="1" applyFill="1" applyBorder="1" applyAlignment="1">
      <alignment horizontal="center"/>
    </xf>
    <xf numFmtId="178" fontId="67" fillId="9" borderId="1" xfId="0" applyNumberFormat="1" applyFont="1" applyFill="1" applyBorder="1" applyAlignment="1">
      <alignment horizontal="center" wrapText="1"/>
    </xf>
    <xf numFmtId="178" fontId="67" fillId="9" borderId="1" xfId="0" applyNumberFormat="1" applyFont="1" applyFill="1" applyBorder="1" applyAlignment="1">
      <alignment horizontal="center"/>
    </xf>
    <xf numFmtId="164" fontId="67" fillId="10" borderId="1" xfId="0" applyNumberFormat="1" applyFont="1" applyFill="1" applyBorder="1" applyAlignment="1">
      <alignment horizontal="center" wrapText="1"/>
    </xf>
    <xf numFmtId="164" fontId="7" fillId="10" borderId="1" xfId="0" applyNumberFormat="1" applyFont="1" applyFill="1" applyBorder="1" applyAlignment="1">
      <alignment horizontal="center"/>
    </xf>
    <xf numFmtId="164" fontId="13" fillId="10" borderId="1" xfId="0" applyNumberFormat="1" applyFont="1" applyFill="1" applyBorder="1" applyAlignment="1">
      <alignment horizontal="center"/>
    </xf>
    <xf numFmtId="178" fontId="67" fillId="10" borderId="1" xfId="0" applyNumberFormat="1" applyFont="1" applyFill="1" applyBorder="1" applyAlignment="1">
      <alignment horizontal="center" wrapText="1"/>
    </xf>
    <xf numFmtId="178" fontId="67" fillId="10" borderId="1" xfId="0" applyNumberFormat="1" applyFont="1" applyFill="1" applyBorder="1" applyAlignment="1">
      <alignment horizontal="center"/>
    </xf>
    <xf numFmtId="2" fontId="13" fillId="9" borderId="1" xfId="0" applyNumberFormat="1" applyFont="1" applyFill="1" applyBorder="1"/>
    <xf numFmtId="1" fontId="13" fillId="9" borderId="1" xfId="0" applyNumberFormat="1" applyFont="1" applyFill="1" applyBorder="1" applyAlignment="1">
      <alignment horizontal="center"/>
    </xf>
    <xf numFmtId="178" fontId="7" fillId="9" borderId="1" xfId="0" applyNumberFormat="1" applyFont="1" applyFill="1" applyBorder="1" applyAlignment="1">
      <alignment horizontal="center"/>
    </xf>
    <xf numFmtId="178" fontId="13" fillId="9" borderId="1" xfId="0" applyNumberFormat="1" applyFont="1" applyFill="1" applyBorder="1" applyAlignment="1">
      <alignment horizontal="center"/>
    </xf>
    <xf numFmtId="177" fontId="67" fillId="8" borderId="1" xfId="0" applyNumberFormat="1" applyFont="1" applyFill="1" applyBorder="1" applyAlignment="1">
      <alignment horizontal="center"/>
    </xf>
    <xf numFmtId="165" fontId="24" fillId="8" borderId="1" xfId="2" applyNumberFormat="1" applyFont="1" applyFill="1" applyBorder="1" applyAlignment="1">
      <alignment horizontal="center"/>
    </xf>
    <xf numFmtId="164" fontId="68" fillId="8" borderId="1" xfId="0" applyNumberFormat="1" applyFont="1" applyFill="1" applyBorder="1" applyAlignment="1">
      <alignment horizontal="center"/>
    </xf>
    <xf numFmtId="164" fontId="67" fillId="8" borderId="1" xfId="0" applyNumberFormat="1" applyFont="1" applyFill="1" applyBorder="1" applyAlignment="1">
      <alignment horizontal="center" wrapText="1"/>
    </xf>
    <xf numFmtId="164" fontId="13" fillId="8" borderId="1" xfId="0" applyNumberFormat="1" applyFont="1" applyFill="1" applyBorder="1" applyAlignment="1">
      <alignment horizontal="center"/>
    </xf>
    <xf numFmtId="164" fontId="67" fillId="8" borderId="1" xfId="0" applyNumberFormat="1" applyFont="1" applyFill="1" applyBorder="1" applyAlignment="1">
      <alignment horizontal="center"/>
    </xf>
    <xf numFmtId="164" fontId="7" fillId="8" borderId="1" xfId="0" applyNumberFormat="1" applyFont="1" applyFill="1" applyBorder="1" applyAlignment="1">
      <alignment horizontal="center"/>
    </xf>
    <xf numFmtId="164" fontId="9" fillId="10" borderId="1" xfId="0" applyNumberFormat="1" applyFont="1" applyFill="1" applyBorder="1" applyAlignment="1">
      <alignment horizontal="center" wrapText="1"/>
    </xf>
    <xf numFmtId="0" fontId="77" fillId="10" borderId="1" xfId="0" applyFont="1" applyFill="1" applyBorder="1"/>
    <xf numFmtId="0" fontId="66" fillId="10" borderId="1" xfId="0" applyFont="1" applyFill="1" applyBorder="1"/>
    <xf numFmtId="0" fontId="13" fillId="14" borderId="1" xfId="0" applyFont="1" applyFill="1" applyBorder="1" applyAlignment="1">
      <alignment horizontal="center"/>
    </xf>
    <xf numFmtId="164" fontId="13" fillId="14" borderId="1" xfId="0" applyNumberFormat="1" applyFont="1" applyFill="1" applyBorder="1" applyAlignment="1">
      <alignment horizontal="center"/>
    </xf>
    <xf numFmtId="0" fontId="60" fillId="7" borderId="1" xfId="0" quotePrefix="1" applyFont="1" applyFill="1" applyBorder="1" applyAlignment="1">
      <alignment horizontal="left"/>
    </xf>
    <xf numFmtId="170" fontId="60" fillId="7" borderId="1" xfId="2" applyNumberFormat="1" applyFont="1" applyFill="1" applyBorder="1" applyAlignment="1">
      <alignment horizontal="right"/>
    </xf>
    <xf numFmtId="0" fontId="60" fillId="7" borderId="1" xfId="0" applyFont="1" applyFill="1" applyBorder="1"/>
    <xf numFmtId="171" fontId="60" fillId="7" borderId="1" xfId="0" applyNumberFormat="1" applyFont="1" applyFill="1" applyBorder="1" applyAlignment="1">
      <alignment horizontal="right"/>
    </xf>
    <xf numFmtId="174" fontId="60" fillId="7" borderId="1" xfId="0" applyNumberFormat="1" applyFont="1" applyFill="1" applyBorder="1" applyAlignment="1">
      <alignment horizontal="right"/>
    </xf>
    <xf numFmtId="165" fontId="60" fillId="7" borderId="1" xfId="2" applyNumberFormat="1" applyFont="1" applyFill="1" applyBorder="1" applyAlignment="1">
      <alignment horizontal="right"/>
    </xf>
    <xf numFmtId="173" fontId="13" fillId="2" borderId="1" xfId="1" applyNumberFormat="1" applyFont="1" applyFill="1" applyBorder="1"/>
    <xf numFmtId="0" fontId="13" fillId="2" borderId="1" xfId="0" applyFont="1" applyFill="1" applyBorder="1"/>
    <xf numFmtId="173" fontId="13" fillId="2" borderId="1" xfId="0" applyNumberFormat="1" applyFont="1" applyFill="1" applyBorder="1"/>
    <xf numFmtId="173" fontId="31" fillId="2" borderId="1" xfId="0" applyNumberFormat="1" applyFont="1" applyFill="1" applyBorder="1"/>
    <xf numFmtId="173" fontId="78" fillId="2" borderId="1" xfId="1" applyNumberFormat="1" applyFont="1" applyFill="1" applyBorder="1"/>
    <xf numFmtId="173" fontId="7" fillId="2" borderId="1" xfId="1" applyNumberFormat="1" applyFont="1" applyFill="1" applyBorder="1"/>
    <xf numFmtId="0" fontId="7" fillId="2" borderId="1" xfId="0" applyFont="1" applyFill="1" applyBorder="1"/>
    <xf numFmtId="173" fontId="7" fillId="2" borderId="1" xfId="0" applyNumberFormat="1" applyFont="1" applyFill="1" applyBorder="1"/>
    <xf numFmtId="173" fontId="79" fillId="2" borderId="1" xfId="0" applyNumberFormat="1" applyFont="1" applyFill="1" applyBorder="1"/>
    <xf numFmtId="173" fontId="80" fillId="2" borderId="1" xfId="1" applyNumberFormat="1" applyFont="1" applyFill="1" applyBorder="1"/>
    <xf numFmtId="173" fontId="13" fillId="2" borderId="3" xfId="1" applyNumberFormat="1" applyFont="1" applyFill="1" applyBorder="1"/>
    <xf numFmtId="173" fontId="78" fillId="2" borderId="3" xfId="1" applyNumberFormat="1" applyFont="1" applyFill="1" applyBorder="1"/>
    <xf numFmtId="173" fontId="7" fillId="2" borderId="3" xfId="1" applyNumberFormat="1" applyFont="1" applyFill="1" applyBorder="1"/>
    <xf numFmtId="0" fontId="77" fillId="9" borderId="2" xfId="0" applyFont="1" applyFill="1" applyBorder="1"/>
    <xf numFmtId="173" fontId="7" fillId="2" borderId="1" xfId="1" applyNumberFormat="1" applyFont="1" applyFill="1" applyBorder="1" applyAlignment="1"/>
    <xf numFmtId="179" fontId="7" fillId="2" borderId="1" xfId="1" applyNumberFormat="1" applyFont="1" applyFill="1" applyBorder="1" applyAlignment="1"/>
    <xf numFmtId="179" fontId="78" fillId="2" borderId="1" xfId="1" applyNumberFormat="1" applyFont="1" applyFill="1" applyBorder="1" applyAlignment="1"/>
    <xf numFmtId="179" fontId="7" fillId="2" borderId="1" xfId="0" applyNumberFormat="1" applyFont="1" applyFill="1" applyBorder="1" applyAlignment="1">
      <alignment horizontal="center"/>
    </xf>
    <xf numFmtId="173" fontId="7" fillId="2" borderId="1" xfId="0" applyNumberFormat="1" applyFont="1" applyFill="1" applyBorder="1" applyAlignment="1">
      <alignment horizontal="center"/>
    </xf>
    <xf numFmtId="43" fontId="79" fillId="2" borderId="1" xfId="0" applyNumberFormat="1" applyFont="1" applyFill="1" applyBorder="1" applyAlignment="1">
      <alignment horizontal="center"/>
    </xf>
    <xf numFmtId="0" fontId="7" fillId="2" borderId="1" xfId="0" applyFont="1" applyFill="1" applyBorder="1" applyAlignment="1">
      <alignment horizontal="center"/>
    </xf>
    <xf numFmtId="179" fontId="13" fillId="2" borderId="1" xfId="1" applyNumberFormat="1" applyFont="1" applyFill="1" applyBorder="1" applyAlignment="1"/>
    <xf numFmtId="177" fontId="13" fillId="2" borderId="1" xfId="0" applyNumberFormat="1" applyFont="1" applyFill="1" applyBorder="1" applyAlignment="1">
      <alignment horizontal="center"/>
    </xf>
    <xf numFmtId="10" fontId="7" fillId="2" borderId="1" xfId="0" applyNumberFormat="1" applyFont="1" applyFill="1" applyBorder="1" applyAlignment="1" applyProtection="1">
      <alignment horizontal="center"/>
      <protection locked="0"/>
    </xf>
    <xf numFmtId="171" fontId="39" fillId="7" borderId="1" xfId="0" applyNumberFormat="1" applyFont="1" applyFill="1" applyBorder="1" applyAlignment="1">
      <alignment horizontal="center"/>
    </xf>
    <xf numFmtId="171" fontId="41" fillId="7" borderId="1" xfId="0" applyNumberFormat="1" applyFont="1" applyFill="1" applyBorder="1" applyAlignment="1">
      <alignment horizontal="center"/>
    </xf>
    <xf numFmtId="2" fontId="3" fillId="15" borderId="0" xfId="0" applyNumberFormat="1" applyFont="1" applyFill="1" applyAlignment="1">
      <alignment horizontal="center"/>
    </xf>
    <xf numFmtId="164" fontId="67" fillId="10" borderId="3" xfId="0" applyNumberFormat="1" applyFont="1" applyFill="1" applyBorder="1" applyAlignment="1">
      <alignment horizontal="center"/>
    </xf>
    <xf numFmtId="164" fontId="67" fillId="10" borderId="4" xfId="0" applyNumberFormat="1" applyFont="1" applyFill="1" applyBorder="1" applyAlignment="1">
      <alignment horizontal="center"/>
    </xf>
    <xf numFmtId="164" fontId="67" fillId="8" borderId="4" xfId="0" applyNumberFormat="1" applyFont="1" applyFill="1" applyBorder="1" applyAlignment="1">
      <alignment horizontal="center"/>
    </xf>
    <xf numFmtId="1" fontId="6" fillId="0" borderId="0" xfId="0" applyNumberFormat="1" applyFont="1" applyAlignment="1">
      <alignment horizontal="left"/>
    </xf>
    <xf numFmtId="0" fontId="13" fillId="9" borderId="6" xfId="0" applyFont="1" applyFill="1" applyBorder="1" applyAlignment="1">
      <alignment horizontal="center"/>
    </xf>
    <xf numFmtId="2" fontId="13" fillId="9" borderId="6" xfId="0" applyNumberFormat="1" applyFont="1" applyFill="1" applyBorder="1" applyAlignment="1">
      <alignment horizontal="center"/>
    </xf>
    <xf numFmtId="0" fontId="9" fillId="4" borderId="5" xfId="0" applyFont="1" applyFill="1" applyBorder="1" applyAlignment="1">
      <alignment horizontal="center"/>
    </xf>
    <xf numFmtId="0" fontId="9" fillId="15" borderId="5" xfId="0" applyFont="1" applyFill="1" applyBorder="1" applyAlignment="1">
      <alignment horizontal="center"/>
    </xf>
    <xf numFmtId="4" fontId="13" fillId="9" borderId="1" xfId="0" applyNumberFormat="1" applyFont="1" applyFill="1" applyBorder="1" applyAlignment="1">
      <alignment horizontal="center"/>
    </xf>
    <xf numFmtId="0" fontId="9" fillId="4" borderId="1" xfId="0" applyFont="1" applyFill="1" applyBorder="1" applyAlignment="1">
      <alignment horizontal="center"/>
    </xf>
    <xf numFmtId="0" fontId="13" fillId="16" borderId="10" xfId="0" applyFont="1" applyFill="1" applyBorder="1"/>
    <xf numFmtId="0" fontId="13" fillId="16" borderId="0" xfId="0" applyFont="1" applyFill="1" applyBorder="1"/>
    <xf numFmtId="0" fontId="6" fillId="16" borderId="0" xfId="0" applyFont="1" applyFill="1" applyBorder="1" applyAlignment="1">
      <alignment horizontal="center"/>
    </xf>
    <xf numFmtId="0" fontId="1" fillId="16" borderId="0" xfId="0" applyFont="1" applyFill="1" applyBorder="1"/>
    <xf numFmtId="0" fontId="31" fillId="16" borderId="0" xfId="0" applyFont="1" applyFill="1" applyBorder="1" applyAlignment="1">
      <alignment horizontal="center"/>
    </xf>
    <xf numFmtId="0" fontId="6" fillId="16" borderId="11" xfId="0" applyFont="1" applyFill="1" applyBorder="1" applyAlignment="1">
      <alignment horizontal="center"/>
    </xf>
    <xf numFmtId="164" fontId="25" fillId="16" borderId="7" xfId="0" applyNumberFormat="1" applyFont="1" applyFill="1" applyBorder="1"/>
    <xf numFmtId="164" fontId="25" fillId="16" borderId="8" xfId="0" applyNumberFormat="1" applyFont="1" applyFill="1" applyBorder="1"/>
    <xf numFmtId="164" fontId="25" fillId="16" borderId="9" xfId="0" applyNumberFormat="1" applyFont="1" applyFill="1" applyBorder="1"/>
    <xf numFmtId="164" fontId="33" fillId="6" borderId="0" xfId="0" applyNumberFormat="1" applyFont="1" applyFill="1" applyBorder="1" applyAlignment="1">
      <alignment horizontal="center"/>
    </xf>
    <xf numFmtId="164" fontId="33" fillId="3" borderId="0" xfId="0" applyNumberFormat="1" applyFont="1" applyFill="1" applyBorder="1" applyAlignment="1">
      <alignment horizontal="center"/>
    </xf>
    <xf numFmtId="164" fontId="32" fillId="6" borderId="0" xfId="0" applyNumberFormat="1" applyFont="1" applyFill="1" applyBorder="1" applyAlignment="1">
      <alignment horizontal="center"/>
    </xf>
    <xf numFmtId="0" fontId="13" fillId="4" borderId="0" xfId="0" quotePrefix="1" applyFont="1" applyFill="1" applyAlignment="1">
      <alignment horizontal="left"/>
    </xf>
    <xf numFmtId="0" fontId="7" fillId="4" borderId="13" xfId="0" applyFont="1" applyFill="1" applyBorder="1" applyAlignment="1">
      <alignment horizontal="center"/>
    </xf>
    <xf numFmtId="0" fontId="7" fillId="4" borderId="12" xfId="0" applyFont="1" applyFill="1" applyBorder="1" applyAlignment="1">
      <alignment horizontal="center"/>
    </xf>
    <xf numFmtId="0" fontId="11" fillId="4" borderId="0" xfId="0" applyFont="1" applyFill="1"/>
    <xf numFmtId="0" fontId="78" fillId="4" borderId="0" xfId="0" applyFont="1" applyFill="1"/>
    <xf numFmtId="0" fontId="7" fillId="4" borderId="0" xfId="0" applyFont="1" applyFill="1"/>
    <xf numFmtId="0" fontId="7" fillId="11" borderId="13" xfId="0" applyFont="1" applyFill="1" applyBorder="1" applyAlignment="1">
      <alignment horizontal="center"/>
    </xf>
    <xf numFmtId="0" fontId="7" fillId="10" borderId="13" xfId="0" applyFont="1" applyFill="1" applyBorder="1"/>
    <xf numFmtId="0" fontId="7" fillId="12" borderId="13" xfId="0" applyFont="1" applyFill="1" applyBorder="1"/>
    <xf numFmtId="0" fontId="7" fillId="12" borderId="13" xfId="0" applyFont="1" applyFill="1" applyBorder="1" applyAlignment="1">
      <alignment horizontal="center"/>
    </xf>
    <xf numFmtId="0" fontId="7" fillId="11" borderId="12" xfId="0" applyFont="1" applyFill="1" applyBorder="1" applyAlignment="1">
      <alignment horizontal="center"/>
    </xf>
    <xf numFmtId="0" fontId="7" fillId="10" borderId="12" xfId="0" applyFont="1" applyFill="1" applyBorder="1" applyAlignment="1">
      <alignment horizontal="center"/>
    </xf>
    <xf numFmtId="0" fontId="7" fillId="12" borderId="12" xfId="0" applyFont="1" applyFill="1" applyBorder="1" applyAlignment="1">
      <alignment horizontal="center"/>
    </xf>
    <xf numFmtId="0" fontId="0" fillId="10" borderId="13" xfId="0" applyFill="1" applyBorder="1" applyAlignment="1">
      <alignment horizontal="center"/>
    </xf>
    <xf numFmtId="0" fontId="7" fillId="13" borderId="13" xfId="0" applyFont="1" applyFill="1" applyBorder="1" applyAlignment="1">
      <alignment horizontal="center"/>
    </xf>
    <xf numFmtId="0" fontId="11" fillId="10" borderId="13" xfId="0" applyFont="1" applyFill="1" applyBorder="1" applyAlignment="1">
      <alignment horizontal="center"/>
    </xf>
    <xf numFmtId="0" fontId="7" fillId="10" borderId="13" xfId="0" applyFont="1" applyFill="1" applyBorder="1" applyAlignment="1">
      <alignment horizontal="center"/>
    </xf>
    <xf numFmtId="0" fontId="7" fillId="13" borderId="12" xfId="0" applyFont="1" applyFill="1" applyBorder="1" applyAlignment="1">
      <alignment horizontal="center"/>
    </xf>
    <xf numFmtId="43" fontId="0" fillId="0" borderId="0" xfId="0" applyNumberFormat="1"/>
    <xf numFmtId="181" fontId="0" fillId="0" borderId="0" xfId="0" applyNumberFormat="1"/>
    <xf numFmtId="0" fontId="87" fillId="5" borderId="0" xfId="0" applyFont="1" applyFill="1" applyAlignment="1">
      <alignment horizontal="center"/>
    </xf>
    <xf numFmtId="164" fontId="32" fillId="17" borderId="14" xfId="0" applyNumberFormat="1" applyFont="1" applyFill="1" applyBorder="1" applyAlignment="1">
      <alignment horizontal="center"/>
    </xf>
    <xf numFmtId="164" fontId="32" fillId="17" borderId="15" xfId="0" applyNumberFormat="1" applyFont="1" applyFill="1" applyBorder="1" applyAlignment="1">
      <alignment horizontal="center"/>
    </xf>
    <xf numFmtId="164" fontId="32" fillId="17" borderId="16" xfId="0" applyNumberFormat="1" applyFont="1" applyFill="1" applyBorder="1" applyAlignment="1">
      <alignment horizontal="center"/>
    </xf>
    <xf numFmtId="0" fontId="1" fillId="5" borderId="0" xfId="0" applyFont="1" applyFill="1" applyBorder="1"/>
    <xf numFmtId="0" fontId="61" fillId="5" borderId="0" xfId="0" applyFont="1" applyFill="1" applyBorder="1" applyAlignment="1">
      <alignment horizontal="right"/>
    </xf>
    <xf numFmtId="175" fontId="62" fillId="5" borderId="0" xfId="0" applyNumberFormat="1" applyFont="1" applyFill="1" applyBorder="1" applyAlignment="1">
      <alignment horizontal="left"/>
    </xf>
    <xf numFmtId="0" fontId="1" fillId="5" borderId="0" xfId="0" applyFont="1" applyFill="1" applyBorder="1" applyAlignment="1">
      <alignment horizontal="right"/>
    </xf>
    <xf numFmtId="0" fontId="61" fillId="5" borderId="0" xfId="0" applyFont="1" applyFill="1" applyBorder="1" applyAlignment="1">
      <alignment horizontal="center"/>
    </xf>
    <xf numFmtId="174" fontId="62" fillId="5" borderId="0" xfId="0" applyNumberFormat="1" applyFont="1" applyFill="1" applyBorder="1" applyAlignment="1">
      <alignment horizontal="left"/>
    </xf>
    <xf numFmtId="17" fontId="43" fillId="5" borderId="0" xfId="0" applyNumberFormat="1" applyFont="1" applyFill="1" applyAlignment="1">
      <alignment horizontal="right"/>
    </xf>
    <xf numFmtId="0" fontId="13" fillId="4" borderId="0" xfId="0" applyFont="1" applyFill="1" applyAlignment="1">
      <alignment horizontal="center"/>
    </xf>
    <xf numFmtId="0" fontId="88" fillId="4" borderId="0" xfId="0" applyFont="1" applyFill="1"/>
    <xf numFmtId="0" fontId="9" fillId="4" borderId="0" xfId="0" quotePrefix="1" applyFont="1" applyFill="1" applyAlignment="1">
      <alignment horizontal="left"/>
    </xf>
    <xf numFmtId="164" fontId="13" fillId="4" borderId="0" xfId="0" applyNumberFormat="1" applyFont="1" applyFill="1" applyAlignment="1">
      <alignment horizontal="center"/>
    </xf>
    <xf numFmtId="165" fontId="13" fillId="4" borderId="0" xfId="2" applyNumberFormat="1" applyFont="1" applyFill="1" applyAlignment="1">
      <alignment horizontal="center"/>
    </xf>
    <xf numFmtId="0" fontId="9" fillId="0" borderId="0" xfId="0" applyFont="1" applyAlignment="1">
      <alignment horizontal="center"/>
    </xf>
    <xf numFmtId="170" fontId="33" fillId="5" borderId="0" xfId="0" applyNumberFormat="1" applyFont="1" applyFill="1" applyBorder="1" applyAlignment="1">
      <alignment horizontal="center"/>
    </xf>
    <xf numFmtId="164" fontId="9" fillId="5" borderId="0" xfId="0" applyNumberFormat="1" applyFont="1" applyFill="1" applyBorder="1" applyAlignment="1">
      <alignment horizontal="center"/>
    </xf>
    <xf numFmtId="164" fontId="33" fillId="5" borderId="0" xfId="0" applyNumberFormat="1" applyFont="1" applyFill="1" applyBorder="1" applyAlignment="1">
      <alignment horizontal="center"/>
    </xf>
    <xf numFmtId="164" fontId="9" fillId="5" borderId="17" xfId="0" applyNumberFormat="1" applyFont="1" applyFill="1" applyBorder="1" applyAlignment="1">
      <alignment horizontal="center"/>
    </xf>
    <xf numFmtId="0" fontId="32" fillId="18" borderId="0" xfId="0" applyFont="1" applyFill="1" applyAlignment="1">
      <alignment horizontal="center"/>
    </xf>
    <xf numFmtId="164" fontId="32" fillId="18" borderId="0" xfId="0" applyNumberFormat="1" applyFont="1" applyFill="1" applyAlignment="1">
      <alignment horizontal="center"/>
    </xf>
    <xf numFmtId="170" fontId="89" fillId="0" borderId="0" xfId="0" applyNumberFormat="1" applyFont="1" applyAlignment="1">
      <alignment horizontal="center"/>
    </xf>
    <xf numFmtId="170" fontId="67" fillId="14" borderId="1" xfId="0" applyNumberFormat="1" applyFont="1" applyFill="1" applyBorder="1" applyAlignment="1">
      <alignment horizontal="center" wrapText="1"/>
    </xf>
    <xf numFmtId="170" fontId="13" fillId="14" borderId="1" xfId="0" applyNumberFormat="1" applyFont="1" applyFill="1" applyBorder="1" applyAlignment="1">
      <alignment horizontal="center" wrapText="1"/>
    </xf>
    <xf numFmtId="167" fontId="63" fillId="5" borderId="0" xfId="0" applyNumberFormat="1" applyFont="1" applyFill="1" applyAlignment="1">
      <alignment horizontal="left"/>
    </xf>
    <xf numFmtId="173" fontId="0" fillId="0" borderId="0" xfId="1" applyNumberFormat="1" applyFont="1"/>
    <xf numFmtId="0" fontId="68" fillId="10" borderId="1" xfId="0" applyFont="1" applyFill="1" applyBorder="1"/>
    <xf numFmtId="164" fontId="0" fillId="0" borderId="0" xfId="0" applyNumberFormat="1"/>
    <xf numFmtId="177" fontId="13" fillId="10" borderId="1" xfId="0" applyNumberFormat="1" applyFont="1" applyFill="1" applyBorder="1" applyAlignment="1">
      <alignment horizontal="center"/>
    </xf>
    <xf numFmtId="10" fontId="13" fillId="10" borderId="1" xfId="0" applyNumberFormat="1" applyFont="1" applyFill="1" applyBorder="1" applyAlignment="1" applyProtection="1">
      <alignment horizontal="center"/>
      <protection locked="0"/>
    </xf>
    <xf numFmtId="182" fontId="13" fillId="2" borderId="1" xfId="0" applyNumberFormat="1" applyFont="1" applyFill="1" applyBorder="1" applyAlignment="1">
      <alignment horizontal="center"/>
    </xf>
    <xf numFmtId="183" fontId="64" fillId="8" borderId="0" xfId="0" applyNumberFormat="1" applyFont="1" applyFill="1" applyAlignment="1">
      <alignment horizontal="right"/>
    </xf>
    <xf numFmtId="172" fontId="0" fillId="0" borderId="0" xfId="0" applyNumberFormat="1"/>
    <xf numFmtId="1" fontId="0" fillId="0" borderId="0" xfId="0" applyNumberFormat="1"/>
    <xf numFmtId="182" fontId="13" fillId="10" borderId="1" xfId="0" applyNumberFormat="1" applyFont="1" applyFill="1" applyBorder="1" applyAlignment="1">
      <alignment horizontal="center"/>
    </xf>
    <xf numFmtId="182" fontId="0" fillId="0" borderId="0" xfId="0" applyNumberFormat="1"/>
    <xf numFmtId="9" fontId="7" fillId="2" borderId="1" xfId="0" applyNumberFormat="1" applyFont="1" applyFill="1" applyBorder="1" applyAlignment="1" applyProtection="1">
      <alignment horizontal="center"/>
      <protection locked="0"/>
    </xf>
    <xf numFmtId="10" fontId="0" fillId="0" borderId="0" xfId="2" applyNumberFormat="1" applyFont="1"/>
    <xf numFmtId="0" fontId="30" fillId="4" borderId="0" xfId="0" applyFont="1" applyFill="1"/>
    <xf numFmtId="0" fontId="30" fillId="4" borderId="0" xfId="0" quotePrefix="1" applyFont="1" applyFill="1" applyAlignment="1">
      <alignment horizontal="left"/>
    </xf>
    <xf numFmtId="1" fontId="0" fillId="0" borderId="0" xfId="0" applyNumberFormat="1" applyAlignment="1">
      <alignment horizontal="left"/>
    </xf>
    <xf numFmtId="2" fontId="91" fillId="0" borderId="0" xfId="0" applyNumberFormat="1" applyFont="1" applyAlignment="1">
      <alignment horizontal="center"/>
    </xf>
    <xf numFmtId="0" fontId="92" fillId="4" borderId="13" xfId="0" applyFont="1" applyFill="1" applyBorder="1" applyAlignment="1">
      <alignment horizontal="left"/>
    </xf>
    <xf numFmtId="0" fontId="61" fillId="4" borderId="0" xfId="0" quotePrefix="1" applyFont="1" applyFill="1" applyAlignment="1">
      <alignment horizontal="left"/>
    </xf>
    <xf numFmtId="0" fontId="31" fillId="4" borderId="13" xfId="0" applyFont="1" applyFill="1" applyBorder="1" applyAlignment="1">
      <alignment horizontal="center"/>
    </xf>
    <xf numFmtId="0" fontId="79" fillId="4" borderId="13" xfId="0" applyFont="1" applyFill="1" applyBorder="1" applyAlignment="1">
      <alignment horizontal="center"/>
    </xf>
    <xf numFmtId="184" fontId="60" fillId="7" borderId="1" xfId="2" applyNumberFormat="1" applyFont="1" applyFill="1" applyBorder="1" applyAlignment="1">
      <alignment horizontal="right"/>
    </xf>
    <xf numFmtId="0" fontId="31" fillId="10" borderId="1" xfId="0" applyFont="1" applyFill="1" applyBorder="1"/>
  </cellXfs>
  <cellStyles count="3">
    <cellStyle name="Komma" xfId="1" builtinId="3"/>
    <cellStyle name="Normal" xfId="0" builtinId="0"/>
    <cellStyle name="Procent" xfId="2" builtinId="5"/>
  </cellStyles>
  <dxfs count="0"/>
  <tableStyles count="0" defaultTableStyle="TableStyleMedium2" defaultPivotStyle="PivotStyleLight16"/>
  <colors>
    <mruColors>
      <color rgb="FF0048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sz="1000"/>
              <a:t>Fossil CO₂ Emissions in tons Per Capita (black) and Free Level of Emissions (green)</a:t>
            </a:r>
          </a:p>
        </c:rich>
      </c:tx>
      <c:layout>
        <c:manualLayout>
          <c:xMode val="edge"/>
          <c:yMode val="edge"/>
          <c:x val="0.11275647842791821"/>
          <c:y val="5.0125313283208017E-3"/>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6.8882992627285852E-2"/>
          <c:y val="0.10715294479403464"/>
          <c:w val="0.89808381046502883"/>
          <c:h val="0.67759122214986289"/>
        </c:manualLayout>
      </c:layout>
      <c:lineChart>
        <c:grouping val="standard"/>
        <c:varyColors val="0"/>
        <c:ser>
          <c:idx val="0"/>
          <c:order val="0"/>
          <c:tx>
            <c:strRef>
              <c:f>Calculation!$R$23</c:f>
              <c:strCache>
                <c:ptCount val="1"/>
                <c:pt idx="0">
                  <c:v>Emissions average (baseline) 1990-1999</c:v>
                </c:pt>
              </c:strCache>
            </c:strRef>
          </c:tx>
          <c:spPr>
            <a:ln w="114300" cap="rnd">
              <a:solidFill>
                <a:srgbClr val="FF0000">
                  <a:alpha val="23000"/>
                </a:srgbClr>
              </a:solidFill>
              <a:round/>
            </a:ln>
            <a:effectLst>
              <a:outerShdw blurRad="57150" dist="19050" dir="5400000" algn="ctr" rotWithShape="0">
                <a:srgbClr val="000000">
                  <a:alpha val="63000"/>
                </a:srgbClr>
              </a:outerShdw>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9D-D548-4742-A9DE-DC07D6F14658}"/>
                </c:ext>
              </c:extLst>
            </c:dLbl>
            <c:dLbl>
              <c:idx val="1"/>
              <c:delete val="1"/>
              <c:extLst>
                <c:ext xmlns:c15="http://schemas.microsoft.com/office/drawing/2012/chart" uri="{CE6537A1-D6FC-4f65-9D91-7224C49458BB}"/>
                <c:ext xmlns:c16="http://schemas.microsoft.com/office/drawing/2014/chart" uri="{C3380CC4-5D6E-409C-BE32-E72D297353CC}">
                  <c16:uniqueId val="{0000009E-D548-4742-A9DE-DC07D6F14658}"/>
                </c:ext>
              </c:extLst>
            </c:dLbl>
            <c:dLbl>
              <c:idx val="2"/>
              <c:delete val="1"/>
              <c:extLst>
                <c:ext xmlns:c15="http://schemas.microsoft.com/office/drawing/2012/chart" uri="{CE6537A1-D6FC-4f65-9D91-7224C49458BB}"/>
                <c:ext xmlns:c16="http://schemas.microsoft.com/office/drawing/2014/chart" uri="{C3380CC4-5D6E-409C-BE32-E72D297353CC}">
                  <c16:uniqueId val="{0000009F-D548-4742-A9DE-DC07D6F14658}"/>
                </c:ext>
              </c:extLst>
            </c:dLbl>
            <c:dLbl>
              <c:idx val="3"/>
              <c:delete val="1"/>
              <c:extLst>
                <c:ext xmlns:c15="http://schemas.microsoft.com/office/drawing/2012/chart" uri="{CE6537A1-D6FC-4f65-9D91-7224C49458BB}"/>
                <c:ext xmlns:c16="http://schemas.microsoft.com/office/drawing/2014/chart" uri="{C3380CC4-5D6E-409C-BE32-E72D297353CC}">
                  <c16:uniqueId val="{000000A0-D548-4742-A9DE-DC07D6F14658}"/>
                </c:ext>
              </c:extLst>
            </c:dLbl>
            <c:dLbl>
              <c:idx val="4"/>
              <c:delete val="1"/>
              <c:extLst>
                <c:ext xmlns:c15="http://schemas.microsoft.com/office/drawing/2012/chart" uri="{CE6537A1-D6FC-4f65-9D91-7224C49458BB}"/>
                <c:ext xmlns:c16="http://schemas.microsoft.com/office/drawing/2014/chart" uri="{C3380CC4-5D6E-409C-BE32-E72D297353CC}">
                  <c16:uniqueId val="{000000A1-D548-4742-A9DE-DC07D6F14658}"/>
                </c:ext>
              </c:extLst>
            </c:dLbl>
            <c:dLbl>
              <c:idx val="5"/>
              <c:delete val="1"/>
              <c:extLst>
                <c:ext xmlns:c15="http://schemas.microsoft.com/office/drawing/2012/chart" uri="{CE6537A1-D6FC-4f65-9D91-7224C49458BB}"/>
                <c:ext xmlns:c16="http://schemas.microsoft.com/office/drawing/2014/chart" uri="{C3380CC4-5D6E-409C-BE32-E72D297353CC}">
                  <c16:uniqueId val="{000000A2-D548-4742-A9DE-DC07D6F14658}"/>
                </c:ext>
              </c:extLst>
            </c:dLbl>
            <c:dLbl>
              <c:idx val="6"/>
              <c:delete val="1"/>
              <c:extLst>
                <c:ext xmlns:c15="http://schemas.microsoft.com/office/drawing/2012/chart" uri="{CE6537A1-D6FC-4f65-9D91-7224C49458BB}"/>
                <c:ext xmlns:c16="http://schemas.microsoft.com/office/drawing/2014/chart" uri="{C3380CC4-5D6E-409C-BE32-E72D297353CC}">
                  <c16:uniqueId val="{000000A3-D548-4742-A9DE-DC07D6F14658}"/>
                </c:ext>
              </c:extLst>
            </c:dLbl>
            <c:dLbl>
              <c:idx val="7"/>
              <c:delete val="1"/>
              <c:extLst>
                <c:ext xmlns:c15="http://schemas.microsoft.com/office/drawing/2012/chart" uri="{CE6537A1-D6FC-4f65-9D91-7224C49458BB}"/>
                <c:ext xmlns:c16="http://schemas.microsoft.com/office/drawing/2014/chart" uri="{C3380CC4-5D6E-409C-BE32-E72D297353CC}">
                  <c16:uniqueId val="{000000A4-D548-4742-A9DE-DC07D6F14658}"/>
                </c:ext>
              </c:extLst>
            </c:dLbl>
            <c:dLbl>
              <c:idx val="8"/>
              <c:delete val="1"/>
              <c:extLst>
                <c:ext xmlns:c15="http://schemas.microsoft.com/office/drawing/2012/chart" uri="{CE6537A1-D6FC-4f65-9D91-7224C49458BB}"/>
                <c:ext xmlns:c16="http://schemas.microsoft.com/office/drawing/2014/chart" uri="{C3380CC4-5D6E-409C-BE32-E72D297353CC}">
                  <c16:uniqueId val="{000000A5-D548-4742-A9DE-DC07D6F14658}"/>
                </c:ext>
              </c:extLst>
            </c:dLbl>
            <c:dLbl>
              <c:idx val="9"/>
              <c:delete val="1"/>
              <c:extLst>
                <c:ext xmlns:c15="http://schemas.microsoft.com/office/drawing/2012/chart" uri="{CE6537A1-D6FC-4f65-9D91-7224C49458BB}"/>
                <c:ext xmlns:c16="http://schemas.microsoft.com/office/drawing/2014/chart" uri="{C3380CC4-5D6E-409C-BE32-E72D297353CC}">
                  <c16:uniqueId val="{000000A6-D548-4742-A9DE-DC07D6F14658}"/>
                </c:ext>
              </c:extLst>
            </c:dLbl>
            <c:dLbl>
              <c:idx val="10"/>
              <c:delete val="1"/>
              <c:extLst>
                <c:ext xmlns:c15="http://schemas.microsoft.com/office/drawing/2012/chart" uri="{CE6537A1-D6FC-4f65-9D91-7224C49458BB}"/>
                <c:ext xmlns:c16="http://schemas.microsoft.com/office/drawing/2014/chart" uri="{C3380CC4-5D6E-409C-BE32-E72D297353CC}">
                  <c16:uniqueId val="{000000A7-D548-4742-A9DE-DC07D6F14658}"/>
                </c:ext>
              </c:extLst>
            </c:dLbl>
            <c:dLbl>
              <c:idx val="11"/>
              <c:delete val="1"/>
              <c:extLst>
                <c:ext xmlns:c15="http://schemas.microsoft.com/office/drawing/2012/chart" uri="{CE6537A1-D6FC-4f65-9D91-7224C49458BB}"/>
                <c:ext xmlns:c16="http://schemas.microsoft.com/office/drawing/2014/chart" uri="{C3380CC4-5D6E-409C-BE32-E72D297353CC}">
                  <c16:uniqueId val="{000000A8-D548-4742-A9DE-DC07D6F14658}"/>
                </c:ext>
              </c:extLst>
            </c:dLbl>
            <c:dLbl>
              <c:idx val="12"/>
              <c:delete val="1"/>
              <c:extLst>
                <c:ext xmlns:c15="http://schemas.microsoft.com/office/drawing/2012/chart" uri="{CE6537A1-D6FC-4f65-9D91-7224C49458BB}"/>
                <c:ext xmlns:c16="http://schemas.microsoft.com/office/drawing/2014/chart" uri="{C3380CC4-5D6E-409C-BE32-E72D297353CC}">
                  <c16:uniqueId val="{000000A9-D548-4742-A9DE-DC07D6F14658}"/>
                </c:ext>
              </c:extLst>
            </c:dLbl>
            <c:dLbl>
              <c:idx val="13"/>
              <c:delete val="1"/>
              <c:extLst>
                <c:ext xmlns:c15="http://schemas.microsoft.com/office/drawing/2012/chart" uri="{CE6537A1-D6FC-4f65-9D91-7224C49458BB}"/>
                <c:ext xmlns:c16="http://schemas.microsoft.com/office/drawing/2014/chart" uri="{C3380CC4-5D6E-409C-BE32-E72D297353CC}">
                  <c16:uniqueId val="{000000AA-D548-4742-A9DE-DC07D6F14658}"/>
                </c:ext>
              </c:extLst>
            </c:dLbl>
            <c:dLbl>
              <c:idx val="14"/>
              <c:delete val="1"/>
              <c:extLst>
                <c:ext xmlns:c15="http://schemas.microsoft.com/office/drawing/2012/chart" uri="{CE6537A1-D6FC-4f65-9D91-7224C49458BB}"/>
                <c:ext xmlns:c16="http://schemas.microsoft.com/office/drawing/2014/chart" uri="{C3380CC4-5D6E-409C-BE32-E72D297353CC}">
                  <c16:uniqueId val="{000000AB-D548-4742-A9DE-DC07D6F14658}"/>
                </c:ext>
              </c:extLst>
            </c:dLbl>
            <c:dLbl>
              <c:idx val="15"/>
              <c:delete val="1"/>
              <c:extLst>
                <c:ext xmlns:c15="http://schemas.microsoft.com/office/drawing/2012/chart" uri="{CE6537A1-D6FC-4f65-9D91-7224C49458BB}"/>
                <c:ext xmlns:c16="http://schemas.microsoft.com/office/drawing/2014/chart" uri="{C3380CC4-5D6E-409C-BE32-E72D297353CC}">
                  <c16:uniqueId val="{0000009C-D548-4742-A9DE-DC07D6F14658}"/>
                </c:ext>
              </c:extLst>
            </c:dLbl>
            <c:dLbl>
              <c:idx val="16"/>
              <c:delete val="1"/>
              <c:extLst>
                <c:ext xmlns:c15="http://schemas.microsoft.com/office/drawing/2012/chart" uri="{CE6537A1-D6FC-4f65-9D91-7224C49458BB}"/>
                <c:ext xmlns:c16="http://schemas.microsoft.com/office/drawing/2014/chart" uri="{C3380CC4-5D6E-409C-BE32-E72D297353CC}">
                  <c16:uniqueId val="{000000AC-D548-4742-A9DE-DC07D6F14658}"/>
                </c:ext>
              </c:extLst>
            </c:dLbl>
            <c:dLbl>
              <c:idx val="17"/>
              <c:delete val="1"/>
              <c:extLst>
                <c:ext xmlns:c15="http://schemas.microsoft.com/office/drawing/2012/chart" uri="{CE6537A1-D6FC-4f65-9D91-7224C49458BB}"/>
                <c:ext xmlns:c16="http://schemas.microsoft.com/office/drawing/2014/chart" uri="{C3380CC4-5D6E-409C-BE32-E72D297353CC}">
                  <c16:uniqueId val="{000000AD-D548-4742-A9DE-DC07D6F14658}"/>
                </c:ext>
              </c:extLst>
            </c:dLbl>
            <c:dLbl>
              <c:idx val="18"/>
              <c:delete val="1"/>
              <c:extLst>
                <c:ext xmlns:c15="http://schemas.microsoft.com/office/drawing/2012/chart" uri="{CE6537A1-D6FC-4f65-9D91-7224C49458BB}"/>
                <c:ext xmlns:c16="http://schemas.microsoft.com/office/drawing/2014/chart" uri="{C3380CC4-5D6E-409C-BE32-E72D297353CC}">
                  <c16:uniqueId val="{000000AE-D548-4742-A9DE-DC07D6F14658}"/>
                </c:ext>
              </c:extLst>
            </c:dLbl>
            <c:dLbl>
              <c:idx val="19"/>
              <c:delete val="1"/>
              <c:extLst>
                <c:ext xmlns:c15="http://schemas.microsoft.com/office/drawing/2012/chart" uri="{CE6537A1-D6FC-4f65-9D91-7224C49458BB}"/>
                <c:ext xmlns:c16="http://schemas.microsoft.com/office/drawing/2014/chart" uri="{C3380CC4-5D6E-409C-BE32-E72D297353CC}">
                  <c16:uniqueId val="{000000AF-D548-4742-A9DE-DC07D6F14658}"/>
                </c:ext>
              </c:extLst>
            </c:dLbl>
            <c:dLbl>
              <c:idx val="20"/>
              <c:delete val="1"/>
              <c:extLst>
                <c:ext xmlns:c15="http://schemas.microsoft.com/office/drawing/2012/chart" uri="{CE6537A1-D6FC-4f65-9D91-7224C49458BB}"/>
                <c:ext xmlns:c16="http://schemas.microsoft.com/office/drawing/2014/chart" uri="{C3380CC4-5D6E-409C-BE32-E72D297353CC}">
                  <c16:uniqueId val="{000000B0-D548-4742-A9DE-DC07D6F14658}"/>
                </c:ext>
              </c:extLst>
            </c:dLbl>
            <c:dLbl>
              <c:idx val="21"/>
              <c:delete val="1"/>
              <c:extLst>
                <c:ext xmlns:c15="http://schemas.microsoft.com/office/drawing/2012/chart" uri="{CE6537A1-D6FC-4f65-9D91-7224C49458BB}"/>
                <c:ext xmlns:c16="http://schemas.microsoft.com/office/drawing/2014/chart" uri="{C3380CC4-5D6E-409C-BE32-E72D297353CC}">
                  <c16:uniqueId val="{0000002E-B28C-486B-BA1F-D344FB8F0DAF}"/>
                </c:ext>
              </c:extLst>
            </c:dLbl>
            <c:dLbl>
              <c:idx val="22"/>
              <c:delete val="1"/>
              <c:extLst>
                <c:ext xmlns:c15="http://schemas.microsoft.com/office/drawing/2012/chart" uri="{CE6537A1-D6FC-4f65-9D91-7224C49458BB}"/>
                <c:ext xmlns:c16="http://schemas.microsoft.com/office/drawing/2014/chart" uri="{C3380CC4-5D6E-409C-BE32-E72D297353CC}">
                  <c16:uniqueId val="{0000002F-B28C-486B-BA1F-D344FB8F0DAF}"/>
                </c:ext>
              </c:extLst>
            </c:dLbl>
            <c:dLbl>
              <c:idx val="23"/>
              <c:delete val="1"/>
              <c:extLst>
                <c:ext xmlns:c15="http://schemas.microsoft.com/office/drawing/2012/chart" uri="{CE6537A1-D6FC-4f65-9D91-7224C49458BB}"/>
                <c:ext xmlns:c16="http://schemas.microsoft.com/office/drawing/2014/chart" uri="{C3380CC4-5D6E-409C-BE32-E72D297353CC}">
                  <c16:uniqueId val="{00000030-B28C-486B-BA1F-D344FB8F0DAF}"/>
                </c:ext>
              </c:extLst>
            </c:dLbl>
            <c:dLbl>
              <c:idx val="24"/>
              <c:delete val="1"/>
              <c:extLst>
                <c:ext xmlns:c15="http://schemas.microsoft.com/office/drawing/2012/chart" uri="{CE6537A1-D6FC-4f65-9D91-7224C49458BB}"/>
                <c:ext xmlns:c16="http://schemas.microsoft.com/office/drawing/2014/chart" uri="{C3380CC4-5D6E-409C-BE32-E72D297353CC}">
                  <c16:uniqueId val="{00000031-B28C-486B-BA1F-D344FB8F0DAF}"/>
                </c:ext>
              </c:extLst>
            </c:dLbl>
            <c:dLbl>
              <c:idx val="25"/>
              <c:delete val="1"/>
              <c:extLst>
                <c:ext xmlns:c15="http://schemas.microsoft.com/office/drawing/2012/chart" uri="{CE6537A1-D6FC-4f65-9D91-7224C49458BB}"/>
                <c:ext xmlns:c16="http://schemas.microsoft.com/office/drawing/2014/chart" uri="{C3380CC4-5D6E-409C-BE32-E72D297353CC}">
                  <c16:uniqueId val="{00000032-B28C-486B-BA1F-D344FB8F0DAF}"/>
                </c:ext>
              </c:extLst>
            </c:dLbl>
            <c:dLbl>
              <c:idx val="26"/>
              <c:delete val="1"/>
              <c:extLst>
                <c:ext xmlns:c15="http://schemas.microsoft.com/office/drawing/2012/chart" uri="{CE6537A1-D6FC-4f65-9D91-7224C49458BB}"/>
                <c:ext xmlns:c16="http://schemas.microsoft.com/office/drawing/2014/chart" uri="{C3380CC4-5D6E-409C-BE32-E72D297353CC}">
                  <c16:uniqueId val="{00000033-B28C-486B-BA1F-D344FB8F0DAF}"/>
                </c:ext>
              </c:extLst>
            </c:dLbl>
            <c:dLbl>
              <c:idx val="27"/>
              <c:delete val="1"/>
              <c:extLst>
                <c:ext xmlns:c15="http://schemas.microsoft.com/office/drawing/2012/chart" uri="{CE6537A1-D6FC-4f65-9D91-7224C49458BB}"/>
                <c:ext xmlns:c16="http://schemas.microsoft.com/office/drawing/2014/chart" uri="{C3380CC4-5D6E-409C-BE32-E72D297353CC}">
                  <c16:uniqueId val="{00000034-B28C-486B-BA1F-D344FB8F0DAF}"/>
                </c:ext>
              </c:extLst>
            </c:dLbl>
            <c:dLbl>
              <c:idx val="28"/>
              <c:delete val="1"/>
              <c:extLst>
                <c:ext xmlns:c15="http://schemas.microsoft.com/office/drawing/2012/chart" uri="{CE6537A1-D6FC-4f65-9D91-7224C49458BB}"/>
                <c:ext xmlns:c16="http://schemas.microsoft.com/office/drawing/2014/chart" uri="{C3380CC4-5D6E-409C-BE32-E72D297353CC}">
                  <c16:uniqueId val="{00000035-B28C-486B-BA1F-D344FB8F0DAF}"/>
                </c:ext>
              </c:extLst>
            </c:dLbl>
            <c:dLbl>
              <c:idx val="29"/>
              <c:delete val="1"/>
              <c:extLst>
                <c:ext xmlns:c15="http://schemas.microsoft.com/office/drawing/2012/chart" uri="{CE6537A1-D6FC-4f65-9D91-7224C49458BB}"/>
                <c:ext xmlns:c16="http://schemas.microsoft.com/office/drawing/2014/chart" uri="{C3380CC4-5D6E-409C-BE32-E72D297353CC}">
                  <c16:uniqueId val="{00000036-B28C-486B-BA1F-D344FB8F0DAF}"/>
                </c:ext>
              </c:extLst>
            </c:dLbl>
            <c:dLbl>
              <c:idx val="30"/>
              <c:delete val="1"/>
              <c:extLst>
                <c:ext xmlns:c15="http://schemas.microsoft.com/office/drawing/2012/chart" uri="{CE6537A1-D6FC-4f65-9D91-7224C49458BB}"/>
                <c:ext xmlns:c16="http://schemas.microsoft.com/office/drawing/2014/chart" uri="{C3380CC4-5D6E-409C-BE32-E72D297353CC}">
                  <c16:uniqueId val="{00000037-B28C-486B-BA1F-D344FB8F0DAF}"/>
                </c:ext>
              </c:extLst>
            </c:dLbl>
            <c:dLbl>
              <c:idx val="31"/>
              <c:delete val="1"/>
              <c:extLst>
                <c:ext xmlns:c15="http://schemas.microsoft.com/office/drawing/2012/chart" uri="{CE6537A1-D6FC-4f65-9D91-7224C49458BB}"/>
                <c:ext xmlns:c16="http://schemas.microsoft.com/office/drawing/2014/chart" uri="{C3380CC4-5D6E-409C-BE32-E72D297353CC}">
                  <c16:uniqueId val="{00000038-B28C-486B-BA1F-D344FB8F0DAF}"/>
                </c:ext>
              </c:extLst>
            </c:dLbl>
            <c:dLbl>
              <c:idx val="32"/>
              <c:delete val="1"/>
              <c:extLst>
                <c:ext xmlns:c15="http://schemas.microsoft.com/office/drawing/2012/chart" uri="{CE6537A1-D6FC-4f65-9D91-7224C49458BB}"/>
                <c:ext xmlns:c16="http://schemas.microsoft.com/office/drawing/2014/chart" uri="{C3380CC4-5D6E-409C-BE32-E72D297353CC}">
                  <c16:uniqueId val="{00000039-B28C-486B-BA1F-D344FB8F0DAF}"/>
                </c:ext>
              </c:extLst>
            </c:dLbl>
            <c:dLbl>
              <c:idx val="33"/>
              <c:delete val="1"/>
              <c:extLst>
                <c:ext xmlns:c15="http://schemas.microsoft.com/office/drawing/2012/chart" uri="{CE6537A1-D6FC-4f65-9D91-7224C49458BB}"/>
                <c:ext xmlns:c16="http://schemas.microsoft.com/office/drawing/2014/chart" uri="{C3380CC4-5D6E-409C-BE32-E72D297353CC}">
                  <c16:uniqueId val="{0000003A-B28C-486B-BA1F-D344FB8F0DAF}"/>
                </c:ext>
              </c:extLst>
            </c:dLbl>
            <c:dLbl>
              <c:idx val="34"/>
              <c:delete val="1"/>
              <c:extLst>
                <c:ext xmlns:c15="http://schemas.microsoft.com/office/drawing/2012/chart" uri="{CE6537A1-D6FC-4f65-9D91-7224C49458BB}"/>
                <c:ext xmlns:c16="http://schemas.microsoft.com/office/drawing/2014/chart" uri="{C3380CC4-5D6E-409C-BE32-E72D297353CC}">
                  <c16:uniqueId val="{0000003B-B28C-486B-BA1F-D344FB8F0DAF}"/>
                </c:ext>
              </c:extLst>
            </c:dLbl>
            <c:dLbl>
              <c:idx val="35"/>
              <c:delete val="1"/>
              <c:extLst>
                <c:ext xmlns:c15="http://schemas.microsoft.com/office/drawing/2012/chart" uri="{CE6537A1-D6FC-4f65-9D91-7224C49458BB}"/>
                <c:ext xmlns:c16="http://schemas.microsoft.com/office/drawing/2014/chart" uri="{C3380CC4-5D6E-409C-BE32-E72D297353CC}">
                  <c16:uniqueId val="{0000003C-B28C-486B-BA1F-D344FB8F0DAF}"/>
                </c:ext>
              </c:extLst>
            </c:dLbl>
            <c:dLbl>
              <c:idx val="36"/>
              <c:delete val="1"/>
              <c:extLst>
                <c:ext xmlns:c15="http://schemas.microsoft.com/office/drawing/2012/chart" uri="{CE6537A1-D6FC-4f65-9D91-7224C49458BB}"/>
                <c:ext xmlns:c16="http://schemas.microsoft.com/office/drawing/2014/chart" uri="{C3380CC4-5D6E-409C-BE32-E72D297353CC}">
                  <c16:uniqueId val="{0000003D-B28C-486B-BA1F-D344FB8F0DAF}"/>
                </c:ext>
              </c:extLst>
            </c:dLbl>
            <c:dLbl>
              <c:idx val="37"/>
              <c:delete val="1"/>
              <c:extLst>
                <c:ext xmlns:c15="http://schemas.microsoft.com/office/drawing/2012/chart" uri="{CE6537A1-D6FC-4f65-9D91-7224C49458BB}"/>
                <c:ext xmlns:c16="http://schemas.microsoft.com/office/drawing/2014/chart" uri="{C3380CC4-5D6E-409C-BE32-E72D297353CC}">
                  <c16:uniqueId val="{0000003E-B28C-486B-BA1F-D344FB8F0DAF}"/>
                </c:ext>
              </c:extLst>
            </c:dLbl>
            <c:dLbl>
              <c:idx val="38"/>
              <c:delete val="1"/>
              <c:extLst>
                <c:ext xmlns:c15="http://schemas.microsoft.com/office/drawing/2012/chart" uri="{CE6537A1-D6FC-4f65-9D91-7224C49458BB}"/>
                <c:ext xmlns:c16="http://schemas.microsoft.com/office/drawing/2014/chart" uri="{C3380CC4-5D6E-409C-BE32-E72D297353CC}">
                  <c16:uniqueId val="{0000003F-B28C-486B-BA1F-D344FB8F0DAF}"/>
                </c:ext>
              </c:extLst>
            </c:dLbl>
            <c:dLbl>
              <c:idx val="39"/>
              <c:delete val="1"/>
              <c:extLst>
                <c:ext xmlns:c15="http://schemas.microsoft.com/office/drawing/2012/chart" uri="{CE6537A1-D6FC-4f65-9D91-7224C49458BB}"/>
                <c:ext xmlns:c16="http://schemas.microsoft.com/office/drawing/2014/chart" uri="{C3380CC4-5D6E-409C-BE32-E72D297353CC}">
                  <c16:uniqueId val="{00000040-B28C-486B-BA1F-D344FB8F0DAF}"/>
                </c:ext>
              </c:extLst>
            </c:dLbl>
            <c:dLbl>
              <c:idx val="40"/>
              <c:delete val="1"/>
              <c:extLst>
                <c:ext xmlns:c15="http://schemas.microsoft.com/office/drawing/2012/chart" uri="{CE6537A1-D6FC-4f65-9D91-7224C49458BB}"/>
                <c:ext xmlns:c16="http://schemas.microsoft.com/office/drawing/2014/chart" uri="{C3380CC4-5D6E-409C-BE32-E72D297353CC}">
                  <c16:uniqueId val="{00000041-B28C-486B-BA1F-D344FB8F0DAF}"/>
                </c:ext>
              </c:extLst>
            </c:dLbl>
            <c:dLbl>
              <c:idx val="41"/>
              <c:delete val="1"/>
              <c:extLst>
                <c:ext xmlns:c15="http://schemas.microsoft.com/office/drawing/2012/chart" uri="{CE6537A1-D6FC-4f65-9D91-7224C49458BB}"/>
                <c:ext xmlns:c16="http://schemas.microsoft.com/office/drawing/2014/chart" uri="{C3380CC4-5D6E-409C-BE32-E72D297353CC}">
                  <c16:uniqueId val="{00000042-B28C-486B-BA1F-D344FB8F0DAF}"/>
                </c:ext>
              </c:extLst>
            </c:dLbl>
            <c:dLbl>
              <c:idx val="42"/>
              <c:layout>
                <c:manualLayout>
                  <c:x val="-5.148186394733445E-2"/>
                  <c:y val="-2.5058709766542109E-3"/>
                </c:manualLayout>
              </c:layout>
              <c:tx>
                <c:rich>
                  <a:bodyPr rot="0" spcFirstLastPara="1" vertOverflow="ellipsis" vert="horz" wrap="square" anchor="ctr" anchorCtr="1"/>
                  <a:lstStyle/>
                  <a:p>
                    <a:pPr>
                      <a:defRPr sz="1000" b="0" i="0" u="none" strike="noStrike" kern="1200" baseline="0">
                        <a:solidFill>
                          <a:schemeClr val="accent2">
                            <a:lumMod val="40000"/>
                            <a:lumOff val="60000"/>
                          </a:schemeClr>
                        </a:solidFill>
                        <a:latin typeface="+mn-lt"/>
                        <a:ea typeface="+mn-ea"/>
                        <a:cs typeface="+mn-cs"/>
                      </a:defRPr>
                    </a:pPr>
                    <a:fld id="{37A26EEE-9B42-43FB-95B7-09201630BD20}" type="SERIESNAME">
                      <a:rPr lang="en-US" sz="1000">
                        <a:solidFill>
                          <a:schemeClr val="accent2">
                            <a:lumMod val="40000"/>
                            <a:lumOff val="60000"/>
                          </a:schemeClr>
                        </a:solidFill>
                      </a:rPr>
                      <a:pPr>
                        <a:defRPr sz="1000">
                          <a:solidFill>
                            <a:schemeClr val="accent2">
                              <a:lumMod val="40000"/>
                              <a:lumOff val="60000"/>
                            </a:schemeClr>
                          </a:solidFill>
                        </a:defRPr>
                      </a:pPr>
                      <a:t>[SERIENAVN]</a:t>
                    </a:fld>
                    <a:r>
                      <a:rPr lang="en-US" sz="1000">
                        <a:solidFill>
                          <a:schemeClr val="accent2">
                            <a:lumMod val="40000"/>
                            <a:lumOff val="60000"/>
                          </a:schemeClr>
                        </a:solidFill>
                      </a:rPr>
                      <a:t>; </a:t>
                    </a:r>
                    <a:fld id="{85390149-C197-4D89-ACF8-A44E1A73115A}" type="VALUE">
                      <a:rPr lang="en-US" sz="1000">
                        <a:solidFill>
                          <a:schemeClr val="accent2">
                            <a:lumMod val="40000"/>
                            <a:lumOff val="60000"/>
                          </a:schemeClr>
                        </a:solidFill>
                      </a:rPr>
                      <a:pPr>
                        <a:defRPr sz="1000">
                          <a:solidFill>
                            <a:schemeClr val="accent2">
                              <a:lumMod val="40000"/>
                              <a:lumOff val="60000"/>
                            </a:schemeClr>
                          </a:solidFill>
                        </a:defRPr>
                      </a:pPr>
                      <a:t>[VÆRDI]</a:t>
                    </a:fld>
                    <a:r>
                      <a:rPr lang="en-US" sz="1000">
                        <a:solidFill>
                          <a:schemeClr val="accent2">
                            <a:lumMod val="40000"/>
                            <a:lumOff val="60000"/>
                          </a:schemeClr>
                        </a:solidFill>
                      </a:rPr>
                      <a:t> </a:t>
                    </a:r>
                  </a:p>
                </c:rich>
              </c:tx>
              <c:spPr>
                <a:noFill/>
                <a:ln>
                  <a:noFill/>
                </a:ln>
                <a:effectLst/>
              </c:spPr>
              <c:txPr>
                <a:bodyPr rot="0" spcFirstLastPara="1" vertOverflow="ellipsis" vert="horz" wrap="square" anchor="ctr" anchorCtr="1"/>
                <a:lstStyle/>
                <a:p>
                  <a:pPr>
                    <a:defRPr sz="1000" b="0" i="0" u="none" strike="noStrike" kern="1200" baseline="0">
                      <a:solidFill>
                        <a:schemeClr val="accent2">
                          <a:lumMod val="40000"/>
                          <a:lumOff val="60000"/>
                        </a:schemeClr>
                      </a:solidFill>
                      <a:latin typeface="+mn-lt"/>
                      <a:ea typeface="+mn-ea"/>
                      <a:cs typeface="+mn-cs"/>
                    </a:defRPr>
                  </a:pPr>
                  <a:endParaRPr lang="da-DK"/>
                </a:p>
              </c:txPr>
              <c:showLegendKey val="0"/>
              <c:showVal val="1"/>
              <c:showCatName val="0"/>
              <c:showSerName val="1"/>
              <c:showPercent val="0"/>
              <c:showBubbleSize val="0"/>
              <c:extLst>
                <c:ext xmlns:c15="http://schemas.microsoft.com/office/drawing/2012/chart" uri="{CE6537A1-D6FC-4f65-9D91-7224C49458BB}">
                  <c15:layout>
                    <c:manualLayout>
                      <c:w val="0.35966842480297057"/>
                      <c:h val="9.0075187969924808E-2"/>
                    </c:manualLayout>
                  </c15:layout>
                  <c15:dlblFieldTable/>
                  <c15:showDataLabelsRange val="0"/>
                </c:ext>
                <c:ext xmlns:c16="http://schemas.microsoft.com/office/drawing/2014/chart" uri="{C3380CC4-5D6E-409C-BE32-E72D297353CC}">
                  <c16:uniqueId val="{00000043-B28C-486B-BA1F-D344FB8F0DAF}"/>
                </c:ext>
              </c:extLst>
            </c:dLbl>
            <c:dLbl>
              <c:idx val="43"/>
              <c:delete val="1"/>
              <c:extLst>
                <c:ext xmlns:c15="http://schemas.microsoft.com/office/drawing/2012/chart" uri="{CE6537A1-D6FC-4f65-9D91-7224C49458BB}"/>
                <c:ext xmlns:c16="http://schemas.microsoft.com/office/drawing/2014/chart" uri="{C3380CC4-5D6E-409C-BE32-E72D297353CC}">
                  <c16:uniqueId val="{00000044-B28C-486B-BA1F-D344FB8F0DAF}"/>
                </c:ext>
              </c:extLst>
            </c:dLbl>
            <c:dLbl>
              <c:idx val="44"/>
              <c:delete val="1"/>
              <c:extLst>
                <c:ext xmlns:c15="http://schemas.microsoft.com/office/drawing/2012/chart" uri="{CE6537A1-D6FC-4f65-9D91-7224C49458BB}"/>
                <c:ext xmlns:c16="http://schemas.microsoft.com/office/drawing/2014/chart" uri="{C3380CC4-5D6E-409C-BE32-E72D297353CC}">
                  <c16:uniqueId val="{00000045-B28C-486B-BA1F-D344FB8F0DAF}"/>
                </c:ext>
              </c:extLst>
            </c:dLbl>
            <c:dLbl>
              <c:idx val="45"/>
              <c:delete val="1"/>
              <c:extLst>
                <c:ext xmlns:c15="http://schemas.microsoft.com/office/drawing/2012/chart" uri="{CE6537A1-D6FC-4f65-9D91-7224C49458BB}"/>
                <c:ext xmlns:c16="http://schemas.microsoft.com/office/drawing/2014/chart" uri="{C3380CC4-5D6E-409C-BE32-E72D297353CC}">
                  <c16:uniqueId val="{00000046-B28C-486B-BA1F-D344FB8F0DAF}"/>
                </c:ext>
              </c:extLst>
            </c:dLbl>
            <c:dLbl>
              <c:idx val="46"/>
              <c:delete val="1"/>
              <c:extLst>
                <c:ext xmlns:c15="http://schemas.microsoft.com/office/drawing/2012/chart" uri="{CE6537A1-D6FC-4f65-9D91-7224C49458BB}"/>
                <c:ext xmlns:c16="http://schemas.microsoft.com/office/drawing/2014/chart" uri="{C3380CC4-5D6E-409C-BE32-E72D297353CC}">
                  <c16:uniqueId val="{00000047-B28C-486B-BA1F-D344FB8F0DAF}"/>
                </c:ext>
              </c:extLst>
            </c:dLbl>
            <c:dLbl>
              <c:idx val="47"/>
              <c:delete val="1"/>
              <c:extLst>
                <c:ext xmlns:c15="http://schemas.microsoft.com/office/drawing/2012/chart" uri="{CE6537A1-D6FC-4f65-9D91-7224C49458BB}"/>
                <c:ext xmlns:c16="http://schemas.microsoft.com/office/drawing/2014/chart" uri="{C3380CC4-5D6E-409C-BE32-E72D297353CC}">
                  <c16:uniqueId val="{00000048-B28C-486B-BA1F-D344FB8F0DAF}"/>
                </c:ext>
              </c:extLst>
            </c:dLbl>
            <c:dLbl>
              <c:idx val="48"/>
              <c:delete val="1"/>
              <c:extLst>
                <c:ext xmlns:c15="http://schemas.microsoft.com/office/drawing/2012/chart" uri="{CE6537A1-D6FC-4f65-9D91-7224C49458BB}"/>
                <c:ext xmlns:c16="http://schemas.microsoft.com/office/drawing/2014/chart" uri="{C3380CC4-5D6E-409C-BE32-E72D297353CC}">
                  <c16:uniqueId val="{00000049-B28C-486B-BA1F-D344FB8F0DAF}"/>
                </c:ext>
              </c:extLst>
            </c:dLbl>
            <c:dLbl>
              <c:idx val="49"/>
              <c:delete val="1"/>
              <c:extLst>
                <c:ext xmlns:c15="http://schemas.microsoft.com/office/drawing/2012/chart" uri="{CE6537A1-D6FC-4f65-9D91-7224C49458BB}"/>
                <c:ext xmlns:c16="http://schemas.microsoft.com/office/drawing/2014/chart" uri="{C3380CC4-5D6E-409C-BE32-E72D297353CC}">
                  <c16:uniqueId val="{0000004A-B28C-486B-BA1F-D344FB8F0DAF}"/>
                </c:ext>
              </c:extLst>
            </c:dLbl>
            <c:dLbl>
              <c:idx val="50"/>
              <c:delete val="1"/>
              <c:extLst>
                <c:ext xmlns:c15="http://schemas.microsoft.com/office/drawing/2012/chart" uri="{CE6537A1-D6FC-4f65-9D91-7224C49458BB}"/>
                <c:ext xmlns:c16="http://schemas.microsoft.com/office/drawing/2014/chart" uri="{C3380CC4-5D6E-409C-BE32-E72D297353CC}">
                  <c16:uniqueId val="{0000004B-B28C-486B-BA1F-D344FB8F0DAF}"/>
                </c:ext>
              </c:extLst>
            </c:dLbl>
            <c:dLbl>
              <c:idx val="51"/>
              <c:delete val="1"/>
              <c:extLst>
                <c:ext xmlns:c15="http://schemas.microsoft.com/office/drawing/2012/chart" uri="{CE6537A1-D6FC-4f65-9D91-7224C49458BB}"/>
                <c:ext xmlns:c16="http://schemas.microsoft.com/office/drawing/2014/chart" uri="{C3380CC4-5D6E-409C-BE32-E72D297353CC}">
                  <c16:uniqueId val="{0000004C-B28C-486B-BA1F-D344FB8F0DAF}"/>
                </c:ext>
              </c:extLst>
            </c:dLbl>
            <c:dLbl>
              <c:idx val="52"/>
              <c:delete val="1"/>
              <c:extLst>
                <c:ext xmlns:c15="http://schemas.microsoft.com/office/drawing/2012/chart" uri="{CE6537A1-D6FC-4f65-9D91-7224C49458BB}"/>
                <c:ext xmlns:c16="http://schemas.microsoft.com/office/drawing/2014/chart" uri="{C3380CC4-5D6E-409C-BE32-E72D297353CC}">
                  <c16:uniqueId val="{0000004D-B28C-486B-BA1F-D344FB8F0DAF}"/>
                </c:ext>
              </c:extLst>
            </c:dLbl>
            <c:dLbl>
              <c:idx val="53"/>
              <c:delete val="1"/>
              <c:extLst>
                <c:ext xmlns:c15="http://schemas.microsoft.com/office/drawing/2012/chart" uri="{CE6537A1-D6FC-4f65-9D91-7224C49458BB}"/>
                <c:ext xmlns:c16="http://schemas.microsoft.com/office/drawing/2014/chart" uri="{C3380CC4-5D6E-409C-BE32-E72D297353CC}">
                  <c16:uniqueId val="{0000004E-B28C-486B-BA1F-D344FB8F0DAF}"/>
                </c:ext>
              </c:extLst>
            </c:dLbl>
            <c:dLbl>
              <c:idx val="54"/>
              <c:delete val="1"/>
              <c:extLst>
                <c:ext xmlns:c15="http://schemas.microsoft.com/office/drawing/2012/chart" uri="{CE6537A1-D6FC-4f65-9D91-7224C49458BB}"/>
                <c:ext xmlns:c16="http://schemas.microsoft.com/office/drawing/2014/chart" uri="{C3380CC4-5D6E-409C-BE32-E72D297353CC}">
                  <c16:uniqueId val="{0000004F-B28C-486B-BA1F-D344FB8F0DAF}"/>
                </c:ext>
              </c:extLst>
            </c:dLbl>
            <c:dLbl>
              <c:idx val="55"/>
              <c:delete val="1"/>
              <c:extLst>
                <c:ext xmlns:c15="http://schemas.microsoft.com/office/drawing/2012/chart" uri="{CE6537A1-D6FC-4f65-9D91-7224C49458BB}"/>
                <c:ext xmlns:c16="http://schemas.microsoft.com/office/drawing/2014/chart" uri="{C3380CC4-5D6E-409C-BE32-E72D297353CC}">
                  <c16:uniqueId val="{00000050-B28C-486B-BA1F-D344FB8F0DAF}"/>
                </c:ext>
              </c:extLst>
            </c:dLbl>
            <c:dLbl>
              <c:idx val="56"/>
              <c:delete val="1"/>
              <c:extLst>
                <c:ext xmlns:c15="http://schemas.microsoft.com/office/drawing/2012/chart" uri="{CE6537A1-D6FC-4f65-9D91-7224C49458BB}"/>
                <c:ext xmlns:c16="http://schemas.microsoft.com/office/drawing/2014/chart" uri="{C3380CC4-5D6E-409C-BE32-E72D297353CC}">
                  <c16:uniqueId val="{00000051-B28C-486B-BA1F-D344FB8F0DAF}"/>
                </c:ext>
              </c:extLst>
            </c:dLbl>
            <c:dLbl>
              <c:idx val="57"/>
              <c:delete val="1"/>
              <c:extLst>
                <c:ext xmlns:c15="http://schemas.microsoft.com/office/drawing/2012/chart" uri="{CE6537A1-D6FC-4f65-9D91-7224C49458BB}"/>
                <c:ext xmlns:c16="http://schemas.microsoft.com/office/drawing/2014/chart" uri="{C3380CC4-5D6E-409C-BE32-E72D297353CC}">
                  <c16:uniqueId val="{00000052-B28C-486B-BA1F-D344FB8F0DAF}"/>
                </c:ext>
              </c:extLst>
            </c:dLbl>
            <c:dLbl>
              <c:idx val="58"/>
              <c:delete val="1"/>
              <c:extLst>
                <c:ext xmlns:c15="http://schemas.microsoft.com/office/drawing/2012/chart" uri="{CE6537A1-D6FC-4f65-9D91-7224C49458BB}"/>
                <c:ext xmlns:c16="http://schemas.microsoft.com/office/drawing/2014/chart" uri="{C3380CC4-5D6E-409C-BE32-E72D297353CC}">
                  <c16:uniqueId val="{00000053-B28C-486B-BA1F-D344FB8F0DAF}"/>
                </c:ext>
              </c:extLst>
            </c:dLbl>
            <c:dLbl>
              <c:idx val="59"/>
              <c:delete val="1"/>
              <c:extLst>
                <c:ext xmlns:c15="http://schemas.microsoft.com/office/drawing/2012/chart" uri="{CE6537A1-D6FC-4f65-9D91-7224C49458BB}"/>
                <c:ext xmlns:c16="http://schemas.microsoft.com/office/drawing/2014/chart" uri="{C3380CC4-5D6E-409C-BE32-E72D297353CC}">
                  <c16:uniqueId val="{00000054-B28C-486B-BA1F-D344FB8F0DAF}"/>
                </c:ext>
              </c:extLst>
            </c:dLbl>
            <c:dLbl>
              <c:idx val="60"/>
              <c:delete val="1"/>
              <c:extLst>
                <c:ext xmlns:c15="http://schemas.microsoft.com/office/drawing/2012/chart" uri="{CE6537A1-D6FC-4f65-9D91-7224C49458BB}"/>
                <c:ext xmlns:c16="http://schemas.microsoft.com/office/drawing/2014/chart" uri="{C3380CC4-5D6E-409C-BE32-E72D297353CC}">
                  <c16:uniqueId val="{00000055-B28C-486B-BA1F-D344FB8F0DAF}"/>
                </c:ext>
              </c:extLst>
            </c:dLbl>
            <c:dLbl>
              <c:idx val="61"/>
              <c:delete val="1"/>
              <c:extLst>
                <c:ext xmlns:c15="http://schemas.microsoft.com/office/drawing/2012/chart" uri="{CE6537A1-D6FC-4f65-9D91-7224C49458BB}"/>
                <c:ext xmlns:c16="http://schemas.microsoft.com/office/drawing/2014/chart" uri="{C3380CC4-5D6E-409C-BE32-E72D297353CC}">
                  <c16:uniqueId val="{00000056-B28C-486B-BA1F-D344FB8F0DAF}"/>
                </c:ext>
              </c:extLst>
            </c:dLbl>
            <c:dLbl>
              <c:idx val="62"/>
              <c:delete val="1"/>
              <c:extLst>
                <c:ext xmlns:c15="http://schemas.microsoft.com/office/drawing/2012/chart" uri="{CE6537A1-D6FC-4f65-9D91-7224C49458BB}"/>
                <c:ext xmlns:c16="http://schemas.microsoft.com/office/drawing/2014/chart" uri="{C3380CC4-5D6E-409C-BE32-E72D297353CC}">
                  <c16:uniqueId val="{00000057-B28C-486B-BA1F-D344FB8F0DAF}"/>
                </c:ext>
              </c:extLst>
            </c:dLbl>
            <c:dLbl>
              <c:idx val="63"/>
              <c:delete val="1"/>
              <c:extLst>
                <c:ext xmlns:c15="http://schemas.microsoft.com/office/drawing/2012/chart" uri="{CE6537A1-D6FC-4f65-9D91-7224C49458BB}"/>
                <c:ext xmlns:c16="http://schemas.microsoft.com/office/drawing/2014/chart" uri="{C3380CC4-5D6E-409C-BE32-E72D297353CC}">
                  <c16:uniqueId val="{00000058-B28C-486B-BA1F-D344FB8F0DAF}"/>
                </c:ext>
              </c:extLst>
            </c:dLbl>
            <c:dLbl>
              <c:idx val="64"/>
              <c:delete val="1"/>
              <c:extLst>
                <c:ext xmlns:c15="http://schemas.microsoft.com/office/drawing/2012/chart" uri="{CE6537A1-D6FC-4f65-9D91-7224C49458BB}"/>
                <c:ext xmlns:c16="http://schemas.microsoft.com/office/drawing/2014/chart" uri="{C3380CC4-5D6E-409C-BE32-E72D297353CC}">
                  <c16:uniqueId val="{00000059-B28C-486B-BA1F-D344FB8F0DAF}"/>
                </c:ext>
              </c:extLst>
            </c:dLbl>
            <c:dLbl>
              <c:idx val="65"/>
              <c:delete val="1"/>
              <c:extLst>
                <c:ext xmlns:c15="http://schemas.microsoft.com/office/drawing/2012/chart" uri="{CE6537A1-D6FC-4f65-9D91-7224C49458BB}"/>
                <c:ext xmlns:c16="http://schemas.microsoft.com/office/drawing/2014/chart" uri="{C3380CC4-5D6E-409C-BE32-E72D297353CC}">
                  <c16:uniqueId val="{0000005A-B28C-486B-BA1F-D344FB8F0DAF}"/>
                </c:ext>
              </c:extLst>
            </c:dLbl>
            <c:spPr>
              <a:noFill/>
              <a:ln>
                <a:noFill/>
              </a:ln>
              <a:effectLst/>
            </c:spPr>
            <c:txPr>
              <a:bodyPr rot="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Calculation!$S$19:$CF$19</c:f>
              <c:numCache>
                <c:formatCode>General</c:formatCode>
                <c:ptCount val="6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numCache>
            </c:numRef>
          </c:cat>
          <c:val>
            <c:numRef>
              <c:f>Calculation!$S$23:$CF$23</c:f>
              <c:numCache>
                <c:formatCode>0.0</c:formatCode>
                <c:ptCount val="66"/>
                <c:pt idx="0">
                  <c:v>11.56196118142395</c:v>
                </c:pt>
                <c:pt idx="1">
                  <c:v>11.56196118142395</c:v>
                </c:pt>
                <c:pt idx="2">
                  <c:v>11.56196118142395</c:v>
                </c:pt>
                <c:pt idx="3">
                  <c:v>11.56196118142395</c:v>
                </c:pt>
                <c:pt idx="4">
                  <c:v>11.56196118142395</c:v>
                </c:pt>
                <c:pt idx="5">
                  <c:v>11.56196118142395</c:v>
                </c:pt>
                <c:pt idx="6">
                  <c:v>11.56196118142395</c:v>
                </c:pt>
                <c:pt idx="7">
                  <c:v>11.56196118142395</c:v>
                </c:pt>
                <c:pt idx="8">
                  <c:v>11.56196118142395</c:v>
                </c:pt>
                <c:pt idx="9">
                  <c:v>11.56196118142395</c:v>
                </c:pt>
                <c:pt idx="10">
                  <c:v>11.56196118142395</c:v>
                </c:pt>
                <c:pt idx="11">
                  <c:v>11.56196118142395</c:v>
                </c:pt>
                <c:pt idx="12">
                  <c:v>11.56196118142395</c:v>
                </c:pt>
                <c:pt idx="13">
                  <c:v>11.56196118142395</c:v>
                </c:pt>
                <c:pt idx="14">
                  <c:v>11.56196118142395</c:v>
                </c:pt>
                <c:pt idx="15">
                  <c:v>11.56196118142395</c:v>
                </c:pt>
                <c:pt idx="16">
                  <c:v>11.56196118142395</c:v>
                </c:pt>
                <c:pt idx="17">
                  <c:v>11.56196118142395</c:v>
                </c:pt>
                <c:pt idx="18">
                  <c:v>11.56196118142395</c:v>
                </c:pt>
                <c:pt idx="19">
                  <c:v>11.56196118142395</c:v>
                </c:pt>
                <c:pt idx="20">
                  <c:v>11.56196118142395</c:v>
                </c:pt>
                <c:pt idx="21">
                  <c:v>11.56196118142395</c:v>
                </c:pt>
                <c:pt idx="22">
                  <c:v>11.56196118142395</c:v>
                </c:pt>
                <c:pt idx="23">
                  <c:v>11.56196118142395</c:v>
                </c:pt>
                <c:pt idx="24">
                  <c:v>11.56196118142395</c:v>
                </c:pt>
                <c:pt idx="25">
                  <c:v>11.56196118142395</c:v>
                </c:pt>
                <c:pt idx="26">
                  <c:v>11.56196118142395</c:v>
                </c:pt>
                <c:pt idx="27">
                  <c:v>11.56196118142395</c:v>
                </c:pt>
                <c:pt idx="28">
                  <c:v>11.56196118142395</c:v>
                </c:pt>
                <c:pt idx="29">
                  <c:v>11.56196118142395</c:v>
                </c:pt>
                <c:pt idx="30">
                  <c:v>11.56196118142395</c:v>
                </c:pt>
                <c:pt idx="31">
                  <c:v>11.56196118142395</c:v>
                </c:pt>
                <c:pt idx="32">
                  <c:v>11.56196118142395</c:v>
                </c:pt>
                <c:pt idx="33">
                  <c:v>11.56196118142395</c:v>
                </c:pt>
                <c:pt idx="34">
                  <c:v>11.56196118142395</c:v>
                </c:pt>
                <c:pt idx="35">
                  <c:v>11.56196118142395</c:v>
                </c:pt>
                <c:pt idx="36">
                  <c:v>11.56196118142395</c:v>
                </c:pt>
                <c:pt idx="37">
                  <c:v>11.56196118142395</c:v>
                </c:pt>
                <c:pt idx="38">
                  <c:v>11.56196118142395</c:v>
                </c:pt>
                <c:pt idx="39">
                  <c:v>11.56196118142395</c:v>
                </c:pt>
                <c:pt idx="40">
                  <c:v>11.56196118142395</c:v>
                </c:pt>
                <c:pt idx="41">
                  <c:v>11.56196118142395</c:v>
                </c:pt>
                <c:pt idx="42">
                  <c:v>11.56196118142395</c:v>
                </c:pt>
                <c:pt idx="43">
                  <c:v>11.56196118142395</c:v>
                </c:pt>
                <c:pt idx="44">
                  <c:v>11.56196118142395</c:v>
                </c:pt>
                <c:pt idx="45">
                  <c:v>11.56196118142395</c:v>
                </c:pt>
                <c:pt idx="46">
                  <c:v>11.56196118142395</c:v>
                </c:pt>
                <c:pt idx="47">
                  <c:v>11.56196118142395</c:v>
                </c:pt>
                <c:pt idx="48">
                  <c:v>11.56196118142395</c:v>
                </c:pt>
                <c:pt idx="49">
                  <c:v>11.56196118142395</c:v>
                </c:pt>
                <c:pt idx="50">
                  <c:v>11.56196118142395</c:v>
                </c:pt>
                <c:pt idx="51">
                  <c:v>11.56196118142395</c:v>
                </c:pt>
                <c:pt idx="52">
                  <c:v>11.56196118142395</c:v>
                </c:pt>
                <c:pt idx="53">
                  <c:v>11.56196118142395</c:v>
                </c:pt>
                <c:pt idx="54">
                  <c:v>11.56196118142395</c:v>
                </c:pt>
                <c:pt idx="55">
                  <c:v>11.56196118142395</c:v>
                </c:pt>
                <c:pt idx="56">
                  <c:v>11.56196118142395</c:v>
                </c:pt>
                <c:pt idx="57">
                  <c:v>11.56196118142395</c:v>
                </c:pt>
                <c:pt idx="58">
                  <c:v>11.56196118142395</c:v>
                </c:pt>
                <c:pt idx="59">
                  <c:v>11.56196118142395</c:v>
                </c:pt>
                <c:pt idx="60">
                  <c:v>11.56196118142395</c:v>
                </c:pt>
                <c:pt idx="61">
                  <c:v>11.56196118142395</c:v>
                </c:pt>
                <c:pt idx="62">
                  <c:v>11.56196118142395</c:v>
                </c:pt>
                <c:pt idx="63">
                  <c:v>11.56196118142395</c:v>
                </c:pt>
                <c:pt idx="64">
                  <c:v>11.56196118142395</c:v>
                </c:pt>
                <c:pt idx="65">
                  <c:v>11.56196118142395</c:v>
                </c:pt>
              </c:numCache>
            </c:numRef>
          </c:val>
          <c:smooth val="1"/>
          <c:extLst>
            <c:ext xmlns:c16="http://schemas.microsoft.com/office/drawing/2014/chart" uri="{C3380CC4-5D6E-409C-BE32-E72D297353CC}">
              <c16:uniqueId val="{000000B1-D548-4742-A9DE-DC07D6F14658}"/>
            </c:ext>
          </c:extLst>
        </c:ser>
        <c:ser>
          <c:idx val="1"/>
          <c:order val="1"/>
          <c:tx>
            <c:strRef>
              <c:f>Calculation!$R$22</c:f>
              <c:strCache>
                <c:ptCount val="1"/>
                <c:pt idx="0">
                  <c:v>World</c:v>
                </c:pt>
              </c:strCache>
            </c:strRef>
          </c:tx>
          <c:spPr>
            <a:ln w="34925" cap="rnd">
              <a:solidFill>
                <a:schemeClr val="bg1">
                  <a:lumMod val="50000"/>
                </a:schemeClr>
              </a:solidFill>
              <a:round/>
            </a:ln>
            <a:effectLst>
              <a:outerShdw blurRad="57150" dist="19050" dir="5400000" algn="ctr" rotWithShape="0">
                <a:srgbClr val="000000">
                  <a:alpha val="63000"/>
                </a:srgbClr>
              </a:outerShdw>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59-D548-4742-A9DE-DC07D6F14658}"/>
                </c:ext>
              </c:extLst>
            </c:dLbl>
            <c:dLbl>
              <c:idx val="1"/>
              <c:delete val="1"/>
              <c:extLst>
                <c:ext xmlns:c15="http://schemas.microsoft.com/office/drawing/2012/chart" uri="{CE6537A1-D6FC-4f65-9D91-7224C49458BB}"/>
                <c:ext xmlns:c16="http://schemas.microsoft.com/office/drawing/2014/chart" uri="{C3380CC4-5D6E-409C-BE32-E72D297353CC}">
                  <c16:uniqueId val="{0000005A-D548-4742-A9DE-DC07D6F14658}"/>
                </c:ext>
              </c:extLst>
            </c:dLbl>
            <c:dLbl>
              <c:idx val="2"/>
              <c:delete val="1"/>
              <c:extLst>
                <c:ext xmlns:c15="http://schemas.microsoft.com/office/drawing/2012/chart" uri="{CE6537A1-D6FC-4f65-9D91-7224C49458BB}"/>
                <c:ext xmlns:c16="http://schemas.microsoft.com/office/drawing/2014/chart" uri="{C3380CC4-5D6E-409C-BE32-E72D297353CC}">
                  <c16:uniqueId val="{0000005B-D548-4742-A9DE-DC07D6F14658}"/>
                </c:ext>
              </c:extLst>
            </c:dLbl>
            <c:dLbl>
              <c:idx val="3"/>
              <c:delete val="1"/>
              <c:extLst>
                <c:ext xmlns:c15="http://schemas.microsoft.com/office/drawing/2012/chart" uri="{CE6537A1-D6FC-4f65-9D91-7224C49458BB}"/>
                <c:ext xmlns:c16="http://schemas.microsoft.com/office/drawing/2014/chart" uri="{C3380CC4-5D6E-409C-BE32-E72D297353CC}">
                  <c16:uniqueId val="{0000005C-D548-4742-A9DE-DC07D6F14658}"/>
                </c:ext>
              </c:extLst>
            </c:dLbl>
            <c:dLbl>
              <c:idx val="4"/>
              <c:delete val="1"/>
              <c:extLst>
                <c:ext xmlns:c15="http://schemas.microsoft.com/office/drawing/2012/chart" uri="{CE6537A1-D6FC-4f65-9D91-7224C49458BB}"/>
                <c:ext xmlns:c16="http://schemas.microsoft.com/office/drawing/2014/chart" uri="{C3380CC4-5D6E-409C-BE32-E72D297353CC}">
                  <c16:uniqueId val="{0000005D-D548-4742-A9DE-DC07D6F14658}"/>
                </c:ext>
              </c:extLst>
            </c:dLbl>
            <c:dLbl>
              <c:idx val="5"/>
              <c:delete val="1"/>
              <c:extLst>
                <c:ext xmlns:c15="http://schemas.microsoft.com/office/drawing/2012/chart" uri="{CE6537A1-D6FC-4f65-9D91-7224C49458BB}"/>
                <c:ext xmlns:c16="http://schemas.microsoft.com/office/drawing/2014/chart" uri="{C3380CC4-5D6E-409C-BE32-E72D297353CC}">
                  <c16:uniqueId val="{0000005E-D548-4742-A9DE-DC07D6F14658}"/>
                </c:ext>
              </c:extLst>
            </c:dLbl>
            <c:dLbl>
              <c:idx val="6"/>
              <c:delete val="1"/>
              <c:extLst>
                <c:ext xmlns:c15="http://schemas.microsoft.com/office/drawing/2012/chart" uri="{CE6537A1-D6FC-4f65-9D91-7224C49458BB}"/>
                <c:ext xmlns:c16="http://schemas.microsoft.com/office/drawing/2014/chart" uri="{C3380CC4-5D6E-409C-BE32-E72D297353CC}">
                  <c16:uniqueId val="{0000005F-D548-4742-A9DE-DC07D6F14658}"/>
                </c:ext>
              </c:extLst>
            </c:dLbl>
            <c:dLbl>
              <c:idx val="7"/>
              <c:delete val="1"/>
              <c:extLst>
                <c:ext xmlns:c15="http://schemas.microsoft.com/office/drawing/2012/chart" uri="{CE6537A1-D6FC-4f65-9D91-7224C49458BB}"/>
                <c:ext xmlns:c16="http://schemas.microsoft.com/office/drawing/2014/chart" uri="{C3380CC4-5D6E-409C-BE32-E72D297353CC}">
                  <c16:uniqueId val="{00000060-D548-4742-A9DE-DC07D6F14658}"/>
                </c:ext>
              </c:extLst>
            </c:dLbl>
            <c:dLbl>
              <c:idx val="8"/>
              <c:delete val="1"/>
              <c:extLst>
                <c:ext xmlns:c15="http://schemas.microsoft.com/office/drawing/2012/chart" uri="{CE6537A1-D6FC-4f65-9D91-7224C49458BB}"/>
                <c:ext xmlns:c16="http://schemas.microsoft.com/office/drawing/2014/chart" uri="{C3380CC4-5D6E-409C-BE32-E72D297353CC}">
                  <c16:uniqueId val="{00000061-D548-4742-A9DE-DC07D6F14658}"/>
                </c:ext>
              </c:extLst>
            </c:dLbl>
            <c:dLbl>
              <c:idx val="9"/>
              <c:delete val="1"/>
              <c:extLst>
                <c:ext xmlns:c15="http://schemas.microsoft.com/office/drawing/2012/chart" uri="{CE6537A1-D6FC-4f65-9D91-7224C49458BB}"/>
                <c:ext xmlns:c16="http://schemas.microsoft.com/office/drawing/2014/chart" uri="{C3380CC4-5D6E-409C-BE32-E72D297353CC}">
                  <c16:uniqueId val="{00000062-D548-4742-A9DE-DC07D6F14658}"/>
                </c:ext>
              </c:extLst>
            </c:dLbl>
            <c:dLbl>
              <c:idx val="10"/>
              <c:delete val="1"/>
              <c:extLst>
                <c:ext xmlns:c15="http://schemas.microsoft.com/office/drawing/2012/chart" uri="{CE6537A1-D6FC-4f65-9D91-7224C49458BB}"/>
                <c:ext xmlns:c16="http://schemas.microsoft.com/office/drawing/2014/chart" uri="{C3380CC4-5D6E-409C-BE32-E72D297353CC}">
                  <c16:uniqueId val="{00000063-D548-4742-A9DE-DC07D6F14658}"/>
                </c:ext>
              </c:extLst>
            </c:dLbl>
            <c:dLbl>
              <c:idx val="11"/>
              <c:delete val="1"/>
              <c:extLst>
                <c:ext xmlns:c15="http://schemas.microsoft.com/office/drawing/2012/chart" uri="{CE6537A1-D6FC-4f65-9D91-7224C49458BB}"/>
                <c:ext xmlns:c16="http://schemas.microsoft.com/office/drawing/2014/chart" uri="{C3380CC4-5D6E-409C-BE32-E72D297353CC}">
                  <c16:uniqueId val="{00000064-D548-4742-A9DE-DC07D6F14658}"/>
                </c:ext>
              </c:extLst>
            </c:dLbl>
            <c:dLbl>
              <c:idx val="12"/>
              <c:delete val="1"/>
              <c:extLst>
                <c:ext xmlns:c15="http://schemas.microsoft.com/office/drawing/2012/chart" uri="{CE6537A1-D6FC-4f65-9D91-7224C49458BB}"/>
                <c:ext xmlns:c16="http://schemas.microsoft.com/office/drawing/2014/chart" uri="{C3380CC4-5D6E-409C-BE32-E72D297353CC}">
                  <c16:uniqueId val="{00000065-D548-4742-A9DE-DC07D6F14658}"/>
                </c:ext>
              </c:extLst>
            </c:dLbl>
            <c:dLbl>
              <c:idx val="13"/>
              <c:delete val="1"/>
              <c:extLst>
                <c:ext xmlns:c15="http://schemas.microsoft.com/office/drawing/2012/chart" uri="{CE6537A1-D6FC-4f65-9D91-7224C49458BB}"/>
                <c:ext xmlns:c16="http://schemas.microsoft.com/office/drawing/2014/chart" uri="{C3380CC4-5D6E-409C-BE32-E72D297353CC}">
                  <c16:uniqueId val="{00000066-D548-4742-A9DE-DC07D6F14658}"/>
                </c:ext>
              </c:extLst>
            </c:dLbl>
            <c:dLbl>
              <c:idx val="14"/>
              <c:delete val="1"/>
              <c:extLst>
                <c:ext xmlns:c15="http://schemas.microsoft.com/office/drawing/2012/chart" uri="{CE6537A1-D6FC-4f65-9D91-7224C49458BB}"/>
                <c:ext xmlns:c16="http://schemas.microsoft.com/office/drawing/2014/chart" uri="{C3380CC4-5D6E-409C-BE32-E72D297353CC}">
                  <c16:uniqueId val="{00000067-D548-4742-A9DE-DC07D6F14658}"/>
                </c:ext>
              </c:extLst>
            </c:dLbl>
            <c:dLbl>
              <c:idx val="15"/>
              <c:delete val="1"/>
              <c:extLst>
                <c:ext xmlns:c15="http://schemas.microsoft.com/office/drawing/2012/chart" uri="{CE6537A1-D6FC-4f65-9D91-7224C49458BB}"/>
                <c:ext xmlns:c16="http://schemas.microsoft.com/office/drawing/2014/chart" uri="{C3380CC4-5D6E-409C-BE32-E72D297353CC}">
                  <c16:uniqueId val="{00000068-D548-4742-A9DE-DC07D6F14658}"/>
                </c:ext>
              </c:extLst>
            </c:dLbl>
            <c:dLbl>
              <c:idx val="16"/>
              <c:layout>
                <c:manualLayout>
                  <c:x val="-8.6078184941255756E-2"/>
                  <c:y val="5.9389764925260422E-2"/>
                </c:manualLayout>
              </c:layout>
              <c:spPr>
                <a:noFill/>
                <a:ln>
                  <a:noFill/>
                </a:ln>
                <a:effectLst/>
              </c:spPr>
              <c:txPr>
                <a:bodyPr rot="0" spcFirstLastPara="1" vertOverflow="ellipsis" vert="horz" wrap="square" anchor="ctr" anchorCtr="1"/>
                <a:lstStyle/>
                <a:p>
                  <a:pPr>
                    <a:defRPr sz="1100" b="0" i="0" u="none" strike="noStrike" kern="1200" baseline="0">
                      <a:solidFill>
                        <a:schemeClr val="bg1">
                          <a:lumMod val="65000"/>
                        </a:schemeClr>
                      </a:solidFill>
                      <a:latin typeface="+mn-lt"/>
                      <a:ea typeface="+mn-ea"/>
                      <a:cs typeface="+mn-cs"/>
                    </a:defRPr>
                  </a:pPr>
                  <a:endParaRPr lang="da-DK"/>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9-D548-4742-A9DE-DC07D6F14658}"/>
                </c:ext>
              </c:extLst>
            </c:dLbl>
            <c:dLbl>
              <c:idx val="17"/>
              <c:delete val="1"/>
              <c:extLst>
                <c:ext xmlns:c15="http://schemas.microsoft.com/office/drawing/2012/chart" uri="{CE6537A1-D6FC-4f65-9D91-7224C49458BB}"/>
                <c:ext xmlns:c16="http://schemas.microsoft.com/office/drawing/2014/chart" uri="{C3380CC4-5D6E-409C-BE32-E72D297353CC}">
                  <c16:uniqueId val="{0000006A-D548-4742-A9DE-DC07D6F14658}"/>
                </c:ext>
              </c:extLst>
            </c:dLbl>
            <c:dLbl>
              <c:idx val="18"/>
              <c:delete val="1"/>
              <c:extLst>
                <c:ext xmlns:c15="http://schemas.microsoft.com/office/drawing/2012/chart" uri="{CE6537A1-D6FC-4f65-9D91-7224C49458BB}"/>
                <c:ext xmlns:c16="http://schemas.microsoft.com/office/drawing/2014/chart" uri="{C3380CC4-5D6E-409C-BE32-E72D297353CC}">
                  <c16:uniqueId val="{0000006B-D548-4742-A9DE-DC07D6F14658}"/>
                </c:ext>
              </c:extLst>
            </c:dLbl>
            <c:dLbl>
              <c:idx val="19"/>
              <c:delete val="1"/>
              <c:extLst>
                <c:ext xmlns:c15="http://schemas.microsoft.com/office/drawing/2012/chart" uri="{CE6537A1-D6FC-4f65-9D91-7224C49458BB}"/>
                <c:ext xmlns:c16="http://schemas.microsoft.com/office/drawing/2014/chart" uri="{C3380CC4-5D6E-409C-BE32-E72D297353CC}">
                  <c16:uniqueId val="{0000006C-D548-4742-A9DE-DC07D6F14658}"/>
                </c:ext>
              </c:extLst>
            </c:dLbl>
            <c:dLbl>
              <c:idx val="20"/>
              <c:delete val="1"/>
              <c:extLst>
                <c:ext xmlns:c15="http://schemas.microsoft.com/office/drawing/2012/chart" uri="{CE6537A1-D6FC-4f65-9D91-7224C49458BB}"/>
                <c:ext xmlns:c16="http://schemas.microsoft.com/office/drawing/2014/chart" uri="{C3380CC4-5D6E-409C-BE32-E72D297353CC}">
                  <c16:uniqueId val="{0000006D-D548-4742-A9DE-DC07D6F14658}"/>
                </c:ext>
              </c:extLst>
            </c:dLbl>
            <c:spPr>
              <a:noFill/>
              <a:ln>
                <a:noFill/>
              </a:ln>
              <a:effectLst/>
            </c:spPr>
            <c:txPr>
              <a:bodyPr rot="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numRef>
              <c:f>Calculation!$S$19:$CF$19</c:f>
              <c:numCache>
                <c:formatCode>General</c:formatCode>
                <c:ptCount val="6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numCache>
            </c:numRef>
          </c:cat>
          <c:val>
            <c:numRef>
              <c:f>Calculation!$S$22:$AM$22</c:f>
              <c:numCache>
                <c:formatCode>0.0</c:formatCode>
                <c:ptCount val="21"/>
                <c:pt idx="0">
                  <c:v>4.20891223953506</c:v>
                </c:pt>
                <c:pt idx="1">
                  <c:v>4.2080641860201498</c:v>
                </c:pt>
                <c:pt idx="2">
                  <c:v>4.2131280158686302</c:v>
                </c:pt>
                <c:pt idx="3">
                  <c:v>4.3592082589899199</c:v>
                </c:pt>
                <c:pt idx="4">
                  <c:v>4.5055239929597501</c:v>
                </c:pt>
                <c:pt idx="5">
                  <c:v>4.6147198657861601</c:v>
                </c:pt>
                <c:pt idx="6">
                  <c:v>4.7135126910435901</c:v>
                </c:pt>
                <c:pt idx="7">
                  <c:v>4.8353730101830799</c:v>
                </c:pt>
                <c:pt idx="8">
                  <c:v>4.8077844784600403</c:v>
                </c:pt>
                <c:pt idx="9">
                  <c:v>4.6994129323319802</c:v>
                </c:pt>
                <c:pt idx="10">
                  <c:v>4.9157289668452302</c:v>
                </c:pt>
                <c:pt idx="11">
                  <c:v>4.9993417551972401</c:v>
                </c:pt>
                <c:pt idx="12">
                  <c:v>5.0125915797346101</c:v>
                </c:pt>
                <c:pt idx="13">
                  <c:v>5.0179892829360302</c:v>
                </c:pt>
                <c:pt idx="14">
                  <c:v>4.9869476140733804</c:v>
                </c:pt>
                <c:pt idx="15">
                  <c:v>4.9319639423711497</c:v>
                </c:pt>
                <c:pt idx="16">
                  <c:v>4.8872555876801904</c:v>
                </c:pt>
                <c:pt idx="17">
                  <c:v>4.8957029840686497</c:v>
                </c:pt>
                <c:pt idx="18">
                  <c:v>4.9451708704549597</c:v>
                </c:pt>
                <c:pt idx="19">
                  <c:v>4.9181630789765496</c:v>
                </c:pt>
                <c:pt idx="20">
                  <c:v>4.6170490074921799</c:v>
                </c:pt>
              </c:numCache>
            </c:numRef>
          </c:val>
          <c:smooth val="1"/>
          <c:extLst>
            <c:ext xmlns:c16="http://schemas.microsoft.com/office/drawing/2014/chart" uri="{C3380CC4-5D6E-409C-BE32-E72D297353CC}">
              <c16:uniqueId val="{0000009B-D548-4742-A9DE-DC07D6F14658}"/>
            </c:ext>
          </c:extLst>
        </c:ser>
        <c:ser>
          <c:idx val="2"/>
          <c:order val="2"/>
          <c:tx>
            <c:strRef>
              <c:f>Calculation!$R$21</c:f>
              <c:strCache>
                <c:ptCount val="1"/>
                <c:pt idx="0">
                  <c:v>Free Level</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43-D548-4742-A9DE-DC07D6F14658}"/>
                </c:ext>
              </c:extLst>
            </c:dLbl>
            <c:dLbl>
              <c:idx val="1"/>
              <c:delete val="1"/>
              <c:extLst>
                <c:ext xmlns:c15="http://schemas.microsoft.com/office/drawing/2012/chart" uri="{CE6537A1-D6FC-4f65-9D91-7224C49458BB}"/>
                <c:ext xmlns:c16="http://schemas.microsoft.com/office/drawing/2014/chart" uri="{C3380CC4-5D6E-409C-BE32-E72D297353CC}">
                  <c16:uniqueId val="{00000044-D548-4742-A9DE-DC07D6F14658}"/>
                </c:ext>
              </c:extLst>
            </c:dLbl>
            <c:dLbl>
              <c:idx val="2"/>
              <c:delete val="1"/>
              <c:extLst>
                <c:ext xmlns:c15="http://schemas.microsoft.com/office/drawing/2012/chart" uri="{CE6537A1-D6FC-4f65-9D91-7224C49458BB}"/>
                <c:ext xmlns:c16="http://schemas.microsoft.com/office/drawing/2014/chart" uri="{C3380CC4-5D6E-409C-BE32-E72D297353CC}">
                  <c16:uniqueId val="{00000045-D548-4742-A9DE-DC07D6F14658}"/>
                </c:ext>
              </c:extLst>
            </c:dLbl>
            <c:dLbl>
              <c:idx val="3"/>
              <c:delete val="1"/>
              <c:extLst>
                <c:ext xmlns:c15="http://schemas.microsoft.com/office/drawing/2012/chart" uri="{CE6537A1-D6FC-4f65-9D91-7224C49458BB}"/>
                <c:ext xmlns:c16="http://schemas.microsoft.com/office/drawing/2014/chart" uri="{C3380CC4-5D6E-409C-BE32-E72D297353CC}">
                  <c16:uniqueId val="{00000046-D548-4742-A9DE-DC07D6F14658}"/>
                </c:ext>
              </c:extLst>
            </c:dLbl>
            <c:dLbl>
              <c:idx val="4"/>
              <c:delete val="1"/>
              <c:extLst>
                <c:ext xmlns:c15="http://schemas.microsoft.com/office/drawing/2012/chart" uri="{CE6537A1-D6FC-4f65-9D91-7224C49458BB}"/>
                <c:ext xmlns:c16="http://schemas.microsoft.com/office/drawing/2014/chart" uri="{C3380CC4-5D6E-409C-BE32-E72D297353CC}">
                  <c16:uniqueId val="{00000047-D548-4742-A9DE-DC07D6F14658}"/>
                </c:ext>
              </c:extLst>
            </c:dLbl>
            <c:dLbl>
              <c:idx val="5"/>
              <c:delete val="1"/>
              <c:extLst>
                <c:ext xmlns:c15="http://schemas.microsoft.com/office/drawing/2012/chart" uri="{CE6537A1-D6FC-4f65-9D91-7224C49458BB}"/>
                <c:ext xmlns:c16="http://schemas.microsoft.com/office/drawing/2014/chart" uri="{C3380CC4-5D6E-409C-BE32-E72D297353CC}">
                  <c16:uniqueId val="{00000048-D548-4742-A9DE-DC07D6F14658}"/>
                </c:ext>
              </c:extLst>
            </c:dLbl>
            <c:dLbl>
              <c:idx val="6"/>
              <c:delete val="1"/>
              <c:extLst>
                <c:ext xmlns:c15="http://schemas.microsoft.com/office/drawing/2012/chart" uri="{CE6537A1-D6FC-4f65-9D91-7224C49458BB}"/>
                <c:ext xmlns:c16="http://schemas.microsoft.com/office/drawing/2014/chart" uri="{C3380CC4-5D6E-409C-BE32-E72D297353CC}">
                  <c16:uniqueId val="{00000049-D548-4742-A9DE-DC07D6F14658}"/>
                </c:ext>
              </c:extLst>
            </c:dLbl>
            <c:dLbl>
              <c:idx val="7"/>
              <c:delete val="1"/>
              <c:extLst>
                <c:ext xmlns:c15="http://schemas.microsoft.com/office/drawing/2012/chart" uri="{CE6537A1-D6FC-4f65-9D91-7224C49458BB}"/>
                <c:ext xmlns:c16="http://schemas.microsoft.com/office/drawing/2014/chart" uri="{C3380CC4-5D6E-409C-BE32-E72D297353CC}">
                  <c16:uniqueId val="{0000004A-D548-4742-A9DE-DC07D6F14658}"/>
                </c:ext>
              </c:extLst>
            </c:dLbl>
            <c:dLbl>
              <c:idx val="8"/>
              <c:delete val="1"/>
              <c:extLst>
                <c:ext xmlns:c15="http://schemas.microsoft.com/office/drawing/2012/chart" uri="{CE6537A1-D6FC-4f65-9D91-7224C49458BB}"/>
                <c:ext xmlns:c16="http://schemas.microsoft.com/office/drawing/2014/chart" uri="{C3380CC4-5D6E-409C-BE32-E72D297353CC}">
                  <c16:uniqueId val="{0000004B-D548-4742-A9DE-DC07D6F14658}"/>
                </c:ext>
              </c:extLst>
            </c:dLbl>
            <c:dLbl>
              <c:idx val="9"/>
              <c:delete val="1"/>
              <c:extLst>
                <c:ext xmlns:c15="http://schemas.microsoft.com/office/drawing/2012/chart" uri="{CE6537A1-D6FC-4f65-9D91-7224C49458BB}"/>
                <c:ext xmlns:c16="http://schemas.microsoft.com/office/drawing/2014/chart" uri="{C3380CC4-5D6E-409C-BE32-E72D297353CC}">
                  <c16:uniqueId val="{0000004C-D548-4742-A9DE-DC07D6F14658}"/>
                </c:ext>
              </c:extLst>
            </c:dLbl>
            <c:dLbl>
              <c:idx val="10"/>
              <c:delete val="1"/>
              <c:extLst>
                <c:ext xmlns:c15="http://schemas.microsoft.com/office/drawing/2012/chart" uri="{CE6537A1-D6FC-4f65-9D91-7224C49458BB}"/>
                <c:ext xmlns:c16="http://schemas.microsoft.com/office/drawing/2014/chart" uri="{C3380CC4-5D6E-409C-BE32-E72D297353CC}">
                  <c16:uniqueId val="{0000004D-D548-4742-A9DE-DC07D6F14658}"/>
                </c:ext>
              </c:extLst>
            </c:dLbl>
            <c:dLbl>
              <c:idx val="11"/>
              <c:delete val="1"/>
              <c:extLst>
                <c:ext xmlns:c15="http://schemas.microsoft.com/office/drawing/2012/chart" uri="{CE6537A1-D6FC-4f65-9D91-7224C49458BB}"/>
                <c:ext xmlns:c16="http://schemas.microsoft.com/office/drawing/2014/chart" uri="{C3380CC4-5D6E-409C-BE32-E72D297353CC}">
                  <c16:uniqueId val="{0000004E-D548-4742-A9DE-DC07D6F14658}"/>
                </c:ext>
              </c:extLst>
            </c:dLbl>
            <c:dLbl>
              <c:idx val="12"/>
              <c:delete val="1"/>
              <c:extLst>
                <c:ext xmlns:c15="http://schemas.microsoft.com/office/drawing/2012/chart" uri="{CE6537A1-D6FC-4f65-9D91-7224C49458BB}"/>
                <c:ext xmlns:c16="http://schemas.microsoft.com/office/drawing/2014/chart" uri="{C3380CC4-5D6E-409C-BE32-E72D297353CC}">
                  <c16:uniqueId val="{0000004F-D548-4742-A9DE-DC07D6F14658}"/>
                </c:ext>
              </c:extLst>
            </c:dLbl>
            <c:dLbl>
              <c:idx val="13"/>
              <c:delete val="1"/>
              <c:extLst>
                <c:ext xmlns:c15="http://schemas.microsoft.com/office/drawing/2012/chart" uri="{CE6537A1-D6FC-4f65-9D91-7224C49458BB}"/>
                <c:ext xmlns:c16="http://schemas.microsoft.com/office/drawing/2014/chart" uri="{C3380CC4-5D6E-409C-BE32-E72D297353CC}">
                  <c16:uniqueId val="{00000050-D548-4742-A9DE-DC07D6F14658}"/>
                </c:ext>
              </c:extLst>
            </c:dLbl>
            <c:dLbl>
              <c:idx val="14"/>
              <c:delete val="1"/>
              <c:extLst>
                <c:ext xmlns:c15="http://schemas.microsoft.com/office/drawing/2012/chart" uri="{CE6537A1-D6FC-4f65-9D91-7224C49458BB}"/>
                <c:ext xmlns:c16="http://schemas.microsoft.com/office/drawing/2014/chart" uri="{C3380CC4-5D6E-409C-BE32-E72D297353CC}">
                  <c16:uniqueId val="{00000051-D548-4742-A9DE-DC07D6F14658}"/>
                </c:ext>
              </c:extLst>
            </c:dLbl>
            <c:dLbl>
              <c:idx val="15"/>
              <c:delete val="1"/>
              <c:extLst>
                <c:ext xmlns:c15="http://schemas.microsoft.com/office/drawing/2012/chart" uri="{CE6537A1-D6FC-4f65-9D91-7224C49458BB}"/>
                <c:ext xmlns:c16="http://schemas.microsoft.com/office/drawing/2014/chart" uri="{C3380CC4-5D6E-409C-BE32-E72D297353CC}">
                  <c16:uniqueId val="{00000052-D548-4742-A9DE-DC07D6F14658}"/>
                </c:ext>
              </c:extLst>
            </c:dLbl>
            <c:dLbl>
              <c:idx val="16"/>
              <c:delete val="1"/>
              <c:extLst>
                <c:ext xmlns:c15="http://schemas.microsoft.com/office/drawing/2012/chart" uri="{CE6537A1-D6FC-4f65-9D91-7224C49458BB}"/>
                <c:ext xmlns:c16="http://schemas.microsoft.com/office/drawing/2014/chart" uri="{C3380CC4-5D6E-409C-BE32-E72D297353CC}">
                  <c16:uniqueId val="{00000053-D548-4742-A9DE-DC07D6F14658}"/>
                </c:ext>
              </c:extLst>
            </c:dLbl>
            <c:dLbl>
              <c:idx val="17"/>
              <c:delete val="1"/>
              <c:extLst>
                <c:ext xmlns:c15="http://schemas.microsoft.com/office/drawing/2012/chart" uri="{CE6537A1-D6FC-4f65-9D91-7224C49458BB}"/>
                <c:ext xmlns:c16="http://schemas.microsoft.com/office/drawing/2014/chart" uri="{C3380CC4-5D6E-409C-BE32-E72D297353CC}">
                  <c16:uniqueId val="{00000054-D548-4742-A9DE-DC07D6F14658}"/>
                </c:ext>
              </c:extLst>
            </c:dLbl>
            <c:dLbl>
              <c:idx val="18"/>
              <c:delete val="1"/>
              <c:extLst>
                <c:ext xmlns:c15="http://schemas.microsoft.com/office/drawing/2012/chart" uri="{CE6537A1-D6FC-4f65-9D91-7224C49458BB}"/>
                <c:ext xmlns:c16="http://schemas.microsoft.com/office/drawing/2014/chart" uri="{C3380CC4-5D6E-409C-BE32-E72D297353CC}">
                  <c16:uniqueId val="{00000055-D548-4742-A9DE-DC07D6F14658}"/>
                </c:ext>
              </c:extLst>
            </c:dLbl>
            <c:dLbl>
              <c:idx val="19"/>
              <c:delete val="1"/>
              <c:extLst>
                <c:ext xmlns:c15="http://schemas.microsoft.com/office/drawing/2012/chart" uri="{CE6537A1-D6FC-4f65-9D91-7224C49458BB}"/>
                <c:ext xmlns:c16="http://schemas.microsoft.com/office/drawing/2014/chart" uri="{C3380CC4-5D6E-409C-BE32-E72D297353CC}">
                  <c16:uniqueId val="{00000056-D548-4742-A9DE-DC07D6F14658}"/>
                </c:ext>
              </c:extLst>
            </c:dLbl>
            <c:dLbl>
              <c:idx val="20"/>
              <c:delete val="1"/>
              <c:extLst>
                <c:ext xmlns:c15="http://schemas.microsoft.com/office/drawing/2012/chart" uri="{CE6537A1-D6FC-4f65-9D91-7224C49458BB}"/>
                <c:ext xmlns:c16="http://schemas.microsoft.com/office/drawing/2014/chart" uri="{C3380CC4-5D6E-409C-BE32-E72D297353CC}">
                  <c16:uniqueId val="{00000057-D548-4742-A9DE-DC07D6F14658}"/>
                </c:ext>
              </c:extLst>
            </c:dLbl>
            <c:dLbl>
              <c:idx val="21"/>
              <c:delete val="1"/>
              <c:extLst>
                <c:ext xmlns:c15="http://schemas.microsoft.com/office/drawing/2012/chart" uri="{CE6537A1-D6FC-4f65-9D91-7224C49458BB}"/>
                <c:ext xmlns:c16="http://schemas.microsoft.com/office/drawing/2014/chart" uri="{C3380CC4-5D6E-409C-BE32-E72D297353CC}">
                  <c16:uniqueId val="{00000001-B28C-486B-BA1F-D344FB8F0DAF}"/>
                </c:ext>
              </c:extLst>
            </c:dLbl>
            <c:dLbl>
              <c:idx val="22"/>
              <c:delete val="1"/>
              <c:extLst>
                <c:ext xmlns:c15="http://schemas.microsoft.com/office/drawing/2012/chart" uri="{CE6537A1-D6FC-4f65-9D91-7224C49458BB}"/>
                <c:ext xmlns:c16="http://schemas.microsoft.com/office/drawing/2014/chart" uri="{C3380CC4-5D6E-409C-BE32-E72D297353CC}">
                  <c16:uniqueId val="{00000002-B28C-486B-BA1F-D344FB8F0DAF}"/>
                </c:ext>
              </c:extLst>
            </c:dLbl>
            <c:dLbl>
              <c:idx val="23"/>
              <c:delete val="1"/>
              <c:extLst>
                <c:ext xmlns:c15="http://schemas.microsoft.com/office/drawing/2012/chart" uri="{CE6537A1-D6FC-4f65-9D91-7224C49458BB}"/>
                <c:ext xmlns:c16="http://schemas.microsoft.com/office/drawing/2014/chart" uri="{C3380CC4-5D6E-409C-BE32-E72D297353CC}">
                  <c16:uniqueId val="{00000003-B28C-486B-BA1F-D344FB8F0DAF}"/>
                </c:ext>
              </c:extLst>
            </c:dLbl>
            <c:dLbl>
              <c:idx val="24"/>
              <c:delete val="1"/>
              <c:extLst>
                <c:ext xmlns:c15="http://schemas.microsoft.com/office/drawing/2012/chart" uri="{CE6537A1-D6FC-4f65-9D91-7224C49458BB}"/>
                <c:ext xmlns:c16="http://schemas.microsoft.com/office/drawing/2014/chart" uri="{C3380CC4-5D6E-409C-BE32-E72D297353CC}">
                  <c16:uniqueId val="{00000004-B28C-486B-BA1F-D344FB8F0DAF}"/>
                </c:ext>
              </c:extLst>
            </c:dLbl>
            <c:dLbl>
              <c:idx val="25"/>
              <c:delete val="1"/>
              <c:extLst>
                <c:ext xmlns:c15="http://schemas.microsoft.com/office/drawing/2012/chart" uri="{CE6537A1-D6FC-4f65-9D91-7224C49458BB}"/>
                <c:ext xmlns:c16="http://schemas.microsoft.com/office/drawing/2014/chart" uri="{C3380CC4-5D6E-409C-BE32-E72D297353CC}">
                  <c16:uniqueId val="{00000005-B28C-486B-BA1F-D344FB8F0DAF}"/>
                </c:ext>
              </c:extLst>
            </c:dLbl>
            <c:dLbl>
              <c:idx val="26"/>
              <c:delete val="1"/>
              <c:extLst>
                <c:ext xmlns:c15="http://schemas.microsoft.com/office/drawing/2012/chart" uri="{CE6537A1-D6FC-4f65-9D91-7224C49458BB}"/>
                <c:ext xmlns:c16="http://schemas.microsoft.com/office/drawing/2014/chart" uri="{C3380CC4-5D6E-409C-BE32-E72D297353CC}">
                  <c16:uniqueId val="{00000006-B28C-486B-BA1F-D344FB8F0DAF}"/>
                </c:ext>
              </c:extLst>
            </c:dLbl>
            <c:dLbl>
              <c:idx val="27"/>
              <c:delete val="1"/>
              <c:extLst>
                <c:ext xmlns:c15="http://schemas.microsoft.com/office/drawing/2012/chart" uri="{CE6537A1-D6FC-4f65-9D91-7224C49458BB}"/>
                <c:ext xmlns:c16="http://schemas.microsoft.com/office/drawing/2014/chart" uri="{C3380CC4-5D6E-409C-BE32-E72D297353CC}">
                  <c16:uniqueId val="{00000007-B28C-486B-BA1F-D344FB8F0DAF}"/>
                </c:ext>
              </c:extLst>
            </c:dLbl>
            <c:dLbl>
              <c:idx val="28"/>
              <c:delete val="1"/>
              <c:extLst>
                <c:ext xmlns:c15="http://schemas.microsoft.com/office/drawing/2012/chart" uri="{CE6537A1-D6FC-4f65-9D91-7224C49458BB}"/>
                <c:ext xmlns:c16="http://schemas.microsoft.com/office/drawing/2014/chart" uri="{C3380CC4-5D6E-409C-BE32-E72D297353CC}">
                  <c16:uniqueId val="{00000008-B28C-486B-BA1F-D344FB8F0DAF}"/>
                </c:ext>
              </c:extLst>
            </c:dLbl>
            <c:dLbl>
              <c:idx val="29"/>
              <c:layout>
                <c:manualLayout>
                  <c:x val="-7.1775359594375393E-2"/>
                  <c:y val="-9.5572395555818687E-2"/>
                </c:manualLayout>
              </c:layout>
              <c:spPr>
                <a:noFill/>
                <a:ln>
                  <a:noFill/>
                </a:ln>
                <a:effectLst/>
              </c:spPr>
              <c:txPr>
                <a:bodyPr rot="0" spcFirstLastPara="1" vertOverflow="ellipsis" vert="horz" wrap="square" anchor="ctr" anchorCtr="1"/>
                <a:lstStyle/>
                <a:p>
                  <a:pPr>
                    <a:defRPr sz="1100" b="0" i="0" u="none" strike="noStrike" kern="1200" baseline="0">
                      <a:solidFill>
                        <a:schemeClr val="lt1">
                          <a:lumMod val="85000"/>
                        </a:schemeClr>
                      </a:solidFill>
                      <a:latin typeface="+mn-lt"/>
                      <a:ea typeface="+mn-ea"/>
                      <a:cs typeface="+mn-cs"/>
                    </a:defRPr>
                  </a:pPr>
                  <a:endParaRPr lang="da-DK"/>
                </a:p>
              </c:txPr>
              <c:showLegendKey val="0"/>
              <c:showVal val="1"/>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09-B28C-486B-BA1F-D344FB8F0DAF}"/>
                </c:ext>
              </c:extLst>
            </c:dLbl>
            <c:dLbl>
              <c:idx val="30"/>
              <c:delete val="1"/>
              <c:extLst>
                <c:ext xmlns:c15="http://schemas.microsoft.com/office/drawing/2012/chart" uri="{CE6537A1-D6FC-4f65-9D91-7224C49458BB}"/>
                <c:ext xmlns:c16="http://schemas.microsoft.com/office/drawing/2014/chart" uri="{C3380CC4-5D6E-409C-BE32-E72D297353CC}">
                  <c16:uniqueId val="{0000000A-B28C-486B-BA1F-D344FB8F0DAF}"/>
                </c:ext>
              </c:extLst>
            </c:dLbl>
            <c:dLbl>
              <c:idx val="31"/>
              <c:delete val="1"/>
              <c:extLst>
                <c:ext xmlns:c15="http://schemas.microsoft.com/office/drawing/2012/chart" uri="{CE6537A1-D6FC-4f65-9D91-7224C49458BB}"/>
                <c:ext xmlns:c16="http://schemas.microsoft.com/office/drawing/2014/chart" uri="{C3380CC4-5D6E-409C-BE32-E72D297353CC}">
                  <c16:uniqueId val="{0000000B-B28C-486B-BA1F-D344FB8F0DAF}"/>
                </c:ext>
              </c:extLst>
            </c:dLbl>
            <c:dLbl>
              <c:idx val="32"/>
              <c:delete val="1"/>
              <c:extLst>
                <c:ext xmlns:c15="http://schemas.microsoft.com/office/drawing/2012/chart" uri="{CE6537A1-D6FC-4f65-9D91-7224C49458BB}"/>
                <c:ext xmlns:c16="http://schemas.microsoft.com/office/drawing/2014/chart" uri="{C3380CC4-5D6E-409C-BE32-E72D297353CC}">
                  <c16:uniqueId val="{0000000C-B28C-486B-BA1F-D344FB8F0DAF}"/>
                </c:ext>
              </c:extLst>
            </c:dLbl>
            <c:dLbl>
              <c:idx val="33"/>
              <c:delete val="1"/>
              <c:extLst>
                <c:ext xmlns:c15="http://schemas.microsoft.com/office/drawing/2012/chart" uri="{CE6537A1-D6FC-4f65-9D91-7224C49458BB}"/>
                <c:ext xmlns:c16="http://schemas.microsoft.com/office/drawing/2014/chart" uri="{C3380CC4-5D6E-409C-BE32-E72D297353CC}">
                  <c16:uniqueId val="{0000000D-B28C-486B-BA1F-D344FB8F0DAF}"/>
                </c:ext>
              </c:extLst>
            </c:dLbl>
            <c:dLbl>
              <c:idx val="34"/>
              <c:delete val="1"/>
              <c:extLst>
                <c:ext xmlns:c15="http://schemas.microsoft.com/office/drawing/2012/chart" uri="{CE6537A1-D6FC-4f65-9D91-7224C49458BB}"/>
                <c:ext xmlns:c16="http://schemas.microsoft.com/office/drawing/2014/chart" uri="{C3380CC4-5D6E-409C-BE32-E72D297353CC}">
                  <c16:uniqueId val="{0000000E-B28C-486B-BA1F-D344FB8F0DAF}"/>
                </c:ext>
              </c:extLst>
            </c:dLbl>
            <c:dLbl>
              <c:idx val="35"/>
              <c:delete val="1"/>
              <c:extLst>
                <c:ext xmlns:c15="http://schemas.microsoft.com/office/drawing/2012/chart" uri="{CE6537A1-D6FC-4f65-9D91-7224C49458BB}"/>
                <c:ext xmlns:c16="http://schemas.microsoft.com/office/drawing/2014/chart" uri="{C3380CC4-5D6E-409C-BE32-E72D297353CC}">
                  <c16:uniqueId val="{0000000F-B28C-486B-BA1F-D344FB8F0DAF}"/>
                </c:ext>
              </c:extLst>
            </c:dLbl>
            <c:dLbl>
              <c:idx val="36"/>
              <c:delete val="1"/>
              <c:extLst>
                <c:ext xmlns:c15="http://schemas.microsoft.com/office/drawing/2012/chart" uri="{CE6537A1-D6FC-4f65-9D91-7224C49458BB}"/>
                <c:ext xmlns:c16="http://schemas.microsoft.com/office/drawing/2014/chart" uri="{C3380CC4-5D6E-409C-BE32-E72D297353CC}">
                  <c16:uniqueId val="{00000010-B28C-486B-BA1F-D344FB8F0DAF}"/>
                </c:ext>
              </c:extLst>
            </c:dLbl>
            <c:dLbl>
              <c:idx val="37"/>
              <c:delete val="1"/>
              <c:extLst>
                <c:ext xmlns:c15="http://schemas.microsoft.com/office/drawing/2012/chart" uri="{CE6537A1-D6FC-4f65-9D91-7224C49458BB}"/>
                <c:ext xmlns:c16="http://schemas.microsoft.com/office/drawing/2014/chart" uri="{C3380CC4-5D6E-409C-BE32-E72D297353CC}">
                  <c16:uniqueId val="{00000011-B28C-486B-BA1F-D344FB8F0DAF}"/>
                </c:ext>
              </c:extLst>
            </c:dLbl>
            <c:dLbl>
              <c:idx val="38"/>
              <c:delete val="1"/>
              <c:extLst>
                <c:ext xmlns:c15="http://schemas.microsoft.com/office/drawing/2012/chart" uri="{CE6537A1-D6FC-4f65-9D91-7224C49458BB}"/>
                <c:ext xmlns:c16="http://schemas.microsoft.com/office/drawing/2014/chart" uri="{C3380CC4-5D6E-409C-BE32-E72D297353CC}">
                  <c16:uniqueId val="{00000012-B28C-486B-BA1F-D344FB8F0DAF}"/>
                </c:ext>
              </c:extLst>
            </c:dLbl>
            <c:dLbl>
              <c:idx val="39"/>
              <c:delete val="1"/>
              <c:extLst>
                <c:ext xmlns:c15="http://schemas.microsoft.com/office/drawing/2012/chart" uri="{CE6537A1-D6FC-4f65-9D91-7224C49458BB}"/>
                <c:ext xmlns:c16="http://schemas.microsoft.com/office/drawing/2014/chart" uri="{C3380CC4-5D6E-409C-BE32-E72D297353CC}">
                  <c16:uniqueId val="{00000013-B28C-486B-BA1F-D344FB8F0DAF}"/>
                </c:ext>
              </c:extLst>
            </c:dLbl>
            <c:dLbl>
              <c:idx val="40"/>
              <c:delete val="1"/>
              <c:extLst>
                <c:ext xmlns:c15="http://schemas.microsoft.com/office/drawing/2012/chart" uri="{CE6537A1-D6FC-4f65-9D91-7224C49458BB}"/>
                <c:ext xmlns:c16="http://schemas.microsoft.com/office/drawing/2014/chart" uri="{C3380CC4-5D6E-409C-BE32-E72D297353CC}">
                  <c16:uniqueId val="{00000014-B28C-486B-BA1F-D344FB8F0DAF}"/>
                </c:ext>
              </c:extLst>
            </c:dLbl>
            <c:dLbl>
              <c:idx val="41"/>
              <c:delete val="1"/>
              <c:extLst>
                <c:ext xmlns:c15="http://schemas.microsoft.com/office/drawing/2012/chart" uri="{CE6537A1-D6FC-4f65-9D91-7224C49458BB}"/>
                <c:ext xmlns:c16="http://schemas.microsoft.com/office/drawing/2014/chart" uri="{C3380CC4-5D6E-409C-BE32-E72D297353CC}">
                  <c16:uniqueId val="{00000015-B28C-486B-BA1F-D344FB8F0DAF}"/>
                </c:ext>
              </c:extLst>
            </c:dLbl>
            <c:dLbl>
              <c:idx val="42"/>
              <c:delete val="1"/>
              <c:extLst>
                <c:ext xmlns:c15="http://schemas.microsoft.com/office/drawing/2012/chart" uri="{CE6537A1-D6FC-4f65-9D91-7224C49458BB}"/>
                <c:ext xmlns:c16="http://schemas.microsoft.com/office/drawing/2014/chart" uri="{C3380CC4-5D6E-409C-BE32-E72D297353CC}">
                  <c16:uniqueId val="{00000016-B28C-486B-BA1F-D344FB8F0DAF}"/>
                </c:ext>
              </c:extLst>
            </c:dLbl>
            <c:dLbl>
              <c:idx val="43"/>
              <c:delete val="1"/>
              <c:extLst>
                <c:ext xmlns:c15="http://schemas.microsoft.com/office/drawing/2012/chart" uri="{CE6537A1-D6FC-4f65-9D91-7224C49458BB}"/>
                <c:ext xmlns:c16="http://schemas.microsoft.com/office/drawing/2014/chart" uri="{C3380CC4-5D6E-409C-BE32-E72D297353CC}">
                  <c16:uniqueId val="{00000017-B28C-486B-BA1F-D344FB8F0DAF}"/>
                </c:ext>
              </c:extLst>
            </c:dLbl>
            <c:dLbl>
              <c:idx val="44"/>
              <c:delete val="1"/>
              <c:extLst>
                <c:ext xmlns:c15="http://schemas.microsoft.com/office/drawing/2012/chart" uri="{CE6537A1-D6FC-4f65-9D91-7224C49458BB}"/>
                <c:ext xmlns:c16="http://schemas.microsoft.com/office/drawing/2014/chart" uri="{C3380CC4-5D6E-409C-BE32-E72D297353CC}">
                  <c16:uniqueId val="{00000018-B28C-486B-BA1F-D344FB8F0DAF}"/>
                </c:ext>
              </c:extLst>
            </c:dLbl>
            <c:dLbl>
              <c:idx val="45"/>
              <c:delete val="1"/>
              <c:extLst>
                <c:ext xmlns:c15="http://schemas.microsoft.com/office/drawing/2012/chart" uri="{CE6537A1-D6FC-4f65-9D91-7224C49458BB}"/>
                <c:ext xmlns:c16="http://schemas.microsoft.com/office/drawing/2014/chart" uri="{C3380CC4-5D6E-409C-BE32-E72D297353CC}">
                  <c16:uniqueId val="{00000019-B28C-486B-BA1F-D344FB8F0DAF}"/>
                </c:ext>
              </c:extLst>
            </c:dLbl>
            <c:dLbl>
              <c:idx val="46"/>
              <c:delete val="1"/>
              <c:extLst>
                <c:ext xmlns:c15="http://schemas.microsoft.com/office/drawing/2012/chart" uri="{CE6537A1-D6FC-4f65-9D91-7224C49458BB}"/>
                <c:ext xmlns:c16="http://schemas.microsoft.com/office/drawing/2014/chart" uri="{C3380CC4-5D6E-409C-BE32-E72D297353CC}">
                  <c16:uniqueId val="{0000001A-B28C-486B-BA1F-D344FB8F0DAF}"/>
                </c:ext>
              </c:extLst>
            </c:dLbl>
            <c:dLbl>
              <c:idx val="47"/>
              <c:delete val="1"/>
              <c:extLst>
                <c:ext xmlns:c15="http://schemas.microsoft.com/office/drawing/2012/chart" uri="{CE6537A1-D6FC-4f65-9D91-7224C49458BB}"/>
                <c:ext xmlns:c16="http://schemas.microsoft.com/office/drawing/2014/chart" uri="{C3380CC4-5D6E-409C-BE32-E72D297353CC}">
                  <c16:uniqueId val="{0000001B-B28C-486B-BA1F-D344FB8F0DAF}"/>
                </c:ext>
              </c:extLst>
            </c:dLbl>
            <c:dLbl>
              <c:idx val="48"/>
              <c:delete val="1"/>
              <c:extLst>
                <c:ext xmlns:c15="http://schemas.microsoft.com/office/drawing/2012/chart" uri="{CE6537A1-D6FC-4f65-9D91-7224C49458BB}"/>
                <c:ext xmlns:c16="http://schemas.microsoft.com/office/drawing/2014/chart" uri="{C3380CC4-5D6E-409C-BE32-E72D297353CC}">
                  <c16:uniqueId val="{0000001C-B28C-486B-BA1F-D344FB8F0DAF}"/>
                </c:ext>
              </c:extLst>
            </c:dLbl>
            <c:dLbl>
              <c:idx val="49"/>
              <c:delete val="1"/>
              <c:extLst>
                <c:ext xmlns:c15="http://schemas.microsoft.com/office/drawing/2012/chart" uri="{CE6537A1-D6FC-4f65-9D91-7224C49458BB}"/>
                <c:ext xmlns:c16="http://schemas.microsoft.com/office/drawing/2014/chart" uri="{C3380CC4-5D6E-409C-BE32-E72D297353CC}">
                  <c16:uniqueId val="{0000001D-B28C-486B-BA1F-D344FB8F0DAF}"/>
                </c:ext>
              </c:extLst>
            </c:dLbl>
            <c:dLbl>
              <c:idx val="50"/>
              <c:delete val="1"/>
              <c:extLst>
                <c:ext xmlns:c15="http://schemas.microsoft.com/office/drawing/2012/chart" uri="{CE6537A1-D6FC-4f65-9D91-7224C49458BB}"/>
                <c:ext xmlns:c16="http://schemas.microsoft.com/office/drawing/2014/chart" uri="{C3380CC4-5D6E-409C-BE32-E72D297353CC}">
                  <c16:uniqueId val="{0000001E-B28C-486B-BA1F-D344FB8F0DAF}"/>
                </c:ext>
              </c:extLst>
            </c:dLbl>
            <c:dLbl>
              <c:idx val="51"/>
              <c:delete val="1"/>
              <c:extLst>
                <c:ext xmlns:c15="http://schemas.microsoft.com/office/drawing/2012/chart" uri="{CE6537A1-D6FC-4f65-9D91-7224C49458BB}"/>
                <c:ext xmlns:c16="http://schemas.microsoft.com/office/drawing/2014/chart" uri="{C3380CC4-5D6E-409C-BE32-E72D297353CC}">
                  <c16:uniqueId val="{0000001F-B28C-486B-BA1F-D344FB8F0DAF}"/>
                </c:ext>
              </c:extLst>
            </c:dLbl>
            <c:dLbl>
              <c:idx val="52"/>
              <c:delete val="1"/>
              <c:extLst>
                <c:ext xmlns:c15="http://schemas.microsoft.com/office/drawing/2012/chart" uri="{CE6537A1-D6FC-4f65-9D91-7224C49458BB}"/>
                <c:ext xmlns:c16="http://schemas.microsoft.com/office/drawing/2014/chart" uri="{C3380CC4-5D6E-409C-BE32-E72D297353CC}">
                  <c16:uniqueId val="{00000020-B28C-486B-BA1F-D344FB8F0DAF}"/>
                </c:ext>
              </c:extLst>
            </c:dLbl>
            <c:dLbl>
              <c:idx val="53"/>
              <c:delete val="1"/>
              <c:extLst>
                <c:ext xmlns:c15="http://schemas.microsoft.com/office/drawing/2012/chart" uri="{CE6537A1-D6FC-4f65-9D91-7224C49458BB}"/>
                <c:ext xmlns:c16="http://schemas.microsoft.com/office/drawing/2014/chart" uri="{C3380CC4-5D6E-409C-BE32-E72D297353CC}">
                  <c16:uniqueId val="{00000021-B28C-486B-BA1F-D344FB8F0DAF}"/>
                </c:ext>
              </c:extLst>
            </c:dLbl>
            <c:dLbl>
              <c:idx val="54"/>
              <c:delete val="1"/>
              <c:extLst>
                <c:ext xmlns:c15="http://schemas.microsoft.com/office/drawing/2012/chart" uri="{CE6537A1-D6FC-4f65-9D91-7224C49458BB}"/>
                <c:ext xmlns:c16="http://schemas.microsoft.com/office/drawing/2014/chart" uri="{C3380CC4-5D6E-409C-BE32-E72D297353CC}">
                  <c16:uniqueId val="{00000022-B28C-486B-BA1F-D344FB8F0DAF}"/>
                </c:ext>
              </c:extLst>
            </c:dLbl>
            <c:dLbl>
              <c:idx val="55"/>
              <c:delete val="1"/>
              <c:extLst>
                <c:ext xmlns:c15="http://schemas.microsoft.com/office/drawing/2012/chart" uri="{CE6537A1-D6FC-4f65-9D91-7224C49458BB}"/>
                <c:ext xmlns:c16="http://schemas.microsoft.com/office/drawing/2014/chart" uri="{C3380CC4-5D6E-409C-BE32-E72D297353CC}">
                  <c16:uniqueId val="{00000023-B28C-486B-BA1F-D344FB8F0DAF}"/>
                </c:ext>
              </c:extLst>
            </c:dLbl>
            <c:dLbl>
              <c:idx val="56"/>
              <c:delete val="1"/>
              <c:extLst>
                <c:ext xmlns:c15="http://schemas.microsoft.com/office/drawing/2012/chart" uri="{CE6537A1-D6FC-4f65-9D91-7224C49458BB}"/>
                <c:ext xmlns:c16="http://schemas.microsoft.com/office/drawing/2014/chart" uri="{C3380CC4-5D6E-409C-BE32-E72D297353CC}">
                  <c16:uniqueId val="{00000024-B28C-486B-BA1F-D344FB8F0DAF}"/>
                </c:ext>
              </c:extLst>
            </c:dLbl>
            <c:dLbl>
              <c:idx val="57"/>
              <c:delete val="1"/>
              <c:extLst>
                <c:ext xmlns:c15="http://schemas.microsoft.com/office/drawing/2012/chart" uri="{CE6537A1-D6FC-4f65-9D91-7224C49458BB}"/>
                <c:ext xmlns:c16="http://schemas.microsoft.com/office/drawing/2014/chart" uri="{C3380CC4-5D6E-409C-BE32-E72D297353CC}">
                  <c16:uniqueId val="{00000025-B28C-486B-BA1F-D344FB8F0DAF}"/>
                </c:ext>
              </c:extLst>
            </c:dLbl>
            <c:dLbl>
              <c:idx val="58"/>
              <c:delete val="1"/>
              <c:extLst>
                <c:ext xmlns:c15="http://schemas.microsoft.com/office/drawing/2012/chart" uri="{CE6537A1-D6FC-4f65-9D91-7224C49458BB}"/>
                <c:ext xmlns:c16="http://schemas.microsoft.com/office/drawing/2014/chart" uri="{C3380CC4-5D6E-409C-BE32-E72D297353CC}">
                  <c16:uniqueId val="{00000026-B28C-486B-BA1F-D344FB8F0DAF}"/>
                </c:ext>
              </c:extLst>
            </c:dLbl>
            <c:dLbl>
              <c:idx val="59"/>
              <c:layout>
                <c:manualLayout>
                  <c:x val="-2.3709703408492766E-2"/>
                  <c:y val="-0.1025074497266789"/>
                </c:manualLayout>
              </c:layout>
              <c:spPr>
                <a:noFill/>
                <a:ln>
                  <a:noFill/>
                </a:ln>
                <a:effectLst/>
              </c:spPr>
              <c:txPr>
                <a:bodyPr rot="0" spcFirstLastPara="1" vertOverflow="ellipsis" vert="horz" wrap="square" anchor="ctr" anchorCtr="1"/>
                <a:lstStyle/>
                <a:p>
                  <a:pPr>
                    <a:defRPr sz="1100" b="0" i="0" u="none" strike="noStrike" kern="1200" baseline="0">
                      <a:solidFill>
                        <a:schemeClr val="lt1">
                          <a:lumMod val="85000"/>
                        </a:schemeClr>
                      </a:solidFill>
                      <a:latin typeface="+mn-lt"/>
                      <a:ea typeface="+mn-ea"/>
                      <a:cs typeface="+mn-cs"/>
                    </a:defRPr>
                  </a:pPr>
                  <a:endParaRPr lang="da-DK"/>
                </a:p>
              </c:txPr>
              <c:showLegendKey val="0"/>
              <c:showVal val="1"/>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27-B28C-486B-BA1F-D344FB8F0DAF}"/>
                </c:ext>
              </c:extLst>
            </c:dLbl>
            <c:dLbl>
              <c:idx val="60"/>
              <c:delete val="1"/>
              <c:extLst>
                <c:ext xmlns:c15="http://schemas.microsoft.com/office/drawing/2012/chart" uri="{CE6537A1-D6FC-4f65-9D91-7224C49458BB}"/>
                <c:ext xmlns:c16="http://schemas.microsoft.com/office/drawing/2014/chart" uri="{C3380CC4-5D6E-409C-BE32-E72D297353CC}">
                  <c16:uniqueId val="{00000028-B28C-486B-BA1F-D344FB8F0DAF}"/>
                </c:ext>
              </c:extLst>
            </c:dLbl>
            <c:dLbl>
              <c:idx val="61"/>
              <c:delete val="1"/>
              <c:extLst>
                <c:ext xmlns:c15="http://schemas.microsoft.com/office/drawing/2012/chart" uri="{CE6537A1-D6FC-4f65-9D91-7224C49458BB}"/>
                <c:ext xmlns:c16="http://schemas.microsoft.com/office/drawing/2014/chart" uri="{C3380CC4-5D6E-409C-BE32-E72D297353CC}">
                  <c16:uniqueId val="{00000029-B28C-486B-BA1F-D344FB8F0DAF}"/>
                </c:ext>
              </c:extLst>
            </c:dLbl>
            <c:dLbl>
              <c:idx val="62"/>
              <c:delete val="1"/>
              <c:extLst>
                <c:ext xmlns:c15="http://schemas.microsoft.com/office/drawing/2012/chart" uri="{CE6537A1-D6FC-4f65-9D91-7224C49458BB}"/>
                <c:ext xmlns:c16="http://schemas.microsoft.com/office/drawing/2014/chart" uri="{C3380CC4-5D6E-409C-BE32-E72D297353CC}">
                  <c16:uniqueId val="{0000002A-B28C-486B-BA1F-D344FB8F0DAF}"/>
                </c:ext>
              </c:extLst>
            </c:dLbl>
            <c:dLbl>
              <c:idx val="63"/>
              <c:delete val="1"/>
              <c:extLst>
                <c:ext xmlns:c15="http://schemas.microsoft.com/office/drawing/2012/chart" uri="{CE6537A1-D6FC-4f65-9D91-7224C49458BB}"/>
                <c:ext xmlns:c16="http://schemas.microsoft.com/office/drawing/2014/chart" uri="{C3380CC4-5D6E-409C-BE32-E72D297353CC}">
                  <c16:uniqueId val="{0000002B-B28C-486B-BA1F-D344FB8F0DAF}"/>
                </c:ext>
              </c:extLst>
            </c:dLbl>
            <c:dLbl>
              <c:idx val="64"/>
              <c:delete val="1"/>
              <c:extLst>
                <c:ext xmlns:c15="http://schemas.microsoft.com/office/drawing/2012/chart" uri="{CE6537A1-D6FC-4f65-9D91-7224C49458BB}"/>
                <c:ext xmlns:c16="http://schemas.microsoft.com/office/drawing/2014/chart" uri="{C3380CC4-5D6E-409C-BE32-E72D297353CC}">
                  <c16:uniqueId val="{0000002C-B28C-486B-BA1F-D344FB8F0DAF}"/>
                </c:ext>
              </c:extLst>
            </c:dLbl>
            <c:dLbl>
              <c:idx val="65"/>
              <c:delete val="1"/>
              <c:extLst>
                <c:ext xmlns:c15="http://schemas.microsoft.com/office/drawing/2012/chart" uri="{CE6537A1-D6FC-4f65-9D91-7224C49458BB}"/>
                <c:ext xmlns:c16="http://schemas.microsoft.com/office/drawing/2014/chart" uri="{C3380CC4-5D6E-409C-BE32-E72D297353CC}">
                  <c16:uniqueId val="{0000002D-B28C-486B-BA1F-D344FB8F0DAF}"/>
                </c:ext>
              </c:extLst>
            </c:dLbl>
            <c:spPr>
              <a:noFill/>
              <a:ln>
                <a:noFill/>
              </a:ln>
              <a:effectLst/>
            </c:spPr>
            <c:txPr>
              <a:bodyPr rot="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da-DK"/>
              </a:p>
            </c:txPr>
            <c:showLegendKey val="0"/>
            <c:showVal val="1"/>
            <c:showCatName val="1"/>
            <c:showSerName val="1"/>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numRef>
              <c:f>Calculation!$S$19:$CF$19</c:f>
              <c:numCache>
                <c:formatCode>General</c:formatCode>
                <c:ptCount val="6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numCache>
            </c:numRef>
          </c:cat>
          <c:val>
            <c:numRef>
              <c:f>Calculation!$S$21:$CF$21</c:f>
              <c:numCache>
                <c:formatCode>0.0</c:formatCode>
                <c:ptCount val="66"/>
                <c:pt idx="0">
                  <c:v>10.199121826803429</c:v>
                </c:pt>
                <c:pt idx="1">
                  <c:v>9.9447855004519319</c:v>
                </c:pt>
                <c:pt idx="2">
                  <c:v>9.6904491741004328</c:v>
                </c:pt>
                <c:pt idx="3">
                  <c:v>9.4361128477489338</c:v>
                </c:pt>
                <c:pt idx="4">
                  <c:v>9.1817765213974347</c:v>
                </c:pt>
                <c:pt idx="5">
                  <c:v>8.9274401950459374</c:v>
                </c:pt>
                <c:pt idx="6">
                  <c:v>8.6731038686944384</c:v>
                </c:pt>
                <c:pt idx="7">
                  <c:v>8.4187675423429393</c:v>
                </c:pt>
                <c:pt idx="8">
                  <c:v>8.1644312159914403</c:v>
                </c:pt>
                <c:pt idx="9">
                  <c:v>7.9100948896399421</c:v>
                </c:pt>
                <c:pt idx="10">
                  <c:v>7.655758563288444</c:v>
                </c:pt>
                <c:pt idx="11">
                  <c:v>7.4014222369369449</c:v>
                </c:pt>
                <c:pt idx="12">
                  <c:v>7.1470859105854458</c:v>
                </c:pt>
                <c:pt idx="13">
                  <c:v>6.8927495842339477</c:v>
                </c:pt>
                <c:pt idx="14">
                  <c:v>6.6384132578824451</c:v>
                </c:pt>
                <c:pt idx="15">
                  <c:v>6.4509999130624953</c:v>
                </c:pt>
                <c:pt idx="16">
                  <c:v>6.2635865682425456</c:v>
                </c:pt>
                <c:pt idx="17">
                  <c:v>6.0761732234225958</c:v>
                </c:pt>
                <c:pt idx="18">
                  <c:v>5.888759878602646</c:v>
                </c:pt>
                <c:pt idx="19">
                  <c:v>5.7013465337826963</c:v>
                </c:pt>
                <c:pt idx="20">
                  <c:v>5.5139331889627465</c:v>
                </c:pt>
                <c:pt idx="21">
                  <c:v>5.3265198441427968</c:v>
                </c:pt>
                <c:pt idx="22">
                  <c:v>5.139106499322847</c:v>
                </c:pt>
                <c:pt idx="23">
                  <c:v>4.9516931545028973</c:v>
                </c:pt>
                <c:pt idx="24">
                  <c:v>4.7642798096829475</c:v>
                </c:pt>
                <c:pt idx="25">
                  <c:v>4.5768664648629978</c:v>
                </c:pt>
                <c:pt idx="26">
                  <c:v>4.3894531200430489</c:v>
                </c:pt>
                <c:pt idx="27">
                  <c:v>4.2020397752230991</c:v>
                </c:pt>
                <c:pt idx="28">
                  <c:v>4.0146264304031494</c:v>
                </c:pt>
                <c:pt idx="29" formatCode="0.00">
                  <c:v>3.8272130855832001</c:v>
                </c:pt>
                <c:pt idx="30">
                  <c:v>3.6992868354579613</c:v>
                </c:pt>
                <c:pt idx="31">
                  <c:v>3.5713605853327222</c:v>
                </c:pt>
                <c:pt idx="32">
                  <c:v>3.443434335207483</c:v>
                </c:pt>
                <c:pt idx="33">
                  <c:v>3.3155080850822443</c:v>
                </c:pt>
                <c:pt idx="34">
                  <c:v>3.1875818349570051</c:v>
                </c:pt>
                <c:pt idx="35">
                  <c:v>3.0596555848317659</c:v>
                </c:pt>
                <c:pt idx="36">
                  <c:v>2.9317293347065272</c:v>
                </c:pt>
                <c:pt idx="37">
                  <c:v>2.803803084581288</c:v>
                </c:pt>
                <c:pt idx="38">
                  <c:v>2.6758768344560488</c:v>
                </c:pt>
                <c:pt idx="39">
                  <c:v>2.5479505843308101</c:v>
                </c:pt>
                <c:pt idx="40">
                  <c:v>2.4200243342055709</c:v>
                </c:pt>
                <c:pt idx="41">
                  <c:v>2.2920980840803322</c:v>
                </c:pt>
                <c:pt idx="42">
                  <c:v>2.164171833955093</c:v>
                </c:pt>
                <c:pt idx="43">
                  <c:v>2.0362455838298539</c:v>
                </c:pt>
                <c:pt idx="44">
                  <c:v>1.9083193337046127</c:v>
                </c:pt>
                <c:pt idx="45">
                  <c:v>1.8175725177635675</c:v>
                </c:pt>
                <c:pt idx="46">
                  <c:v>1.7268257018225226</c:v>
                </c:pt>
                <c:pt idx="47">
                  <c:v>1.6360788858814774</c:v>
                </c:pt>
                <c:pt idx="48">
                  <c:v>1.5453320699404325</c:v>
                </c:pt>
                <c:pt idx="49">
                  <c:v>1.4545852539993875</c:v>
                </c:pt>
                <c:pt idx="50">
                  <c:v>1.3638384380583424</c:v>
                </c:pt>
                <c:pt idx="51">
                  <c:v>1.2730916221172974</c:v>
                </c:pt>
                <c:pt idx="52">
                  <c:v>1.1823448061762525</c:v>
                </c:pt>
                <c:pt idx="53">
                  <c:v>1.0915979902352073</c:v>
                </c:pt>
                <c:pt idx="54">
                  <c:v>1.0008511742941624</c:v>
                </c:pt>
                <c:pt idx="55">
                  <c:v>0.91010435835311732</c:v>
                </c:pt>
                <c:pt idx="56">
                  <c:v>0.81935754241207226</c:v>
                </c:pt>
                <c:pt idx="57">
                  <c:v>0.72861072647102709</c:v>
                </c:pt>
                <c:pt idx="58">
                  <c:v>0.63786391052998204</c:v>
                </c:pt>
                <c:pt idx="59" formatCode="0.00">
                  <c:v>0.54711709458893609</c:v>
                </c:pt>
                <c:pt idx="60">
                  <c:v>0.54711709458893609</c:v>
                </c:pt>
                <c:pt idx="61">
                  <c:v>0.54711709458893609</c:v>
                </c:pt>
                <c:pt idx="62">
                  <c:v>0.54711709458893609</c:v>
                </c:pt>
                <c:pt idx="63">
                  <c:v>0.54711709458893609</c:v>
                </c:pt>
                <c:pt idx="64">
                  <c:v>0.54711709458893609</c:v>
                </c:pt>
                <c:pt idx="65">
                  <c:v>0.54711709458893609</c:v>
                </c:pt>
              </c:numCache>
            </c:numRef>
          </c:val>
          <c:smooth val="1"/>
          <c:extLst>
            <c:ext xmlns:c16="http://schemas.microsoft.com/office/drawing/2014/chart" uri="{C3380CC4-5D6E-409C-BE32-E72D297353CC}">
              <c16:uniqueId val="{00000058-D548-4742-A9DE-DC07D6F14658}"/>
            </c:ext>
          </c:extLst>
        </c:ser>
        <c:ser>
          <c:idx val="3"/>
          <c:order val="3"/>
          <c:tx>
            <c:strRef>
              <c:f>Calculation!$R$20</c:f>
              <c:strCache>
                <c:ptCount val="1"/>
                <c:pt idx="0">
                  <c:v>Saudi Arabia</c:v>
                </c:pt>
              </c:strCache>
            </c:strRef>
          </c:tx>
          <c:spPr>
            <a:ln w="34925" cap="rnd">
              <a:solidFill>
                <a:schemeClr val="tx1"/>
              </a:solidFill>
              <a:round/>
            </a:ln>
            <a:effectLst>
              <a:outerShdw blurRad="57150" dist="19050" dir="5400000" algn="ctr" rotWithShape="0">
                <a:srgbClr val="000000">
                  <a:alpha val="63000"/>
                </a:srgbClr>
              </a:outerShdw>
            </a:effectLst>
          </c:spPr>
          <c:marker>
            <c:symbol val="none"/>
          </c:marker>
          <c:dPt>
            <c:idx val="15"/>
            <c:marker>
              <c:symbol val="none"/>
            </c:marker>
            <c:bubble3D val="0"/>
            <c:extLst>
              <c:ext xmlns:c16="http://schemas.microsoft.com/office/drawing/2014/chart" uri="{C3380CC4-5D6E-409C-BE32-E72D297353CC}">
                <c16:uniqueId val="{0000000F-D548-4742-A9DE-DC07D6F14658}"/>
              </c:ext>
            </c:extLst>
          </c:dPt>
          <c:dLbls>
            <c:dLbl>
              <c:idx val="0"/>
              <c:delete val="1"/>
              <c:extLst>
                <c:ext xmlns:c15="http://schemas.microsoft.com/office/drawing/2012/chart" uri="{CE6537A1-D6FC-4f65-9D91-7224C49458BB}"/>
                <c:ext xmlns:c16="http://schemas.microsoft.com/office/drawing/2014/chart" uri="{C3380CC4-5D6E-409C-BE32-E72D297353CC}">
                  <c16:uniqueId val="{00000000-D548-4742-A9DE-DC07D6F14658}"/>
                </c:ext>
              </c:extLst>
            </c:dLbl>
            <c:dLbl>
              <c:idx val="1"/>
              <c:delete val="1"/>
              <c:extLst>
                <c:ext xmlns:c15="http://schemas.microsoft.com/office/drawing/2012/chart" uri="{CE6537A1-D6FC-4f65-9D91-7224C49458BB}"/>
                <c:ext xmlns:c16="http://schemas.microsoft.com/office/drawing/2014/chart" uri="{C3380CC4-5D6E-409C-BE32-E72D297353CC}">
                  <c16:uniqueId val="{00000001-D548-4742-A9DE-DC07D6F14658}"/>
                </c:ext>
              </c:extLst>
            </c:dLbl>
            <c:dLbl>
              <c:idx val="2"/>
              <c:delete val="1"/>
              <c:extLst>
                <c:ext xmlns:c15="http://schemas.microsoft.com/office/drawing/2012/chart" uri="{CE6537A1-D6FC-4f65-9D91-7224C49458BB}"/>
                <c:ext xmlns:c16="http://schemas.microsoft.com/office/drawing/2014/chart" uri="{C3380CC4-5D6E-409C-BE32-E72D297353CC}">
                  <c16:uniqueId val="{00000002-D548-4742-A9DE-DC07D6F14658}"/>
                </c:ext>
              </c:extLst>
            </c:dLbl>
            <c:dLbl>
              <c:idx val="3"/>
              <c:delete val="1"/>
              <c:extLst>
                <c:ext xmlns:c15="http://schemas.microsoft.com/office/drawing/2012/chart" uri="{CE6537A1-D6FC-4f65-9D91-7224C49458BB}"/>
                <c:ext xmlns:c16="http://schemas.microsoft.com/office/drawing/2014/chart" uri="{C3380CC4-5D6E-409C-BE32-E72D297353CC}">
                  <c16:uniqueId val="{00000003-D548-4742-A9DE-DC07D6F14658}"/>
                </c:ext>
              </c:extLst>
            </c:dLbl>
            <c:dLbl>
              <c:idx val="4"/>
              <c:delete val="1"/>
              <c:extLst>
                <c:ext xmlns:c15="http://schemas.microsoft.com/office/drawing/2012/chart" uri="{CE6537A1-D6FC-4f65-9D91-7224C49458BB}"/>
                <c:ext xmlns:c16="http://schemas.microsoft.com/office/drawing/2014/chart" uri="{C3380CC4-5D6E-409C-BE32-E72D297353CC}">
                  <c16:uniqueId val="{00000004-D548-4742-A9DE-DC07D6F14658}"/>
                </c:ext>
              </c:extLst>
            </c:dLbl>
            <c:dLbl>
              <c:idx val="5"/>
              <c:delete val="1"/>
              <c:extLst>
                <c:ext xmlns:c15="http://schemas.microsoft.com/office/drawing/2012/chart" uri="{CE6537A1-D6FC-4f65-9D91-7224C49458BB}"/>
                <c:ext xmlns:c16="http://schemas.microsoft.com/office/drawing/2014/chart" uri="{C3380CC4-5D6E-409C-BE32-E72D297353CC}">
                  <c16:uniqueId val="{00000005-D548-4742-A9DE-DC07D6F14658}"/>
                </c:ext>
              </c:extLst>
            </c:dLbl>
            <c:dLbl>
              <c:idx val="6"/>
              <c:delete val="1"/>
              <c:extLst>
                <c:ext xmlns:c15="http://schemas.microsoft.com/office/drawing/2012/chart" uri="{CE6537A1-D6FC-4f65-9D91-7224C49458BB}"/>
                <c:ext xmlns:c16="http://schemas.microsoft.com/office/drawing/2014/chart" uri="{C3380CC4-5D6E-409C-BE32-E72D297353CC}">
                  <c16:uniqueId val="{00000006-D548-4742-A9DE-DC07D6F14658}"/>
                </c:ext>
              </c:extLst>
            </c:dLbl>
            <c:dLbl>
              <c:idx val="7"/>
              <c:delete val="1"/>
              <c:extLst>
                <c:ext xmlns:c15="http://schemas.microsoft.com/office/drawing/2012/chart" uri="{CE6537A1-D6FC-4f65-9D91-7224C49458BB}"/>
                <c:ext xmlns:c16="http://schemas.microsoft.com/office/drawing/2014/chart" uri="{C3380CC4-5D6E-409C-BE32-E72D297353CC}">
                  <c16:uniqueId val="{00000007-D548-4742-A9DE-DC07D6F14658}"/>
                </c:ext>
              </c:extLst>
            </c:dLbl>
            <c:dLbl>
              <c:idx val="8"/>
              <c:delete val="1"/>
              <c:extLst>
                <c:ext xmlns:c15="http://schemas.microsoft.com/office/drawing/2012/chart" uri="{CE6537A1-D6FC-4f65-9D91-7224C49458BB}"/>
                <c:ext xmlns:c16="http://schemas.microsoft.com/office/drawing/2014/chart" uri="{C3380CC4-5D6E-409C-BE32-E72D297353CC}">
                  <c16:uniqueId val="{00000008-D548-4742-A9DE-DC07D6F14658}"/>
                </c:ext>
              </c:extLst>
            </c:dLbl>
            <c:dLbl>
              <c:idx val="9"/>
              <c:delete val="1"/>
              <c:extLst>
                <c:ext xmlns:c15="http://schemas.microsoft.com/office/drawing/2012/chart" uri="{CE6537A1-D6FC-4f65-9D91-7224C49458BB}"/>
                <c:ext xmlns:c16="http://schemas.microsoft.com/office/drawing/2014/chart" uri="{C3380CC4-5D6E-409C-BE32-E72D297353CC}">
                  <c16:uniqueId val="{00000009-D548-4742-A9DE-DC07D6F14658}"/>
                </c:ext>
              </c:extLst>
            </c:dLbl>
            <c:dLbl>
              <c:idx val="10"/>
              <c:delete val="1"/>
              <c:extLst>
                <c:ext xmlns:c15="http://schemas.microsoft.com/office/drawing/2012/chart" uri="{CE6537A1-D6FC-4f65-9D91-7224C49458BB}"/>
                <c:ext xmlns:c16="http://schemas.microsoft.com/office/drawing/2014/chart" uri="{C3380CC4-5D6E-409C-BE32-E72D297353CC}">
                  <c16:uniqueId val="{0000000A-D548-4742-A9DE-DC07D6F14658}"/>
                </c:ext>
              </c:extLst>
            </c:dLbl>
            <c:dLbl>
              <c:idx val="11"/>
              <c:delete val="1"/>
              <c:extLst>
                <c:ext xmlns:c15="http://schemas.microsoft.com/office/drawing/2012/chart" uri="{CE6537A1-D6FC-4f65-9D91-7224C49458BB}"/>
                <c:ext xmlns:c16="http://schemas.microsoft.com/office/drawing/2014/chart" uri="{C3380CC4-5D6E-409C-BE32-E72D297353CC}">
                  <c16:uniqueId val="{0000000B-D548-4742-A9DE-DC07D6F14658}"/>
                </c:ext>
              </c:extLst>
            </c:dLbl>
            <c:dLbl>
              <c:idx val="12"/>
              <c:delete val="1"/>
              <c:extLst>
                <c:ext xmlns:c15="http://schemas.microsoft.com/office/drawing/2012/chart" uri="{CE6537A1-D6FC-4f65-9D91-7224C49458BB}"/>
                <c:ext xmlns:c16="http://schemas.microsoft.com/office/drawing/2014/chart" uri="{C3380CC4-5D6E-409C-BE32-E72D297353CC}">
                  <c16:uniqueId val="{0000000C-D548-4742-A9DE-DC07D6F14658}"/>
                </c:ext>
              </c:extLst>
            </c:dLbl>
            <c:dLbl>
              <c:idx val="13"/>
              <c:delete val="1"/>
              <c:extLst>
                <c:ext xmlns:c15="http://schemas.microsoft.com/office/drawing/2012/chart" uri="{CE6537A1-D6FC-4f65-9D91-7224C49458BB}"/>
                <c:ext xmlns:c16="http://schemas.microsoft.com/office/drawing/2014/chart" uri="{C3380CC4-5D6E-409C-BE32-E72D297353CC}">
                  <c16:uniqueId val="{0000000D-D548-4742-A9DE-DC07D6F14658}"/>
                </c:ext>
              </c:extLst>
            </c:dLbl>
            <c:dLbl>
              <c:idx val="14"/>
              <c:delete val="1"/>
              <c:extLst>
                <c:ext xmlns:c15="http://schemas.microsoft.com/office/drawing/2012/chart" uri="{CE6537A1-D6FC-4f65-9D91-7224C49458BB}"/>
                <c:ext xmlns:c16="http://schemas.microsoft.com/office/drawing/2014/chart" uri="{C3380CC4-5D6E-409C-BE32-E72D297353CC}">
                  <c16:uniqueId val="{0000000E-D548-4742-A9DE-DC07D6F14658}"/>
                </c:ext>
              </c:extLst>
            </c:dLbl>
            <c:dLbl>
              <c:idx val="15"/>
              <c:delete val="1"/>
              <c:extLst>
                <c:ext xmlns:c15="http://schemas.microsoft.com/office/drawing/2012/chart" uri="{CE6537A1-D6FC-4f65-9D91-7224C49458BB}"/>
                <c:ext xmlns:c16="http://schemas.microsoft.com/office/drawing/2014/chart" uri="{C3380CC4-5D6E-409C-BE32-E72D297353CC}">
                  <c16:uniqueId val="{0000000F-D548-4742-A9DE-DC07D6F14658}"/>
                </c:ext>
              </c:extLst>
            </c:dLbl>
            <c:dLbl>
              <c:idx val="16"/>
              <c:delete val="1"/>
              <c:extLst>
                <c:ext xmlns:c15="http://schemas.microsoft.com/office/drawing/2012/chart" uri="{CE6537A1-D6FC-4f65-9D91-7224C49458BB}"/>
                <c:ext xmlns:c16="http://schemas.microsoft.com/office/drawing/2014/chart" uri="{C3380CC4-5D6E-409C-BE32-E72D297353CC}">
                  <c16:uniqueId val="{00000010-D548-4742-A9DE-DC07D6F14658}"/>
                </c:ext>
              </c:extLst>
            </c:dLbl>
            <c:dLbl>
              <c:idx val="17"/>
              <c:delete val="1"/>
              <c:extLst>
                <c:ext xmlns:c15="http://schemas.microsoft.com/office/drawing/2012/chart" uri="{CE6537A1-D6FC-4f65-9D91-7224C49458BB}"/>
                <c:ext xmlns:c16="http://schemas.microsoft.com/office/drawing/2014/chart" uri="{C3380CC4-5D6E-409C-BE32-E72D297353CC}">
                  <c16:uniqueId val="{00000011-D548-4742-A9DE-DC07D6F14658}"/>
                </c:ext>
              </c:extLst>
            </c:dLbl>
            <c:dLbl>
              <c:idx val="18"/>
              <c:delete val="1"/>
              <c:extLst>
                <c:ext xmlns:c15="http://schemas.microsoft.com/office/drawing/2012/chart" uri="{CE6537A1-D6FC-4f65-9D91-7224C49458BB}"/>
                <c:ext xmlns:c16="http://schemas.microsoft.com/office/drawing/2014/chart" uri="{C3380CC4-5D6E-409C-BE32-E72D297353CC}">
                  <c16:uniqueId val="{00000012-D548-4742-A9DE-DC07D6F14658}"/>
                </c:ext>
              </c:extLst>
            </c:dLbl>
            <c:dLbl>
              <c:idx val="19"/>
              <c:delete val="1"/>
              <c:extLst>
                <c:ext xmlns:c15="http://schemas.microsoft.com/office/drawing/2012/chart" uri="{CE6537A1-D6FC-4f65-9D91-7224C49458BB}"/>
                <c:ext xmlns:c16="http://schemas.microsoft.com/office/drawing/2014/chart" uri="{C3380CC4-5D6E-409C-BE32-E72D297353CC}">
                  <c16:uniqueId val="{00000013-D548-4742-A9DE-DC07D6F14658}"/>
                </c:ext>
              </c:extLst>
            </c:dLbl>
            <c:dLbl>
              <c:idx val="20"/>
              <c:layout>
                <c:manualLayout>
                  <c:x val="1.5748033665796416E-2"/>
                  <c:y val="-8.0179649884720455E-2"/>
                </c:manualLayout>
              </c:layout>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a-DK"/>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548-4742-A9DE-DC07D6F14658}"/>
                </c:ext>
              </c:extLst>
            </c:dLbl>
            <c:spPr>
              <a:noFill/>
              <a:ln>
                <a:noFill/>
              </a:ln>
              <a:effectLst/>
            </c:spPr>
            <c:txPr>
              <a:bodyPr rot="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numRef>
              <c:f>Calculation!$S$19:$CF$19</c:f>
              <c:numCache>
                <c:formatCode>General</c:formatCode>
                <c:ptCount val="6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numCache>
            </c:numRef>
          </c:cat>
          <c:val>
            <c:numRef>
              <c:f>Calculation!$S$20:$AM$20</c:f>
              <c:numCache>
                <c:formatCode>0.0</c:formatCode>
                <c:ptCount val="21"/>
                <c:pt idx="0">
                  <c:v>12.769556442413201</c:v>
                </c:pt>
                <c:pt idx="1">
                  <c:v>12.941989683391499</c:v>
                </c:pt>
                <c:pt idx="2">
                  <c:v>13.407155311248401</c:v>
                </c:pt>
                <c:pt idx="3">
                  <c:v>13.666522365058199</c:v>
                </c:pt>
                <c:pt idx="4">
                  <c:v>14.0755028129528</c:v>
                </c:pt>
                <c:pt idx="5">
                  <c:v>14.5263750245841</c:v>
                </c:pt>
                <c:pt idx="6">
                  <c:v>14.952688134020701</c:v>
                </c:pt>
                <c:pt idx="7">
                  <c:v>15.366767656205701</c:v>
                </c:pt>
                <c:pt idx="8">
                  <c:v>16.225992805040701</c:v>
                </c:pt>
                <c:pt idx="9">
                  <c:v>16.658235628723101</c:v>
                </c:pt>
                <c:pt idx="10">
                  <c:v>17.7910289130268</c:v>
                </c:pt>
                <c:pt idx="11">
                  <c:v>18.042924350003499</c:v>
                </c:pt>
                <c:pt idx="12">
                  <c:v>18.543735575681399</c:v>
                </c:pt>
                <c:pt idx="13">
                  <c:v>18.272947024752501</c:v>
                </c:pt>
                <c:pt idx="14">
                  <c:v>19.029824337118701</c:v>
                </c:pt>
                <c:pt idx="15">
                  <c:v>19.380294928697499</c:v>
                </c:pt>
                <c:pt idx="16">
                  <c:v>18.874550289468601</c:v>
                </c:pt>
                <c:pt idx="17">
                  <c:v>18.6451868551469</c:v>
                </c:pt>
                <c:pt idx="18">
                  <c:v>17.6250441160091</c:v>
                </c:pt>
                <c:pt idx="19">
                  <c:v>17.378905910969198</c:v>
                </c:pt>
                <c:pt idx="20">
                  <c:v>16.964001171792599</c:v>
                </c:pt>
              </c:numCache>
            </c:numRef>
          </c:val>
          <c:smooth val="1"/>
          <c:extLst>
            <c:ext xmlns:c16="http://schemas.microsoft.com/office/drawing/2014/chart" uri="{C3380CC4-5D6E-409C-BE32-E72D297353CC}">
              <c16:uniqueId val="{00000042-D548-4742-A9DE-DC07D6F14658}"/>
            </c:ext>
          </c:extLst>
        </c:ser>
        <c:dLbls>
          <c:showLegendKey val="0"/>
          <c:showVal val="0"/>
          <c:showCatName val="0"/>
          <c:showSerName val="0"/>
          <c:showPercent val="0"/>
          <c:showBubbleSize val="0"/>
        </c:dLbls>
        <c:smooth val="0"/>
        <c:axId val="316635608"/>
        <c:axId val="1"/>
      </c:lineChart>
      <c:catAx>
        <c:axId val="316635608"/>
        <c:scaling>
          <c:orientation val="minMax"/>
        </c:scaling>
        <c:delete val="0"/>
        <c:axPos val="b"/>
        <c:numFmt formatCode="0" sourceLinked="0"/>
        <c:majorTickMark val="none"/>
        <c:minorTickMark val="none"/>
        <c:tickLblPos val="low"/>
        <c:spPr>
          <a:noFill/>
          <a:ln w="9525" cap="flat" cmpd="sng" algn="ctr">
            <a:solidFill>
              <a:schemeClr val="lt1">
                <a:lumMod val="95000"/>
                <a:alpha val="10000"/>
              </a:schemeClr>
            </a:solidFill>
            <a:round/>
          </a:ln>
          <a:effectLst/>
        </c:spPr>
        <c:txPr>
          <a:bodyPr rot="0" spcFirstLastPara="1" vertOverflow="ellipsis" wrap="square" anchor="ctr" anchorCtr="1"/>
          <a:lstStyle/>
          <a:p>
            <a:pPr>
              <a:defRPr sz="1200" b="0" i="0" u="none" strike="noStrike" kern="1200" baseline="0">
                <a:solidFill>
                  <a:schemeClr val="lt1">
                    <a:lumMod val="85000"/>
                  </a:schemeClr>
                </a:solidFill>
                <a:latin typeface="+mn-lt"/>
                <a:ea typeface="+mn-ea"/>
                <a:cs typeface="+mn-cs"/>
              </a:defRPr>
            </a:pPr>
            <a:endParaRPr lang="da-DK"/>
          </a:p>
        </c:txPr>
        <c:crossAx val="1"/>
        <c:crosses val="autoZero"/>
        <c:auto val="1"/>
        <c:lblAlgn val="ctr"/>
        <c:lblOffset val="100"/>
        <c:tickMarkSkip val="1"/>
        <c:noMultiLvlLbl val="0"/>
      </c:catAx>
      <c:valAx>
        <c:axId val="1"/>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1200" b="0" i="0" u="none" strike="noStrike" kern="1200" baseline="0">
                <a:solidFill>
                  <a:schemeClr val="lt1">
                    <a:lumMod val="85000"/>
                  </a:schemeClr>
                </a:solidFill>
                <a:latin typeface="+mn-lt"/>
                <a:ea typeface="+mn-ea"/>
                <a:cs typeface="+mn-cs"/>
              </a:defRPr>
            </a:pPr>
            <a:endParaRPr lang="da-DK"/>
          </a:p>
        </c:txPr>
        <c:crossAx val="316635608"/>
        <c:crosses val="autoZero"/>
        <c:crossBetween val="midCat"/>
      </c:valAx>
      <c:spPr>
        <a:noFill/>
        <a:ln>
          <a:noFill/>
        </a:ln>
        <a:effectLst/>
      </c:spPr>
    </c:plotArea>
    <c:plotVisOnly val="1"/>
    <c:dispBlanksAs val="gap"/>
    <c:showDLblsOverMax val="0"/>
  </c:chart>
  <c:spPr>
    <a:solidFill>
      <a:schemeClr val="tx1">
        <a:lumMod val="50000"/>
        <a:lumOff val="50000"/>
      </a:schemeClr>
    </a:solidFill>
    <a:ln>
      <a:noFill/>
    </a:ln>
    <a:effectLst/>
  </c:spPr>
  <c:txPr>
    <a:bodyPr/>
    <a:lstStyle/>
    <a:p>
      <a:pPr>
        <a:defRPr sz="1200"/>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33"/>
                </a:solidFill>
                <a:latin typeface="+mn-lt"/>
                <a:ea typeface="Times New Roman"/>
                <a:cs typeface="Times New Roman"/>
              </a:defRPr>
            </a:pPr>
            <a:r>
              <a:rPr lang="da-DK" sz="1400" b="0">
                <a:solidFill>
                  <a:schemeClr val="tx1">
                    <a:lumMod val="65000"/>
                    <a:lumOff val="35000"/>
                  </a:schemeClr>
                </a:solidFill>
                <a:latin typeface="+mn-lt"/>
              </a:rPr>
              <a:t>CO</a:t>
            </a:r>
            <a:r>
              <a:rPr lang="da-DK" sz="1400" b="0">
                <a:solidFill>
                  <a:schemeClr val="tx1">
                    <a:lumMod val="65000"/>
                    <a:lumOff val="35000"/>
                  </a:schemeClr>
                </a:solidFill>
                <a:latin typeface="Calibri" panose="020F0502020204030204" pitchFamily="34" charset="0"/>
                <a:cs typeface="Calibri" panose="020F0502020204030204" pitchFamily="34" charset="0"/>
              </a:rPr>
              <a:t>₂</a:t>
            </a:r>
            <a:r>
              <a:rPr lang="da-DK" sz="1400" b="0">
                <a:solidFill>
                  <a:schemeClr val="tx1">
                    <a:lumMod val="65000"/>
                    <a:lumOff val="35000"/>
                  </a:schemeClr>
                </a:solidFill>
                <a:latin typeface="+mn-lt"/>
              </a:rPr>
              <a:t> in the Atmosphere in</a:t>
            </a:r>
            <a:r>
              <a:rPr lang="da-DK" sz="1400" b="0" baseline="0">
                <a:solidFill>
                  <a:schemeClr val="tx1">
                    <a:lumMod val="65000"/>
                    <a:lumOff val="35000"/>
                  </a:schemeClr>
                </a:solidFill>
                <a:latin typeface="+mn-lt"/>
              </a:rPr>
              <a:t> </a:t>
            </a:r>
            <a:r>
              <a:rPr lang="da-DK" sz="1400" b="0">
                <a:solidFill>
                  <a:schemeClr val="tx1">
                    <a:lumMod val="65000"/>
                    <a:lumOff val="35000"/>
                  </a:schemeClr>
                </a:solidFill>
                <a:latin typeface="+mn-lt"/>
              </a:rPr>
              <a:t>parts per million (ppm)</a:t>
            </a:r>
          </a:p>
        </c:rich>
      </c:tx>
      <c:layout>
        <c:manualLayout>
          <c:xMode val="edge"/>
          <c:yMode val="edge"/>
          <c:x val="0.14060925196850393"/>
          <c:y val="2.2783811845829626E-2"/>
        </c:manualLayout>
      </c:layout>
      <c:overlay val="0"/>
      <c:spPr>
        <a:noFill/>
        <a:ln w="25400">
          <a:noFill/>
        </a:ln>
      </c:spPr>
    </c:title>
    <c:autoTitleDeleted val="0"/>
    <c:plotArea>
      <c:layout>
        <c:manualLayout>
          <c:layoutTarget val="inner"/>
          <c:xMode val="edge"/>
          <c:yMode val="edge"/>
          <c:x val="8.5213582677165348E-2"/>
          <c:y val="0.11717692980685106"/>
          <c:w val="0.87905708661417337"/>
          <c:h val="0.75019509377728011"/>
        </c:manualLayout>
      </c:layout>
      <c:lineChart>
        <c:grouping val="standard"/>
        <c:varyColors val="0"/>
        <c:ser>
          <c:idx val="0"/>
          <c:order val="0"/>
          <c:tx>
            <c:strRef>
              <c:f>'Global Indicators'!$A$6</c:f>
              <c:strCache>
                <c:ptCount val="1"/>
                <c:pt idx="0">
                  <c:v>CO₂ in the Atmosphere</c:v>
                </c:pt>
              </c:strCache>
            </c:strRef>
          </c:tx>
          <c:spPr>
            <a:ln w="50800">
              <a:solidFill>
                <a:srgbClr val="0070C0"/>
              </a:solidFill>
              <a:prstDash val="solid"/>
            </a:ln>
          </c:spPr>
          <c:marker>
            <c:symbol val="none"/>
          </c:marker>
          <c:dLbls>
            <c:dLbl>
              <c:idx val="0"/>
              <c:layout>
                <c:manualLayout>
                  <c:x val="2.2462419470293486E-2"/>
                  <c:y val="8.4443906050205325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59-4E41-970D-3FCD9E7BC997}"/>
                </c:ext>
              </c:extLst>
            </c:dLbl>
            <c:dLbl>
              <c:idx val="1"/>
              <c:delete val="1"/>
              <c:extLst>
                <c:ext xmlns:c15="http://schemas.microsoft.com/office/drawing/2012/chart" uri="{CE6537A1-D6FC-4f65-9D91-7224C49458BB}"/>
                <c:ext xmlns:c16="http://schemas.microsoft.com/office/drawing/2014/chart" uri="{C3380CC4-5D6E-409C-BE32-E72D297353CC}">
                  <c16:uniqueId val="{00000001-D759-4E41-970D-3FCD9E7BC997}"/>
                </c:ext>
              </c:extLst>
            </c:dLbl>
            <c:dLbl>
              <c:idx val="2"/>
              <c:delete val="1"/>
              <c:extLst>
                <c:ext xmlns:c15="http://schemas.microsoft.com/office/drawing/2012/chart" uri="{CE6537A1-D6FC-4f65-9D91-7224C49458BB}"/>
                <c:ext xmlns:c16="http://schemas.microsoft.com/office/drawing/2014/chart" uri="{C3380CC4-5D6E-409C-BE32-E72D297353CC}">
                  <c16:uniqueId val="{00000002-D759-4E41-970D-3FCD9E7BC997}"/>
                </c:ext>
              </c:extLst>
            </c:dLbl>
            <c:dLbl>
              <c:idx val="3"/>
              <c:delete val="1"/>
              <c:extLst>
                <c:ext xmlns:c15="http://schemas.microsoft.com/office/drawing/2012/chart" uri="{CE6537A1-D6FC-4f65-9D91-7224C49458BB}"/>
                <c:ext xmlns:c16="http://schemas.microsoft.com/office/drawing/2014/chart" uri="{C3380CC4-5D6E-409C-BE32-E72D297353CC}">
                  <c16:uniqueId val="{00000003-D759-4E41-970D-3FCD9E7BC997}"/>
                </c:ext>
              </c:extLst>
            </c:dLbl>
            <c:dLbl>
              <c:idx val="4"/>
              <c:delete val="1"/>
              <c:extLst>
                <c:ext xmlns:c15="http://schemas.microsoft.com/office/drawing/2012/chart" uri="{CE6537A1-D6FC-4f65-9D91-7224C49458BB}"/>
                <c:ext xmlns:c16="http://schemas.microsoft.com/office/drawing/2014/chart" uri="{C3380CC4-5D6E-409C-BE32-E72D297353CC}">
                  <c16:uniqueId val="{00000004-D759-4E41-970D-3FCD9E7BC997}"/>
                </c:ext>
              </c:extLst>
            </c:dLbl>
            <c:dLbl>
              <c:idx val="5"/>
              <c:delete val="1"/>
              <c:extLst>
                <c:ext xmlns:c15="http://schemas.microsoft.com/office/drawing/2012/chart" uri="{CE6537A1-D6FC-4f65-9D91-7224C49458BB}"/>
                <c:ext xmlns:c16="http://schemas.microsoft.com/office/drawing/2014/chart" uri="{C3380CC4-5D6E-409C-BE32-E72D297353CC}">
                  <c16:uniqueId val="{00000005-D759-4E41-970D-3FCD9E7BC997}"/>
                </c:ext>
              </c:extLst>
            </c:dLbl>
            <c:dLbl>
              <c:idx val="6"/>
              <c:delete val="1"/>
              <c:extLst>
                <c:ext xmlns:c15="http://schemas.microsoft.com/office/drawing/2012/chart" uri="{CE6537A1-D6FC-4f65-9D91-7224C49458BB}"/>
                <c:ext xmlns:c16="http://schemas.microsoft.com/office/drawing/2014/chart" uri="{C3380CC4-5D6E-409C-BE32-E72D297353CC}">
                  <c16:uniqueId val="{00000006-D759-4E41-970D-3FCD9E7BC997}"/>
                </c:ext>
              </c:extLst>
            </c:dLbl>
            <c:dLbl>
              <c:idx val="7"/>
              <c:delete val="1"/>
              <c:extLst>
                <c:ext xmlns:c15="http://schemas.microsoft.com/office/drawing/2012/chart" uri="{CE6537A1-D6FC-4f65-9D91-7224C49458BB}"/>
                <c:ext xmlns:c16="http://schemas.microsoft.com/office/drawing/2014/chart" uri="{C3380CC4-5D6E-409C-BE32-E72D297353CC}">
                  <c16:uniqueId val="{00000007-D759-4E41-970D-3FCD9E7BC997}"/>
                </c:ext>
              </c:extLst>
            </c:dLbl>
            <c:dLbl>
              <c:idx val="8"/>
              <c:delete val="1"/>
              <c:extLst>
                <c:ext xmlns:c15="http://schemas.microsoft.com/office/drawing/2012/chart" uri="{CE6537A1-D6FC-4f65-9D91-7224C49458BB}"/>
                <c:ext xmlns:c16="http://schemas.microsoft.com/office/drawing/2014/chart" uri="{C3380CC4-5D6E-409C-BE32-E72D297353CC}">
                  <c16:uniqueId val="{00000008-D759-4E41-970D-3FCD9E7BC997}"/>
                </c:ext>
              </c:extLst>
            </c:dLbl>
            <c:dLbl>
              <c:idx val="9"/>
              <c:delete val="1"/>
              <c:extLst>
                <c:ext xmlns:c15="http://schemas.microsoft.com/office/drawing/2012/chart" uri="{CE6537A1-D6FC-4f65-9D91-7224C49458BB}"/>
                <c:ext xmlns:c16="http://schemas.microsoft.com/office/drawing/2014/chart" uri="{C3380CC4-5D6E-409C-BE32-E72D297353CC}">
                  <c16:uniqueId val="{00000009-D759-4E41-970D-3FCD9E7BC997}"/>
                </c:ext>
              </c:extLst>
            </c:dLbl>
            <c:dLbl>
              <c:idx val="10"/>
              <c:delete val="1"/>
              <c:extLst>
                <c:ext xmlns:c15="http://schemas.microsoft.com/office/drawing/2012/chart" uri="{CE6537A1-D6FC-4f65-9D91-7224C49458BB}"/>
                <c:ext xmlns:c16="http://schemas.microsoft.com/office/drawing/2014/chart" uri="{C3380CC4-5D6E-409C-BE32-E72D297353CC}">
                  <c16:uniqueId val="{0000000A-D759-4E41-970D-3FCD9E7BC997}"/>
                </c:ext>
              </c:extLst>
            </c:dLbl>
            <c:dLbl>
              <c:idx val="11"/>
              <c:delete val="1"/>
              <c:extLst>
                <c:ext xmlns:c15="http://schemas.microsoft.com/office/drawing/2012/chart" uri="{CE6537A1-D6FC-4f65-9D91-7224C49458BB}"/>
                <c:ext xmlns:c16="http://schemas.microsoft.com/office/drawing/2014/chart" uri="{C3380CC4-5D6E-409C-BE32-E72D297353CC}">
                  <c16:uniqueId val="{0000000B-D759-4E41-970D-3FCD9E7BC997}"/>
                </c:ext>
              </c:extLst>
            </c:dLbl>
            <c:dLbl>
              <c:idx val="12"/>
              <c:delete val="1"/>
              <c:extLst>
                <c:ext xmlns:c15="http://schemas.microsoft.com/office/drawing/2012/chart" uri="{CE6537A1-D6FC-4f65-9D91-7224C49458BB}"/>
                <c:ext xmlns:c16="http://schemas.microsoft.com/office/drawing/2014/chart" uri="{C3380CC4-5D6E-409C-BE32-E72D297353CC}">
                  <c16:uniqueId val="{0000000C-D759-4E41-970D-3FCD9E7BC997}"/>
                </c:ext>
              </c:extLst>
            </c:dLbl>
            <c:dLbl>
              <c:idx val="13"/>
              <c:delete val="1"/>
              <c:extLst>
                <c:ext xmlns:c15="http://schemas.microsoft.com/office/drawing/2012/chart" uri="{CE6537A1-D6FC-4f65-9D91-7224C49458BB}"/>
                <c:ext xmlns:c16="http://schemas.microsoft.com/office/drawing/2014/chart" uri="{C3380CC4-5D6E-409C-BE32-E72D297353CC}">
                  <c16:uniqueId val="{0000000D-D759-4E41-970D-3FCD9E7BC997}"/>
                </c:ext>
              </c:extLst>
            </c:dLbl>
            <c:dLbl>
              <c:idx val="14"/>
              <c:delete val="1"/>
              <c:extLst>
                <c:ext xmlns:c15="http://schemas.microsoft.com/office/drawing/2012/chart" uri="{CE6537A1-D6FC-4f65-9D91-7224C49458BB}"/>
                <c:ext xmlns:c16="http://schemas.microsoft.com/office/drawing/2014/chart" uri="{C3380CC4-5D6E-409C-BE32-E72D297353CC}">
                  <c16:uniqueId val="{0000000E-D759-4E41-970D-3FCD9E7BC997}"/>
                </c:ext>
              </c:extLst>
            </c:dLbl>
            <c:dLbl>
              <c:idx val="15"/>
              <c:delete val="1"/>
              <c:extLst>
                <c:ext xmlns:c15="http://schemas.microsoft.com/office/drawing/2012/chart" uri="{CE6537A1-D6FC-4f65-9D91-7224C49458BB}"/>
                <c:ext xmlns:c16="http://schemas.microsoft.com/office/drawing/2014/chart" uri="{C3380CC4-5D6E-409C-BE32-E72D297353CC}">
                  <c16:uniqueId val="{0000000F-D759-4E41-970D-3FCD9E7BC997}"/>
                </c:ext>
              </c:extLst>
            </c:dLbl>
            <c:dLbl>
              <c:idx val="16"/>
              <c:delete val="1"/>
              <c:extLst>
                <c:ext xmlns:c15="http://schemas.microsoft.com/office/drawing/2012/chart" uri="{CE6537A1-D6FC-4f65-9D91-7224C49458BB}"/>
                <c:ext xmlns:c16="http://schemas.microsoft.com/office/drawing/2014/chart" uri="{C3380CC4-5D6E-409C-BE32-E72D297353CC}">
                  <c16:uniqueId val="{00000010-D759-4E41-970D-3FCD9E7BC997}"/>
                </c:ext>
              </c:extLst>
            </c:dLbl>
            <c:dLbl>
              <c:idx val="17"/>
              <c:delete val="1"/>
              <c:extLst>
                <c:ext xmlns:c15="http://schemas.microsoft.com/office/drawing/2012/chart" uri="{CE6537A1-D6FC-4f65-9D91-7224C49458BB}"/>
                <c:ext xmlns:c16="http://schemas.microsoft.com/office/drawing/2014/chart" uri="{C3380CC4-5D6E-409C-BE32-E72D297353CC}">
                  <c16:uniqueId val="{00000011-D759-4E41-970D-3FCD9E7BC997}"/>
                </c:ext>
              </c:extLst>
            </c:dLbl>
            <c:dLbl>
              <c:idx val="18"/>
              <c:delete val="1"/>
              <c:extLst>
                <c:ext xmlns:c15="http://schemas.microsoft.com/office/drawing/2012/chart" uri="{CE6537A1-D6FC-4f65-9D91-7224C49458BB}"/>
                <c:ext xmlns:c16="http://schemas.microsoft.com/office/drawing/2014/chart" uri="{C3380CC4-5D6E-409C-BE32-E72D297353CC}">
                  <c16:uniqueId val="{00000012-D759-4E41-970D-3FCD9E7BC997}"/>
                </c:ext>
              </c:extLst>
            </c:dLbl>
            <c:dLbl>
              <c:idx val="19"/>
              <c:delete val="1"/>
              <c:extLst>
                <c:ext xmlns:c15="http://schemas.microsoft.com/office/drawing/2012/chart" uri="{CE6537A1-D6FC-4f65-9D91-7224C49458BB}"/>
                <c:ext xmlns:c16="http://schemas.microsoft.com/office/drawing/2014/chart" uri="{C3380CC4-5D6E-409C-BE32-E72D297353CC}">
                  <c16:uniqueId val="{00000013-D759-4E41-970D-3FCD9E7BC997}"/>
                </c:ext>
              </c:extLst>
            </c:dLbl>
            <c:dLbl>
              <c:idx val="20"/>
              <c:delete val="1"/>
              <c:extLst>
                <c:ext xmlns:c15="http://schemas.microsoft.com/office/drawing/2012/chart" uri="{CE6537A1-D6FC-4f65-9D91-7224C49458BB}"/>
                <c:ext xmlns:c16="http://schemas.microsoft.com/office/drawing/2014/chart" uri="{C3380CC4-5D6E-409C-BE32-E72D297353CC}">
                  <c16:uniqueId val="{00000014-D759-4E41-970D-3FCD9E7BC997}"/>
                </c:ext>
              </c:extLst>
            </c:dLbl>
            <c:dLbl>
              <c:idx val="21"/>
              <c:delete val="1"/>
              <c:extLst>
                <c:ext xmlns:c15="http://schemas.microsoft.com/office/drawing/2012/chart" uri="{CE6537A1-D6FC-4f65-9D91-7224C49458BB}"/>
                <c:ext xmlns:c16="http://schemas.microsoft.com/office/drawing/2014/chart" uri="{C3380CC4-5D6E-409C-BE32-E72D297353CC}">
                  <c16:uniqueId val="{00000015-D759-4E41-970D-3FCD9E7BC997}"/>
                </c:ext>
              </c:extLst>
            </c:dLbl>
            <c:dLbl>
              <c:idx val="22"/>
              <c:delete val="1"/>
              <c:extLst>
                <c:ext xmlns:c15="http://schemas.microsoft.com/office/drawing/2012/chart" uri="{CE6537A1-D6FC-4f65-9D91-7224C49458BB}"/>
                <c:ext xmlns:c16="http://schemas.microsoft.com/office/drawing/2014/chart" uri="{C3380CC4-5D6E-409C-BE32-E72D297353CC}">
                  <c16:uniqueId val="{00000016-D759-4E41-970D-3FCD9E7BC997}"/>
                </c:ext>
              </c:extLst>
            </c:dLbl>
            <c:dLbl>
              <c:idx val="23"/>
              <c:delete val="1"/>
              <c:extLst>
                <c:ext xmlns:c15="http://schemas.microsoft.com/office/drawing/2012/chart" uri="{CE6537A1-D6FC-4f65-9D91-7224C49458BB}"/>
                <c:ext xmlns:c16="http://schemas.microsoft.com/office/drawing/2014/chart" uri="{C3380CC4-5D6E-409C-BE32-E72D297353CC}">
                  <c16:uniqueId val="{00000017-D759-4E41-970D-3FCD9E7BC997}"/>
                </c:ext>
              </c:extLst>
            </c:dLbl>
            <c:dLbl>
              <c:idx val="24"/>
              <c:delete val="1"/>
              <c:extLst>
                <c:ext xmlns:c15="http://schemas.microsoft.com/office/drawing/2012/chart" uri="{CE6537A1-D6FC-4f65-9D91-7224C49458BB}"/>
                <c:ext xmlns:c16="http://schemas.microsoft.com/office/drawing/2014/chart" uri="{C3380CC4-5D6E-409C-BE32-E72D297353CC}">
                  <c16:uniqueId val="{00000018-D759-4E41-970D-3FCD9E7BC997}"/>
                </c:ext>
              </c:extLst>
            </c:dLbl>
            <c:dLbl>
              <c:idx val="25"/>
              <c:delete val="1"/>
              <c:extLst>
                <c:ext xmlns:c15="http://schemas.microsoft.com/office/drawing/2012/chart" uri="{CE6537A1-D6FC-4f65-9D91-7224C49458BB}"/>
                <c:ext xmlns:c16="http://schemas.microsoft.com/office/drawing/2014/chart" uri="{C3380CC4-5D6E-409C-BE32-E72D297353CC}">
                  <c16:uniqueId val="{00000019-D759-4E41-970D-3FCD9E7BC997}"/>
                </c:ext>
              </c:extLst>
            </c:dLbl>
            <c:dLbl>
              <c:idx val="26"/>
              <c:delete val="1"/>
              <c:extLst>
                <c:ext xmlns:c15="http://schemas.microsoft.com/office/drawing/2012/chart" uri="{CE6537A1-D6FC-4f65-9D91-7224C49458BB}"/>
                <c:ext xmlns:c16="http://schemas.microsoft.com/office/drawing/2014/chart" uri="{C3380CC4-5D6E-409C-BE32-E72D297353CC}">
                  <c16:uniqueId val="{0000001A-D759-4E41-970D-3FCD9E7BC997}"/>
                </c:ext>
              </c:extLst>
            </c:dLbl>
            <c:dLbl>
              <c:idx val="27"/>
              <c:delete val="1"/>
              <c:extLst>
                <c:ext xmlns:c15="http://schemas.microsoft.com/office/drawing/2012/chart" uri="{CE6537A1-D6FC-4f65-9D91-7224C49458BB}"/>
                <c:ext xmlns:c16="http://schemas.microsoft.com/office/drawing/2014/chart" uri="{C3380CC4-5D6E-409C-BE32-E72D297353CC}">
                  <c16:uniqueId val="{0000001B-D759-4E41-970D-3FCD9E7BC997}"/>
                </c:ext>
              </c:extLst>
            </c:dLbl>
            <c:dLbl>
              <c:idx val="28"/>
              <c:delete val="1"/>
              <c:extLst>
                <c:ext xmlns:c15="http://schemas.microsoft.com/office/drawing/2012/chart" uri="{CE6537A1-D6FC-4f65-9D91-7224C49458BB}"/>
                <c:ext xmlns:c16="http://schemas.microsoft.com/office/drawing/2014/chart" uri="{C3380CC4-5D6E-409C-BE32-E72D297353CC}">
                  <c16:uniqueId val="{0000001C-D759-4E41-970D-3FCD9E7BC997}"/>
                </c:ext>
              </c:extLst>
            </c:dLbl>
            <c:dLbl>
              <c:idx val="29"/>
              <c:delete val="1"/>
              <c:extLst>
                <c:ext xmlns:c15="http://schemas.microsoft.com/office/drawing/2012/chart" uri="{CE6537A1-D6FC-4f65-9D91-7224C49458BB}"/>
                <c:ext xmlns:c16="http://schemas.microsoft.com/office/drawing/2014/chart" uri="{C3380CC4-5D6E-409C-BE32-E72D297353CC}">
                  <c16:uniqueId val="{0000001D-D759-4E41-970D-3FCD9E7BC997}"/>
                </c:ext>
              </c:extLst>
            </c:dLbl>
            <c:dLbl>
              <c:idx val="30"/>
              <c:delete val="1"/>
              <c:extLst>
                <c:ext xmlns:c15="http://schemas.microsoft.com/office/drawing/2012/chart" uri="{CE6537A1-D6FC-4f65-9D91-7224C49458BB}"/>
                <c:ext xmlns:c16="http://schemas.microsoft.com/office/drawing/2014/chart" uri="{C3380CC4-5D6E-409C-BE32-E72D297353CC}">
                  <c16:uniqueId val="{0000001E-D759-4E41-970D-3FCD9E7BC997}"/>
                </c:ext>
              </c:extLst>
            </c:dLbl>
            <c:dLbl>
              <c:idx val="31"/>
              <c:delete val="1"/>
              <c:extLst>
                <c:ext xmlns:c15="http://schemas.microsoft.com/office/drawing/2012/chart" uri="{CE6537A1-D6FC-4f65-9D91-7224C49458BB}"/>
                <c:ext xmlns:c16="http://schemas.microsoft.com/office/drawing/2014/chart" uri="{C3380CC4-5D6E-409C-BE32-E72D297353CC}">
                  <c16:uniqueId val="{0000001F-D759-4E41-970D-3FCD9E7BC997}"/>
                </c:ext>
              </c:extLst>
            </c:dLbl>
            <c:dLbl>
              <c:idx val="32"/>
              <c:delete val="1"/>
              <c:extLst>
                <c:ext xmlns:c15="http://schemas.microsoft.com/office/drawing/2012/chart" uri="{CE6537A1-D6FC-4f65-9D91-7224C49458BB}"/>
                <c:ext xmlns:c16="http://schemas.microsoft.com/office/drawing/2014/chart" uri="{C3380CC4-5D6E-409C-BE32-E72D297353CC}">
                  <c16:uniqueId val="{00000020-D759-4E41-970D-3FCD9E7BC997}"/>
                </c:ext>
              </c:extLst>
            </c:dLbl>
            <c:dLbl>
              <c:idx val="33"/>
              <c:delete val="1"/>
              <c:extLst>
                <c:ext xmlns:c15="http://schemas.microsoft.com/office/drawing/2012/chart" uri="{CE6537A1-D6FC-4f65-9D91-7224C49458BB}"/>
                <c:ext xmlns:c16="http://schemas.microsoft.com/office/drawing/2014/chart" uri="{C3380CC4-5D6E-409C-BE32-E72D297353CC}">
                  <c16:uniqueId val="{00000021-D759-4E41-970D-3FCD9E7BC997}"/>
                </c:ext>
              </c:extLst>
            </c:dLbl>
            <c:dLbl>
              <c:idx val="34"/>
              <c:delete val="1"/>
              <c:extLst>
                <c:ext xmlns:c15="http://schemas.microsoft.com/office/drawing/2012/chart" uri="{CE6537A1-D6FC-4f65-9D91-7224C49458BB}"/>
                <c:ext xmlns:c16="http://schemas.microsoft.com/office/drawing/2014/chart" uri="{C3380CC4-5D6E-409C-BE32-E72D297353CC}">
                  <c16:uniqueId val="{00000022-D759-4E41-970D-3FCD9E7BC997}"/>
                </c:ext>
              </c:extLst>
            </c:dLbl>
            <c:dLbl>
              <c:idx val="35"/>
              <c:delete val="1"/>
              <c:extLst>
                <c:ext xmlns:c15="http://schemas.microsoft.com/office/drawing/2012/chart" uri="{CE6537A1-D6FC-4f65-9D91-7224C49458BB}"/>
                <c:ext xmlns:c16="http://schemas.microsoft.com/office/drawing/2014/chart" uri="{C3380CC4-5D6E-409C-BE32-E72D297353CC}">
                  <c16:uniqueId val="{00000023-D759-4E41-970D-3FCD9E7BC997}"/>
                </c:ext>
              </c:extLst>
            </c:dLbl>
            <c:dLbl>
              <c:idx val="36"/>
              <c:delete val="1"/>
              <c:extLst>
                <c:ext xmlns:c15="http://schemas.microsoft.com/office/drawing/2012/chart" uri="{CE6537A1-D6FC-4f65-9D91-7224C49458BB}"/>
                <c:ext xmlns:c16="http://schemas.microsoft.com/office/drawing/2014/chart" uri="{C3380CC4-5D6E-409C-BE32-E72D297353CC}">
                  <c16:uniqueId val="{00000024-D759-4E41-970D-3FCD9E7BC997}"/>
                </c:ext>
              </c:extLst>
            </c:dLbl>
            <c:dLbl>
              <c:idx val="37"/>
              <c:delete val="1"/>
              <c:extLst>
                <c:ext xmlns:c15="http://schemas.microsoft.com/office/drawing/2012/chart" uri="{CE6537A1-D6FC-4f65-9D91-7224C49458BB}"/>
                <c:ext xmlns:c16="http://schemas.microsoft.com/office/drawing/2014/chart" uri="{C3380CC4-5D6E-409C-BE32-E72D297353CC}">
                  <c16:uniqueId val="{00000025-D759-4E41-970D-3FCD9E7BC997}"/>
                </c:ext>
              </c:extLst>
            </c:dLbl>
            <c:dLbl>
              <c:idx val="38"/>
              <c:delete val="1"/>
              <c:extLst>
                <c:ext xmlns:c15="http://schemas.microsoft.com/office/drawing/2012/chart" uri="{CE6537A1-D6FC-4f65-9D91-7224C49458BB}"/>
                <c:ext xmlns:c16="http://schemas.microsoft.com/office/drawing/2014/chart" uri="{C3380CC4-5D6E-409C-BE32-E72D297353CC}">
                  <c16:uniqueId val="{00000026-D759-4E41-970D-3FCD9E7BC997}"/>
                </c:ext>
              </c:extLst>
            </c:dLbl>
            <c:dLbl>
              <c:idx val="39"/>
              <c:delete val="1"/>
              <c:extLst>
                <c:ext xmlns:c15="http://schemas.microsoft.com/office/drawing/2012/chart" uri="{CE6537A1-D6FC-4f65-9D91-7224C49458BB}"/>
                <c:ext xmlns:c16="http://schemas.microsoft.com/office/drawing/2014/chart" uri="{C3380CC4-5D6E-409C-BE32-E72D297353CC}">
                  <c16:uniqueId val="{00000027-D759-4E41-970D-3FCD9E7BC997}"/>
                </c:ext>
              </c:extLst>
            </c:dLbl>
            <c:dLbl>
              <c:idx val="40"/>
              <c:delete val="1"/>
              <c:extLst>
                <c:ext xmlns:c15="http://schemas.microsoft.com/office/drawing/2012/chart" uri="{CE6537A1-D6FC-4f65-9D91-7224C49458BB}"/>
                <c:ext xmlns:c16="http://schemas.microsoft.com/office/drawing/2014/chart" uri="{C3380CC4-5D6E-409C-BE32-E72D297353CC}">
                  <c16:uniqueId val="{00000028-D759-4E41-970D-3FCD9E7BC997}"/>
                </c:ext>
              </c:extLst>
            </c:dLbl>
            <c:dLbl>
              <c:idx val="41"/>
              <c:delete val="1"/>
              <c:extLst>
                <c:ext xmlns:c15="http://schemas.microsoft.com/office/drawing/2012/chart" uri="{CE6537A1-D6FC-4f65-9D91-7224C49458BB}"/>
                <c:ext xmlns:c16="http://schemas.microsoft.com/office/drawing/2014/chart" uri="{C3380CC4-5D6E-409C-BE32-E72D297353CC}">
                  <c16:uniqueId val="{00000029-D759-4E41-970D-3FCD9E7BC997}"/>
                </c:ext>
              </c:extLst>
            </c:dLbl>
            <c:dLbl>
              <c:idx val="42"/>
              <c:delete val="1"/>
              <c:extLst>
                <c:ext xmlns:c15="http://schemas.microsoft.com/office/drawing/2012/chart" uri="{CE6537A1-D6FC-4f65-9D91-7224C49458BB}"/>
                <c:ext xmlns:c16="http://schemas.microsoft.com/office/drawing/2014/chart" uri="{C3380CC4-5D6E-409C-BE32-E72D297353CC}">
                  <c16:uniqueId val="{0000002A-D759-4E41-970D-3FCD9E7BC997}"/>
                </c:ext>
              </c:extLst>
            </c:dLbl>
            <c:dLbl>
              <c:idx val="43"/>
              <c:delete val="1"/>
              <c:extLst>
                <c:ext xmlns:c15="http://schemas.microsoft.com/office/drawing/2012/chart" uri="{CE6537A1-D6FC-4f65-9D91-7224C49458BB}"/>
                <c:ext xmlns:c16="http://schemas.microsoft.com/office/drawing/2014/chart" uri="{C3380CC4-5D6E-409C-BE32-E72D297353CC}">
                  <c16:uniqueId val="{0000002B-D759-4E41-970D-3FCD9E7BC997}"/>
                </c:ext>
              </c:extLst>
            </c:dLbl>
            <c:dLbl>
              <c:idx val="44"/>
              <c:delete val="1"/>
              <c:extLst>
                <c:ext xmlns:c15="http://schemas.microsoft.com/office/drawing/2012/chart" uri="{CE6537A1-D6FC-4f65-9D91-7224C49458BB}"/>
                <c:ext xmlns:c16="http://schemas.microsoft.com/office/drawing/2014/chart" uri="{C3380CC4-5D6E-409C-BE32-E72D297353CC}">
                  <c16:uniqueId val="{0000002C-D759-4E41-970D-3FCD9E7BC997}"/>
                </c:ext>
              </c:extLst>
            </c:dLbl>
            <c:dLbl>
              <c:idx val="45"/>
              <c:delete val="1"/>
              <c:extLst>
                <c:ext xmlns:c15="http://schemas.microsoft.com/office/drawing/2012/chart" uri="{CE6537A1-D6FC-4f65-9D91-7224C49458BB}"/>
                <c:ext xmlns:c16="http://schemas.microsoft.com/office/drawing/2014/chart" uri="{C3380CC4-5D6E-409C-BE32-E72D297353CC}">
                  <c16:uniqueId val="{0000002D-D759-4E41-970D-3FCD9E7BC997}"/>
                </c:ext>
              </c:extLst>
            </c:dLbl>
            <c:dLbl>
              <c:idx val="46"/>
              <c:delete val="1"/>
              <c:extLst>
                <c:ext xmlns:c15="http://schemas.microsoft.com/office/drawing/2012/chart" uri="{CE6537A1-D6FC-4f65-9D91-7224C49458BB}"/>
                <c:ext xmlns:c16="http://schemas.microsoft.com/office/drawing/2014/chart" uri="{C3380CC4-5D6E-409C-BE32-E72D297353CC}">
                  <c16:uniqueId val="{0000002E-D759-4E41-970D-3FCD9E7BC997}"/>
                </c:ext>
              </c:extLst>
            </c:dLbl>
            <c:dLbl>
              <c:idx val="47"/>
              <c:delete val="1"/>
              <c:extLst>
                <c:ext xmlns:c15="http://schemas.microsoft.com/office/drawing/2012/chart" uri="{CE6537A1-D6FC-4f65-9D91-7224C49458BB}"/>
                <c:ext xmlns:c16="http://schemas.microsoft.com/office/drawing/2014/chart" uri="{C3380CC4-5D6E-409C-BE32-E72D297353CC}">
                  <c16:uniqueId val="{0000002F-D759-4E41-970D-3FCD9E7BC997}"/>
                </c:ext>
              </c:extLst>
            </c:dLbl>
            <c:dLbl>
              <c:idx val="48"/>
              <c:delete val="1"/>
              <c:extLst>
                <c:ext xmlns:c15="http://schemas.microsoft.com/office/drawing/2012/chart" uri="{CE6537A1-D6FC-4f65-9D91-7224C49458BB}"/>
                <c:ext xmlns:c16="http://schemas.microsoft.com/office/drawing/2014/chart" uri="{C3380CC4-5D6E-409C-BE32-E72D297353CC}">
                  <c16:uniqueId val="{00000030-D759-4E41-970D-3FCD9E7BC997}"/>
                </c:ext>
              </c:extLst>
            </c:dLbl>
            <c:dLbl>
              <c:idx val="49"/>
              <c:delete val="1"/>
              <c:extLst>
                <c:ext xmlns:c15="http://schemas.microsoft.com/office/drawing/2012/chart" uri="{CE6537A1-D6FC-4f65-9D91-7224C49458BB}"/>
                <c:ext xmlns:c16="http://schemas.microsoft.com/office/drawing/2014/chart" uri="{C3380CC4-5D6E-409C-BE32-E72D297353CC}">
                  <c16:uniqueId val="{00000031-D759-4E41-970D-3FCD9E7BC997}"/>
                </c:ext>
              </c:extLst>
            </c:dLbl>
            <c:dLbl>
              <c:idx val="50"/>
              <c:delete val="1"/>
              <c:extLst>
                <c:ext xmlns:c15="http://schemas.microsoft.com/office/drawing/2012/chart" uri="{CE6537A1-D6FC-4f65-9D91-7224C49458BB}"/>
                <c:ext xmlns:c16="http://schemas.microsoft.com/office/drawing/2014/chart" uri="{C3380CC4-5D6E-409C-BE32-E72D297353CC}">
                  <c16:uniqueId val="{00000032-D759-4E41-970D-3FCD9E7BC997}"/>
                </c:ext>
              </c:extLst>
            </c:dLbl>
            <c:dLbl>
              <c:idx val="51"/>
              <c:delete val="1"/>
              <c:extLst>
                <c:ext xmlns:c15="http://schemas.microsoft.com/office/drawing/2012/chart" uri="{CE6537A1-D6FC-4f65-9D91-7224C49458BB}"/>
                <c:ext xmlns:c16="http://schemas.microsoft.com/office/drawing/2014/chart" uri="{C3380CC4-5D6E-409C-BE32-E72D297353CC}">
                  <c16:uniqueId val="{00000033-D759-4E41-970D-3FCD9E7BC997}"/>
                </c:ext>
              </c:extLst>
            </c:dLbl>
            <c:dLbl>
              <c:idx val="52"/>
              <c:delete val="1"/>
              <c:extLst>
                <c:ext xmlns:c15="http://schemas.microsoft.com/office/drawing/2012/chart" uri="{CE6537A1-D6FC-4f65-9D91-7224C49458BB}"/>
                <c:ext xmlns:c16="http://schemas.microsoft.com/office/drawing/2014/chart" uri="{C3380CC4-5D6E-409C-BE32-E72D297353CC}">
                  <c16:uniqueId val="{00000034-D759-4E41-970D-3FCD9E7BC997}"/>
                </c:ext>
              </c:extLst>
            </c:dLbl>
            <c:dLbl>
              <c:idx val="53"/>
              <c:delete val="1"/>
              <c:extLst>
                <c:ext xmlns:c15="http://schemas.microsoft.com/office/drawing/2012/chart" uri="{CE6537A1-D6FC-4f65-9D91-7224C49458BB}"/>
                <c:ext xmlns:c16="http://schemas.microsoft.com/office/drawing/2014/chart" uri="{C3380CC4-5D6E-409C-BE32-E72D297353CC}">
                  <c16:uniqueId val="{00000035-D759-4E41-970D-3FCD9E7BC997}"/>
                </c:ext>
              </c:extLst>
            </c:dLbl>
            <c:dLbl>
              <c:idx val="54"/>
              <c:delete val="1"/>
              <c:extLst>
                <c:ext xmlns:c15="http://schemas.microsoft.com/office/drawing/2012/chart" uri="{CE6537A1-D6FC-4f65-9D91-7224C49458BB}"/>
                <c:ext xmlns:c16="http://schemas.microsoft.com/office/drawing/2014/chart" uri="{C3380CC4-5D6E-409C-BE32-E72D297353CC}">
                  <c16:uniqueId val="{00000036-D759-4E41-970D-3FCD9E7BC997}"/>
                </c:ext>
              </c:extLst>
            </c:dLbl>
            <c:dLbl>
              <c:idx val="55"/>
              <c:delete val="1"/>
              <c:extLst>
                <c:ext xmlns:c15="http://schemas.microsoft.com/office/drawing/2012/chart" uri="{CE6537A1-D6FC-4f65-9D91-7224C49458BB}"/>
                <c:ext xmlns:c16="http://schemas.microsoft.com/office/drawing/2014/chart" uri="{C3380CC4-5D6E-409C-BE32-E72D297353CC}">
                  <c16:uniqueId val="{00000037-D759-4E41-970D-3FCD9E7BC997}"/>
                </c:ext>
              </c:extLst>
            </c:dLbl>
            <c:dLbl>
              <c:idx val="56"/>
              <c:delete val="1"/>
              <c:extLst>
                <c:ext xmlns:c15="http://schemas.microsoft.com/office/drawing/2012/chart" uri="{CE6537A1-D6FC-4f65-9D91-7224C49458BB}"/>
                <c:ext xmlns:c16="http://schemas.microsoft.com/office/drawing/2014/chart" uri="{C3380CC4-5D6E-409C-BE32-E72D297353CC}">
                  <c16:uniqueId val="{00000038-D759-4E41-970D-3FCD9E7BC997}"/>
                </c:ext>
              </c:extLst>
            </c:dLbl>
            <c:dLbl>
              <c:idx val="57"/>
              <c:delete val="1"/>
              <c:extLst>
                <c:ext xmlns:c15="http://schemas.microsoft.com/office/drawing/2012/chart" uri="{CE6537A1-D6FC-4f65-9D91-7224C49458BB}"/>
                <c:ext xmlns:c16="http://schemas.microsoft.com/office/drawing/2014/chart" uri="{C3380CC4-5D6E-409C-BE32-E72D297353CC}">
                  <c16:uniqueId val="{00000039-D759-4E41-970D-3FCD9E7BC997}"/>
                </c:ext>
              </c:extLst>
            </c:dLbl>
            <c:dLbl>
              <c:idx val="58"/>
              <c:delete val="1"/>
              <c:extLst>
                <c:ext xmlns:c15="http://schemas.microsoft.com/office/drawing/2012/chart" uri="{CE6537A1-D6FC-4f65-9D91-7224C49458BB}"/>
                <c:ext xmlns:c16="http://schemas.microsoft.com/office/drawing/2014/chart" uri="{C3380CC4-5D6E-409C-BE32-E72D297353CC}">
                  <c16:uniqueId val="{0000003A-D759-4E41-970D-3FCD9E7BC997}"/>
                </c:ext>
              </c:extLst>
            </c:dLbl>
            <c:dLbl>
              <c:idx val="59"/>
              <c:delete val="1"/>
              <c:extLst>
                <c:ext xmlns:c15="http://schemas.microsoft.com/office/drawing/2012/chart" uri="{CE6537A1-D6FC-4f65-9D91-7224C49458BB}"/>
                <c:ext xmlns:c16="http://schemas.microsoft.com/office/drawing/2014/chart" uri="{C3380CC4-5D6E-409C-BE32-E72D297353CC}">
                  <c16:uniqueId val="{0000003B-D759-4E41-970D-3FCD9E7BC997}"/>
                </c:ext>
              </c:extLst>
            </c:dLbl>
            <c:dLbl>
              <c:idx val="60"/>
              <c:delete val="1"/>
              <c:extLst>
                <c:ext xmlns:c15="http://schemas.microsoft.com/office/drawing/2012/chart" uri="{CE6537A1-D6FC-4f65-9D91-7224C49458BB}"/>
                <c:ext xmlns:c16="http://schemas.microsoft.com/office/drawing/2014/chart" uri="{C3380CC4-5D6E-409C-BE32-E72D297353CC}">
                  <c16:uniqueId val="{00000001-C302-44AD-A17A-5D696DE2D939}"/>
                </c:ext>
              </c:extLst>
            </c:dLbl>
            <c:dLbl>
              <c:idx val="61"/>
              <c:layout>
                <c:manualLayout>
                  <c:x val="4.1666666666666666E-3"/>
                  <c:y val="6.2992143342121734E-2"/>
                </c:manualLayout>
              </c:layout>
              <c:spPr>
                <a:noFill/>
                <a:ln>
                  <a:noFill/>
                </a:ln>
                <a:effectLst/>
              </c:spPr>
              <c:txPr>
                <a:bodyPr wrap="square" lIns="38100" tIns="19050" rIns="38100" bIns="19050" anchor="ctr">
                  <a:spAutoFit/>
                </a:bodyPr>
                <a:lstStyle/>
                <a:p>
                  <a:pPr>
                    <a:defRPr sz="1000" b="1">
                      <a:solidFill>
                        <a:sysClr val="windowText" lastClr="000000"/>
                      </a:solidFill>
                      <a:latin typeface="+mn-lt"/>
                    </a:defRPr>
                  </a:pPr>
                  <a:endParaRPr lang="da-DK"/>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6A-48B4-BDEE-2A9867A47AE5}"/>
                </c:ext>
              </c:extLst>
            </c:dLbl>
            <c:spPr>
              <a:noFill/>
              <a:ln>
                <a:noFill/>
              </a:ln>
              <a:effectLst/>
            </c:spPr>
            <c:txPr>
              <a:bodyPr wrap="square" lIns="38100" tIns="19050" rIns="38100" bIns="19050" anchor="ctr">
                <a:spAutoFit/>
              </a:bodyPr>
              <a:lstStyle/>
              <a:p>
                <a:pPr>
                  <a:defRPr sz="1000">
                    <a:solidFill>
                      <a:sysClr val="windowText" lastClr="000000"/>
                    </a:solidFill>
                    <a:latin typeface="+mn-lt"/>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tx1">
                          <a:lumMod val="50000"/>
                          <a:lumOff val="50000"/>
                        </a:schemeClr>
                      </a:solidFill>
                    </a:ln>
                  </c:spPr>
                </c15:leaderLines>
              </c:ext>
            </c:extLst>
          </c:dLbls>
          <c:cat>
            <c:numRef>
              <c:f>'Global Indicators'!$B$5:$CD$5</c:f>
              <c:numCache>
                <c:formatCode>General</c:formatCode>
                <c:ptCount val="8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numCache>
            </c:numRef>
          </c:cat>
          <c:val>
            <c:numRef>
              <c:f>'Global Indicators'!$B$6:$CD$6</c:f>
              <c:numCache>
                <c:formatCode>General</c:formatCode>
                <c:ptCount val="81"/>
                <c:pt idx="0">
                  <c:v>316.91000000000003</c:v>
                </c:pt>
                <c:pt idx="1">
                  <c:v>317.64</c:v>
                </c:pt>
                <c:pt idx="2">
                  <c:v>318.45</c:v>
                </c:pt>
                <c:pt idx="3">
                  <c:v>318.99</c:v>
                </c:pt>
                <c:pt idx="4">
                  <c:v>319.62</c:v>
                </c:pt>
                <c:pt idx="5">
                  <c:v>320.04000000000002</c:v>
                </c:pt>
                <c:pt idx="6">
                  <c:v>321.37</c:v>
                </c:pt>
                <c:pt idx="7">
                  <c:v>322.18</c:v>
                </c:pt>
                <c:pt idx="8">
                  <c:v>323.05</c:v>
                </c:pt>
                <c:pt idx="9">
                  <c:v>324.62</c:v>
                </c:pt>
                <c:pt idx="10">
                  <c:v>325.68</c:v>
                </c:pt>
                <c:pt idx="11">
                  <c:v>326.32</c:v>
                </c:pt>
                <c:pt idx="12">
                  <c:v>327.45999999999998</c:v>
                </c:pt>
                <c:pt idx="13">
                  <c:v>329.68</c:v>
                </c:pt>
                <c:pt idx="14">
                  <c:v>330.19</c:v>
                </c:pt>
                <c:pt idx="15">
                  <c:v>331.12</c:v>
                </c:pt>
                <c:pt idx="16">
                  <c:v>332.03</c:v>
                </c:pt>
                <c:pt idx="17">
                  <c:v>333.84</c:v>
                </c:pt>
                <c:pt idx="18">
                  <c:v>335.41</c:v>
                </c:pt>
                <c:pt idx="19">
                  <c:v>336.84</c:v>
                </c:pt>
                <c:pt idx="20">
                  <c:v>338.76</c:v>
                </c:pt>
                <c:pt idx="21">
                  <c:v>340.12</c:v>
                </c:pt>
                <c:pt idx="22">
                  <c:v>341.48</c:v>
                </c:pt>
                <c:pt idx="23">
                  <c:v>343.15</c:v>
                </c:pt>
                <c:pt idx="24">
                  <c:v>344.85</c:v>
                </c:pt>
                <c:pt idx="25">
                  <c:v>346.35</c:v>
                </c:pt>
                <c:pt idx="26">
                  <c:v>347.61</c:v>
                </c:pt>
                <c:pt idx="27">
                  <c:v>349.31</c:v>
                </c:pt>
                <c:pt idx="28">
                  <c:v>351.69</c:v>
                </c:pt>
                <c:pt idx="29">
                  <c:v>353.2</c:v>
                </c:pt>
                <c:pt idx="30">
                  <c:v>354.45</c:v>
                </c:pt>
                <c:pt idx="31">
                  <c:v>355.7</c:v>
                </c:pt>
                <c:pt idx="32">
                  <c:v>356.54</c:v>
                </c:pt>
                <c:pt idx="33" formatCode="0.00">
                  <c:v>357.21</c:v>
                </c:pt>
                <c:pt idx="34">
                  <c:v>358.96</c:v>
                </c:pt>
                <c:pt idx="35">
                  <c:v>360.97</c:v>
                </c:pt>
                <c:pt idx="36">
                  <c:v>362.74</c:v>
                </c:pt>
                <c:pt idx="37">
                  <c:v>363.88</c:v>
                </c:pt>
                <c:pt idx="38" formatCode="0.00">
                  <c:v>366.84</c:v>
                </c:pt>
                <c:pt idx="39">
                  <c:v>368.54</c:v>
                </c:pt>
                <c:pt idx="40">
                  <c:v>369.71</c:v>
                </c:pt>
                <c:pt idx="41">
                  <c:v>371.32</c:v>
                </c:pt>
                <c:pt idx="42">
                  <c:v>373.45</c:v>
                </c:pt>
                <c:pt idx="43" formatCode="0.00">
                  <c:v>375.98</c:v>
                </c:pt>
                <c:pt idx="44" formatCode="0.00">
                  <c:v>377.7</c:v>
                </c:pt>
                <c:pt idx="45" formatCode="0.00">
                  <c:v>379.98</c:v>
                </c:pt>
                <c:pt idx="46" formatCode="0.00">
                  <c:v>382.09</c:v>
                </c:pt>
                <c:pt idx="47">
                  <c:v>384.03</c:v>
                </c:pt>
                <c:pt idx="48">
                  <c:v>385.83</c:v>
                </c:pt>
                <c:pt idx="49">
                  <c:v>387.64</c:v>
                </c:pt>
                <c:pt idx="50" formatCode="0.00">
                  <c:v>390.1</c:v>
                </c:pt>
                <c:pt idx="51">
                  <c:v>391.85</c:v>
                </c:pt>
                <c:pt idx="52">
                  <c:v>394.06</c:v>
                </c:pt>
                <c:pt idx="53">
                  <c:v>396.74</c:v>
                </c:pt>
                <c:pt idx="54">
                  <c:v>398.87</c:v>
                </c:pt>
                <c:pt idx="55">
                  <c:v>401.01</c:v>
                </c:pt>
                <c:pt idx="56">
                  <c:v>404.41</c:v>
                </c:pt>
                <c:pt idx="57">
                  <c:v>406.76</c:v>
                </c:pt>
                <c:pt idx="58">
                  <c:v>408.72</c:v>
                </c:pt>
                <c:pt idx="59">
                  <c:v>411.66</c:v>
                </c:pt>
                <c:pt idx="60">
                  <c:v>414.24</c:v>
                </c:pt>
                <c:pt idx="61">
                  <c:v>416.45</c:v>
                </c:pt>
              </c:numCache>
            </c:numRef>
          </c:val>
          <c:smooth val="0"/>
          <c:extLst>
            <c:ext xmlns:c16="http://schemas.microsoft.com/office/drawing/2014/chart" uri="{C3380CC4-5D6E-409C-BE32-E72D297353CC}">
              <c16:uniqueId val="{0000003C-D759-4E41-970D-3FCD9E7BC997}"/>
            </c:ext>
          </c:extLst>
        </c:ser>
        <c:dLbls>
          <c:showLegendKey val="0"/>
          <c:showVal val="0"/>
          <c:showCatName val="0"/>
          <c:showSerName val="0"/>
          <c:showPercent val="0"/>
          <c:showBubbleSize val="0"/>
        </c:dLbls>
        <c:smooth val="0"/>
        <c:axId val="327758240"/>
        <c:axId val="1"/>
      </c:lineChart>
      <c:catAx>
        <c:axId val="327758240"/>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0" vert="horz"/>
          <a:lstStyle/>
          <a:p>
            <a:pPr>
              <a:defRPr sz="1100" b="0" i="0" u="none" strike="noStrike" baseline="0">
                <a:solidFill>
                  <a:schemeClr val="tx1">
                    <a:lumMod val="75000"/>
                    <a:lumOff val="25000"/>
                  </a:schemeClr>
                </a:solidFill>
                <a:latin typeface="+mn-lt"/>
                <a:ea typeface="Arial"/>
                <a:cs typeface="Arial"/>
              </a:defRPr>
            </a:pPr>
            <a:endParaRPr lang="da-DK"/>
          </a:p>
        </c:txPr>
        <c:crossAx val="1"/>
        <c:crosses val="autoZero"/>
        <c:auto val="1"/>
        <c:lblAlgn val="ctr"/>
        <c:lblOffset val="100"/>
        <c:noMultiLvlLbl val="0"/>
      </c:catAx>
      <c:valAx>
        <c:axId val="1"/>
        <c:scaling>
          <c:orientation val="minMax"/>
          <c:max val="500"/>
          <c:min val="0"/>
        </c:scaling>
        <c:delete val="0"/>
        <c:axPos val="l"/>
        <c:majorGridlines>
          <c:spPr>
            <a:ln w="3175">
              <a:solidFill>
                <a:schemeClr val="accent1">
                  <a:lumMod val="60000"/>
                  <a:lumOff val="40000"/>
                </a:schemeClr>
              </a:solidFill>
              <a:prstDash val="solid"/>
            </a:ln>
          </c:spPr>
        </c:maj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1100" b="0" i="0" u="none" strike="noStrike" baseline="0">
                <a:solidFill>
                  <a:schemeClr val="tx1">
                    <a:lumMod val="75000"/>
                    <a:lumOff val="25000"/>
                  </a:schemeClr>
                </a:solidFill>
                <a:latin typeface="+mn-lt"/>
                <a:ea typeface="Arial"/>
                <a:cs typeface="Arial"/>
              </a:defRPr>
            </a:pPr>
            <a:endParaRPr lang="da-DK"/>
          </a:p>
        </c:txPr>
        <c:crossAx val="327758240"/>
        <c:crosses val="autoZero"/>
        <c:crossBetween val="midCat"/>
      </c:valAx>
      <c:spPr>
        <a:solidFill>
          <a:schemeClr val="accent4">
            <a:lumMod val="40000"/>
            <a:lumOff val="60000"/>
          </a:schemeClr>
        </a:solidFill>
        <a:ln w="12700">
          <a:noFill/>
          <a:prstDash val="solid"/>
        </a:ln>
      </c:spPr>
    </c:plotArea>
    <c:plotVisOnly val="1"/>
    <c:dispBlanksAs val="gap"/>
    <c:showDLblsOverMax val="0"/>
  </c:chart>
  <c:spPr>
    <a:solidFill>
      <a:schemeClr val="bg1">
        <a:lumMod val="75000"/>
      </a:schemeClr>
    </a:solidFill>
    <a:ln w="9525">
      <a:no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0" i="0" u="none" strike="noStrike" kern="1200" spc="0" baseline="0">
                <a:solidFill>
                  <a:schemeClr val="tx1">
                    <a:lumMod val="75000"/>
                    <a:lumOff val="25000"/>
                  </a:schemeClr>
                </a:solidFill>
                <a:latin typeface="+mn-lt"/>
                <a:ea typeface="+mn-ea"/>
                <a:cs typeface="+mn-cs"/>
              </a:defRPr>
            </a:pPr>
            <a:r>
              <a:rPr lang="en-US" sz="1400" b="0" i="0" u="none" strike="noStrike" kern="1200" spc="0" baseline="0">
                <a:solidFill>
                  <a:schemeClr val="tx1">
                    <a:lumMod val="75000"/>
                    <a:lumOff val="25000"/>
                  </a:schemeClr>
                </a:solidFill>
                <a:latin typeface="+mn-lt"/>
                <a:ea typeface="+mn-ea"/>
                <a:cs typeface="+mn-cs"/>
              </a:rPr>
              <a:t>Global Population; Billion</a:t>
            </a:r>
          </a:p>
        </c:rich>
      </c:tx>
      <c:overlay val="0"/>
    </c:title>
    <c:autoTitleDeleted val="0"/>
    <c:plotArea>
      <c:layout>
        <c:manualLayout>
          <c:layoutTarget val="inner"/>
          <c:xMode val="edge"/>
          <c:yMode val="edge"/>
          <c:x val="5.9838582677165353E-2"/>
          <c:y val="9.6442180021614948E-2"/>
          <c:w val="0.90115403543307082"/>
          <c:h val="0.78928021928293435"/>
        </c:manualLayout>
      </c:layout>
      <c:lineChart>
        <c:grouping val="standard"/>
        <c:varyColors val="0"/>
        <c:ser>
          <c:idx val="0"/>
          <c:order val="0"/>
          <c:tx>
            <c:strRef>
              <c:f>'Global Indicators'!$A$56</c:f>
              <c:strCache>
                <c:ptCount val="1"/>
                <c:pt idx="0">
                  <c:v>Global Population; Billion</c:v>
                </c:pt>
              </c:strCache>
            </c:strRef>
          </c:tx>
          <c:spPr>
            <a:ln w="50800">
              <a:solidFill>
                <a:srgbClr val="0070C0"/>
              </a:solidFill>
            </a:ln>
          </c:spPr>
          <c:marker>
            <c:symbol val="none"/>
          </c:marker>
          <c:dLbls>
            <c:dLbl>
              <c:idx val="0"/>
              <c:layout>
                <c:manualLayout>
                  <c:x val="2.4242424242424242E-2"/>
                  <c:y val="6.5681444991789698E-2"/>
                </c:manualLayout>
              </c:layout>
              <c:spPr>
                <a:noFill/>
                <a:ln>
                  <a:noFill/>
                </a:ln>
                <a:effectLst/>
              </c:spPr>
              <c:txPr>
                <a:bodyPr wrap="square" lIns="38100" tIns="19050" rIns="38100" bIns="19050" anchor="ctr">
                  <a:spAutoFit/>
                </a:bodyPr>
                <a:lstStyle/>
                <a:p>
                  <a:pPr>
                    <a:defRPr sz="1000">
                      <a:latin typeface="+mn-lt"/>
                    </a:defRPr>
                  </a:pPr>
                  <a:endParaRPr lang="da-DK"/>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6D-4FEA-A1D8-D8548CA15B86}"/>
                </c:ext>
              </c:extLst>
            </c:dLbl>
            <c:dLbl>
              <c:idx val="1"/>
              <c:delete val="1"/>
              <c:extLst>
                <c:ext xmlns:c15="http://schemas.microsoft.com/office/drawing/2012/chart" uri="{CE6537A1-D6FC-4f65-9D91-7224C49458BB}"/>
                <c:ext xmlns:c16="http://schemas.microsoft.com/office/drawing/2014/chart" uri="{C3380CC4-5D6E-409C-BE32-E72D297353CC}">
                  <c16:uniqueId val="{00000001-9E6D-4FEA-A1D8-D8548CA15B86}"/>
                </c:ext>
              </c:extLst>
            </c:dLbl>
            <c:dLbl>
              <c:idx val="2"/>
              <c:delete val="1"/>
              <c:extLst>
                <c:ext xmlns:c15="http://schemas.microsoft.com/office/drawing/2012/chart" uri="{CE6537A1-D6FC-4f65-9D91-7224C49458BB}"/>
                <c:ext xmlns:c16="http://schemas.microsoft.com/office/drawing/2014/chart" uri="{C3380CC4-5D6E-409C-BE32-E72D297353CC}">
                  <c16:uniqueId val="{00000002-9E6D-4FEA-A1D8-D8548CA15B86}"/>
                </c:ext>
              </c:extLst>
            </c:dLbl>
            <c:dLbl>
              <c:idx val="3"/>
              <c:delete val="1"/>
              <c:extLst>
                <c:ext xmlns:c15="http://schemas.microsoft.com/office/drawing/2012/chart" uri="{CE6537A1-D6FC-4f65-9D91-7224C49458BB}"/>
                <c:ext xmlns:c16="http://schemas.microsoft.com/office/drawing/2014/chart" uri="{C3380CC4-5D6E-409C-BE32-E72D297353CC}">
                  <c16:uniqueId val="{00000003-9E6D-4FEA-A1D8-D8548CA15B86}"/>
                </c:ext>
              </c:extLst>
            </c:dLbl>
            <c:dLbl>
              <c:idx val="4"/>
              <c:delete val="1"/>
              <c:extLst>
                <c:ext xmlns:c15="http://schemas.microsoft.com/office/drawing/2012/chart" uri="{CE6537A1-D6FC-4f65-9D91-7224C49458BB}"/>
                <c:ext xmlns:c16="http://schemas.microsoft.com/office/drawing/2014/chart" uri="{C3380CC4-5D6E-409C-BE32-E72D297353CC}">
                  <c16:uniqueId val="{00000004-9E6D-4FEA-A1D8-D8548CA15B86}"/>
                </c:ext>
              </c:extLst>
            </c:dLbl>
            <c:dLbl>
              <c:idx val="5"/>
              <c:delete val="1"/>
              <c:extLst>
                <c:ext xmlns:c15="http://schemas.microsoft.com/office/drawing/2012/chart" uri="{CE6537A1-D6FC-4f65-9D91-7224C49458BB}"/>
                <c:ext xmlns:c16="http://schemas.microsoft.com/office/drawing/2014/chart" uri="{C3380CC4-5D6E-409C-BE32-E72D297353CC}">
                  <c16:uniqueId val="{00000005-9E6D-4FEA-A1D8-D8548CA15B86}"/>
                </c:ext>
              </c:extLst>
            </c:dLbl>
            <c:dLbl>
              <c:idx val="6"/>
              <c:delete val="1"/>
              <c:extLst>
                <c:ext xmlns:c15="http://schemas.microsoft.com/office/drawing/2012/chart" uri="{CE6537A1-D6FC-4f65-9D91-7224C49458BB}"/>
                <c:ext xmlns:c16="http://schemas.microsoft.com/office/drawing/2014/chart" uri="{C3380CC4-5D6E-409C-BE32-E72D297353CC}">
                  <c16:uniqueId val="{00000006-9E6D-4FEA-A1D8-D8548CA15B86}"/>
                </c:ext>
              </c:extLst>
            </c:dLbl>
            <c:dLbl>
              <c:idx val="7"/>
              <c:delete val="1"/>
              <c:extLst>
                <c:ext xmlns:c15="http://schemas.microsoft.com/office/drawing/2012/chart" uri="{CE6537A1-D6FC-4f65-9D91-7224C49458BB}"/>
                <c:ext xmlns:c16="http://schemas.microsoft.com/office/drawing/2014/chart" uri="{C3380CC4-5D6E-409C-BE32-E72D297353CC}">
                  <c16:uniqueId val="{00000007-9E6D-4FEA-A1D8-D8548CA15B86}"/>
                </c:ext>
              </c:extLst>
            </c:dLbl>
            <c:dLbl>
              <c:idx val="8"/>
              <c:delete val="1"/>
              <c:extLst>
                <c:ext xmlns:c15="http://schemas.microsoft.com/office/drawing/2012/chart" uri="{CE6537A1-D6FC-4f65-9D91-7224C49458BB}"/>
                <c:ext xmlns:c16="http://schemas.microsoft.com/office/drawing/2014/chart" uri="{C3380CC4-5D6E-409C-BE32-E72D297353CC}">
                  <c16:uniqueId val="{00000008-9E6D-4FEA-A1D8-D8548CA15B86}"/>
                </c:ext>
              </c:extLst>
            </c:dLbl>
            <c:dLbl>
              <c:idx val="9"/>
              <c:delete val="1"/>
              <c:extLst>
                <c:ext xmlns:c15="http://schemas.microsoft.com/office/drawing/2012/chart" uri="{CE6537A1-D6FC-4f65-9D91-7224C49458BB}"/>
                <c:ext xmlns:c16="http://schemas.microsoft.com/office/drawing/2014/chart" uri="{C3380CC4-5D6E-409C-BE32-E72D297353CC}">
                  <c16:uniqueId val="{00000009-9E6D-4FEA-A1D8-D8548CA15B86}"/>
                </c:ext>
              </c:extLst>
            </c:dLbl>
            <c:dLbl>
              <c:idx val="10"/>
              <c:delete val="1"/>
              <c:extLst>
                <c:ext xmlns:c15="http://schemas.microsoft.com/office/drawing/2012/chart" uri="{CE6537A1-D6FC-4f65-9D91-7224C49458BB}"/>
                <c:ext xmlns:c16="http://schemas.microsoft.com/office/drawing/2014/chart" uri="{C3380CC4-5D6E-409C-BE32-E72D297353CC}">
                  <c16:uniqueId val="{0000000A-9E6D-4FEA-A1D8-D8548CA15B86}"/>
                </c:ext>
              </c:extLst>
            </c:dLbl>
            <c:dLbl>
              <c:idx val="11"/>
              <c:delete val="1"/>
              <c:extLst>
                <c:ext xmlns:c15="http://schemas.microsoft.com/office/drawing/2012/chart" uri="{CE6537A1-D6FC-4f65-9D91-7224C49458BB}"/>
                <c:ext xmlns:c16="http://schemas.microsoft.com/office/drawing/2014/chart" uri="{C3380CC4-5D6E-409C-BE32-E72D297353CC}">
                  <c16:uniqueId val="{0000000B-9E6D-4FEA-A1D8-D8548CA15B86}"/>
                </c:ext>
              </c:extLst>
            </c:dLbl>
            <c:dLbl>
              <c:idx val="12"/>
              <c:delete val="1"/>
              <c:extLst>
                <c:ext xmlns:c15="http://schemas.microsoft.com/office/drawing/2012/chart" uri="{CE6537A1-D6FC-4f65-9D91-7224C49458BB}"/>
                <c:ext xmlns:c16="http://schemas.microsoft.com/office/drawing/2014/chart" uri="{C3380CC4-5D6E-409C-BE32-E72D297353CC}">
                  <c16:uniqueId val="{0000000C-9E6D-4FEA-A1D8-D8548CA15B86}"/>
                </c:ext>
              </c:extLst>
            </c:dLbl>
            <c:dLbl>
              <c:idx val="13"/>
              <c:delete val="1"/>
              <c:extLst>
                <c:ext xmlns:c15="http://schemas.microsoft.com/office/drawing/2012/chart" uri="{CE6537A1-D6FC-4f65-9D91-7224C49458BB}"/>
                <c:ext xmlns:c16="http://schemas.microsoft.com/office/drawing/2014/chart" uri="{C3380CC4-5D6E-409C-BE32-E72D297353CC}">
                  <c16:uniqueId val="{0000000D-9E6D-4FEA-A1D8-D8548CA15B86}"/>
                </c:ext>
              </c:extLst>
            </c:dLbl>
            <c:dLbl>
              <c:idx val="14"/>
              <c:delete val="1"/>
              <c:extLst>
                <c:ext xmlns:c15="http://schemas.microsoft.com/office/drawing/2012/chart" uri="{CE6537A1-D6FC-4f65-9D91-7224C49458BB}"/>
                <c:ext xmlns:c16="http://schemas.microsoft.com/office/drawing/2014/chart" uri="{C3380CC4-5D6E-409C-BE32-E72D297353CC}">
                  <c16:uniqueId val="{0000000E-9E6D-4FEA-A1D8-D8548CA15B86}"/>
                </c:ext>
              </c:extLst>
            </c:dLbl>
            <c:dLbl>
              <c:idx val="15"/>
              <c:delete val="1"/>
              <c:extLst>
                <c:ext xmlns:c15="http://schemas.microsoft.com/office/drawing/2012/chart" uri="{CE6537A1-D6FC-4f65-9D91-7224C49458BB}"/>
                <c:ext xmlns:c16="http://schemas.microsoft.com/office/drawing/2014/chart" uri="{C3380CC4-5D6E-409C-BE32-E72D297353CC}">
                  <c16:uniqueId val="{0000000F-9E6D-4FEA-A1D8-D8548CA15B86}"/>
                </c:ext>
              </c:extLst>
            </c:dLbl>
            <c:dLbl>
              <c:idx val="16"/>
              <c:delete val="1"/>
              <c:extLst>
                <c:ext xmlns:c15="http://schemas.microsoft.com/office/drawing/2012/chart" uri="{CE6537A1-D6FC-4f65-9D91-7224C49458BB}"/>
                <c:ext xmlns:c16="http://schemas.microsoft.com/office/drawing/2014/chart" uri="{C3380CC4-5D6E-409C-BE32-E72D297353CC}">
                  <c16:uniqueId val="{00000010-9E6D-4FEA-A1D8-D8548CA15B86}"/>
                </c:ext>
              </c:extLst>
            </c:dLbl>
            <c:dLbl>
              <c:idx val="17"/>
              <c:delete val="1"/>
              <c:extLst>
                <c:ext xmlns:c15="http://schemas.microsoft.com/office/drawing/2012/chart" uri="{CE6537A1-D6FC-4f65-9D91-7224C49458BB}"/>
                <c:ext xmlns:c16="http://schemas.microsoft.com/office/drawing/2014/chart" uri="{C3380CC4-5D6E-409C-BE32-E72D297353CC}">
                  <c16:uniqueId val="{00000011-9E6D-4FEA-A1D8-D8548CA15B86}"/>
                </c:ext>
              </c:extLst>
            </c:dLbl>
            <c:dLbl>
              <c:idx val="18"/>
              <c:delete val="1"/>
              <c:extLst>
                <c:ext xmlns:c15="http://schemas.microsoft.com/office/drawing/2012/chart" uri="{CE6537A1-D6FC-4f65-9D91-7224C49458BB}"/>
                <c:ext xmlns:c16="http://schemas.microsoft.com/office/drawing/2014/chart" uri="{C3380CC4-5D6E-409C-BE32-E72D297353CC}">
                  <c16:uniqueId val="{00000012-9E6D-4FEA-A1D8-D8548CA15B86}"/>
                </c:ext>
              </c:extLst>
            </c:dLbl>
            <c:dLbl>
              <c:idx val="19"/>
              <c:delete val="1"/>
              <c:extLst>
                <c:ext xmlns:c15="http://schemas.microsoft.com/office/drawing/2012/chart" uri="{CE6537A1-D6FC-4f65-9D91-7224C49458BB}"/>
                <c:ext xmlns:c16="http://schemas.microsoft.com/office/drawing/2014/chart" uri="{C3380CC4-5D6E-409C-BE32-E72D297353CC}">
                  <c16:uniqueId val="{00000013-9E6D-4FEA-A1D8-D8548CA15B86}"/>
                </c:ext>
              </c:extLst>
            </c:dLbl>
            <c:dLbl>
              <c:idx val="20"/>
              <c:delete val="1"/>
              <c:extLst>
                <c:ext xmlns:c15="http://schemas.microsoft.com/office/drawing/2012/chart" uri="{CE6537A1-D6FC-4f65-9D91-7224C49458BB}"/>
                <c:ext xmlns:c16="http://schemas.microsoft.com/office/drawing/2014/chart" uri="{C3380CC4-5D6E-409C-BE32-E72D297353CC}">
                  <c16:uniqueId val="{00000014-9E6D-4FEA-A1D8-D8548CA15B86}"/>
                </c:ext>
              </c:extLst>
            </c:dLbl>
            <c:dLbl>
              <c:idx val="21"/>
              <c:delete val="1"/>
              <c:extLst>
                <c:ext xmlns:c15="http://schemas.microsoft.com/office/drawing/2012/chart" uri="{CE6537A1-D6FC-4f65-9D91-7224C49458BB}"/>
                <c:ext xmlns:c16="http://schemas.microsoft.com/office/drawing/2014/chart" uri="{C3380CC4-5D6E-409C-BE32-E72D297353CC}">
                  <c16:uniqueId val="{00000015-9E6D-4FEA-A1D8-D8548CA15B86}"/>
                </c:ext>
              </c:extLst>
            </c:dLbl>
            <c:dLbl>
              <c:idx val="22"/>
              <c:delete val="1"/>
              <c:extLst>
                <c:ext xmlns:c15="http://schemas.microsoft.com/office/drawing/2012/chart" uri="{CE6537A1-D6FC-4f65-9D91-7224C49458BB}"/>
                <c:ext xmlns:c16="http://schemas.microsoft.com/office/drawing/2014/chart" uri="{C3380CC4-5D6E-409C-BE32-E72D297353CC}">
                  <c16:uniqueId val="{00000016-9E6D-4FEA-A1D8-D8548CA15B86}"/>
                </c:ext>
              </c:extLst>
            </c:dLbl>
            <c:dLbl>
              <c:idx val="23"/>
              <c:delete val="1"/>
              <c:extLst>
                <c:ext xmlns:c15="http://schemas.microsoft.com/office/drawing/2012/chart" uri="{CE6537A1-D6FC-4f65-9D91-7224C49458BB}"/>
                <c:ext xmlns:c16="http://schemas.microsoft.com/office/drawing/2014/chart" uri="{C3380CC4-5D6E-409C-BE32-E72D297353CC}">
                  <c16:uniqueId val="{00000017-9E6D-4FEA-A1D8-D8548CA15B86}"/>
                </c:ext>
              </c:extLst>
            </c:dLbl>
            <c:dLbl>
              <c:idx val="24"/>
              <c:delete val="1"/>
              <c:extLst>
                <c:ext xmlns:c15="http://schemas.microsoft.com/office/drawing/2012/chart" uri="{CE6537A1-D6FC-4f65-9D91-7224C49458BB}"/>
                <c:ext xmlns:c16="http://schemas.microsoft.com/office/drawing/2014/chart" uri="{C3380CC4-5D6E-409C-BE32-E72D297353CC}">
                  <c16:uniqueId val="{00000018-9E6D-4FEA-A1D8-D8548CA15B86}"/>
                </c:ext>
              </c:extLst>
            </c:dLbl>
            <c:dLbl>
              <c:idx val="25"/>
              <c:delete val="1"/>
              <c:extLst>
                <c:ext xmlns:c15="http://schemas.microsoft.com/office/drawing/2012/chart" uri="{CE6537A1-D6FC-4f65-9D91-7224C49458BB}"/>
                <c:ext xmlns:c16="http://schemas.microsoft.com/office/drawing/2014/chart" uri="{C3380CC4-5D6E-409C-BE32-E72D297353CC}">
                  <c16:uniqueId val="{00000019-9E6D-4FEA-A1D8-D8548CA15B86}"/>
                </c:ext>
              </c:extLst>
            </c:dLbl>
            <c:dLbl>
              <c:idx val="26"/>
              <c:delete val="1"/>
              <c:extLst>
                <c:ext xmlns:c15="http://schemas.microsoft.com/office/drawing/2012/chart" uri="{CE6537A1-D6FC-4f65-9D91-7224C49458BB}"/>
                <c:ext xmlns:c16="http://schemas.microsoft.com/office/drawing/2014/chart" uri="{C3380CC4-5D6E-409C-BE32-E72D297353CC}">
                  <c16:uniqueId val="{0000001A-9E6D-4FEA-A1D8-D8548CA15B86}"/>
                </c:ext>
              </c:extLst>
            </c:dLbl>
            <c:dLbl>
              <c:idx val="27"/>
              <c:delete val="1"/>
              <c:extLst>
                <c:ext xmlns:c15="http://schemas.microsoft.com/office/drawing/2012/chart" uri="{CE6537A1-D6FC-4f65-9D91-7224C49458BB}"/>
                <c:ext xmlns:c16="http://schemas.microsoft.com/office/drawing/2014/chart" uri="{C3380CC4-5D6E-409C-BE32-E72D297353CC}">
                  <c16:uniqueId val="{0000001B-9E6D-4FEA-A1D8-D8548CA15B86}"/>
                </c:ext>
              </c:extLst>
            </c:dLbl>
            <c:dLbl>
              <c:idx val="28"/>
              <c:delete val="1"/>
              <c:extLst>
                <c:ext xmlns:c15="http://schemas.microsoft.com/office/drawing/2012/chart" uri="{CE6537A1-D6FC-4f65-9D91-7224C49458BB}"/>
                <c:ext xmlns:c16="http://schemas.microsoft.com/office/drawing/2014/chart" uri="{C3380CC4-5D6E-409C-BE32-E72D297353CC}">
                  <c16:uniqueId val="{0000001C-9E6D-4FEA-A1D8-D8548CA15B86}"/>
                </c:ext>
              </c:extLst>
            </c:dLbl>
            <c:dLbl>
              <c:idx val="29"/>
              <c:delete val="1"/>
              <c:extLst>
                <c:ext xmlns:c15="http://schemas.microsoft.com/office/drawing/2012/chart" uri="{CE6537A1-D6FC-4f65-9D91-7224C49458BB}"/>
                <c:ext xmlns:c16="http://schemas.microsoft.com/office/drawing/2014/chart" uri="{C3380CC4-5D6E-409C-BE32-E72D297353CC}">
                  <c16:uniqueId val="{0000001D-9E6D-4FEA-A1D8-D8548CA15B86}"/>
                </c:ext>
              </c:extLst>
            </c:dLbl>
            <c:dLbl>
              <c:idx val="30"/>
              <c:delete val="1"/>
              <c:extLst>
                <c:ext xmlns:c15="http://schemas.microsoft.com/office/drawing/2012/chart" uri="{CE6537A1-D6FC-4f65-9D91-7224C49458BB}"/>
                <c:ext xmlns:c16="http://schemas.microsoft.com/office/drawing/2014/chart" uri="{C3380CC4-5D6E-409C-BE32-E72D297353CC}">
                  <c16:uniqueId val="{0000001E-9E6D-4FEA-A1D8-D8548CA15B86}"/>
                </c:ext>
              </c:extLst>
            </c:dLbl>
            <c:dLbl>
              <c:idx val="31"/>
              <c:delete val="1"/>
              <c:extLst>
                <c:ext xmlns:c15="http://schemas.microsoft.com/office/drawing/2012/chart" uri="{CE6537A1-D6FC-4f65-9D91-7224C49458BB}"/>
                <c:ext xmlns:c16="http://schemas.microsoft.com/office/drawing/2014/chart" uri="{C3380CC4-5D6E-409C-BE32-E72D297353CC}">
                  <c16:uniqueId val="{0000001F-9E6D-4FEA-A1D8-D8548CA15B86}"/>
                </c:ext>
              </c:extLst>
            </c:dLbl>
            <c:dLbl>
              <c:idx val="32"/>
              <c:delete val="1"/>
              <c:extLst>
                <c:ext xmlns:c15="http://schemas.microsoft.com/office/drawing/2012/chart" uri="{CE6537A1-D6FC-4f65-9D91-7224C49458BB}"/>
                <c:ext xmlns:c16="http://schemas.microsoft.com/office/drawing/2014/chart" uri="{C3380CC4-5D6E-409C-BE32-E72D297353CC}">
                  <c16:uniqueId val="{00000020-9E6D-4FEA-A1D8-D8548CA15B86}"/>
                </c:ext>
              </c:extLst>
            </c:dLbl>
            <c:dLbl>
              <c:idx val="33"/>
              <c:delete val="1"/>
              <c:extLst>
                <c:ext xmlns:c15="http://schemas.microsoft.com/office/drawing/2012/chart" uri="{CE6537A1-D6FC-4f65-9D91-7224C49458BB}"/>
                <c:ext xmlns:c16="http://schemas.microsoft.com/office/drawing/2014/chart" uri="{C3380CC4-5D6E-409C-BE32-E72D297353CC}">
                  <c16:uniqueId val="{00000021-9E6D-4FEA-A1D8-D8548CA15B86}"/>
                </c:ext>
              </c:extLst>
            </c:dLbl>
            <c:dLbl>
              <c:idx val="34"/>
              <c:delete val="1"/>
              <c:extLst>
                <c:ext xmlns:c15="http://schemas.microsoft.com/office/drawing/2012/chart" uri="{CE6537A1-D6FC-4f65-9D91-7224C49458BB}"/>
                <c:ext xmlns:c16="http://schemas.microsoft.com/office/drawing/2014/chart" uri="{C3380CC4-5D6E-409C-BE32-E72D297353CC}">
                  <c16:uniqueId val="{00000022-9E6D-4FEA-A1D8-D8548CA15B86}"/>
                </c:ext>
              </c:extLst>
            </c:dLbl>
            <c:dLbl>
              <c:idx val="35"/>
              <c:delete val="1"/>
              <c:extLst>
                <c:ext xmlns:c15="http://schemas.microsoft.com/office/drawing/2012/chart" uri="{CE6537A1-D6FC-4f65-9D91-7224C49458BB}"/>
                <c:ext xmlns:c16="http://schemas.microsoft.com/office/drawing/2014/chart" uri="{C3380CC4-5D6E-409C-BE32-E72D297353CC}">
                  <c16:uniqueId val="{00000023-9E6D-4FEA-A1D8-D8548CA15B86}"/>
                </c:ext>
              </c:extLst>
            </c:dLbl>
            <c:dLbl>
              <c:idx val="36"/>
              <c:delete val="1"/>
              <c:extLst>
                <c:ext xmlns:c15="http://schemas.microsoft.com/office/drawing/2012/chart" uri="{CE6537A1-D6FC-4f65-9D91-7224C49458BB}"/>
                <c:ext xmlns:c16="http://schemas.microsoft.com/office/drawing/2014/chart" uri="{C3380CC4-5D6E-409C-BE32-E72D297353CC}">
                  <c16:uniqueId val="{00000024-9E6D-4FEA-A1D8-D8548CA15B86}"/>
                </c:ext>
              </c:extLst>
            </c:dLbl>
            <c:dLbl>
              <c:idx val="37"/>
              <c:delete val="1"/>
              <c:extLst>
                <c:ext xmlns:c15="http://schemas.microsoft.com/office/drawing/2012/chart" uri="{CE6537A1-D6FC-4f65-9D91-7224C49458BB}"/>
                <c:ext xmlns:c16="http://schemas.microsoft.com/office/drawing/2014/chart" uri="{C3380CC4-5D6E-409C-BE32-E72D297353CC}">
                  <c16:uniqueId val="{00000025-9E6D-4FEA-A1D8-D8548CA15B86}"/>
                </c:ext>
              </c:extLst>
            </c:dLbl>
            <c:dLbl>
              <c:idx val="38"/>
              <c:delete val="1"/>
              <c:extLst>
                <c:ext xmlns:c15="http://schemas.microsoft.com/office/drawing/2012/chart" uri="{CE6537A1-D6FC-4f65-9D91-7224C49458BB}"/>
                <c:ext xmlns:c16="http://schemas.microsoft.com/office/drawing/2014/chart" uri="{C3380CC4-5D6E-409C-BE32-E72D297353CC}">
                  <c16:uniqueId val="{00000026-9E6D-4FEA-A1D8-D8548CA15B86}"/>
                </c:ext>
              </c:extLst>
            </c:dLbl>
            <c:dLbl>
              <c:idx val="39"/>
              <c:delete val="1"/>
              <c:extLst>
                <c:ext xmlns:c15="http://schemas.microsoft.com/office/drawing/2012/chart" uri="{CE6537A1-D6FC-4f65-9D91-7224C49458BB}"/>
                <c:ext xmlns:c16="http://schemas.microsoft.com/office/drawing/2014/chart" uri="{C3380CC4-5D6E-409C-BE32-E72D297353CC}">
                  <c16:uniqueId val="{00000027-9E6D-4FEA-A1D8-D8548CA15B86}"/>
                </c:ext>
              </c:extLst>
            </c:dLbl>
            <c:dLbl>
              <c:idx val="40"/>
              <c:delete val="1"/>
              <c:extLst>
                <c:ext xmlns:c15="http://schemas.microsoft.com/office/drawing/2012/chart" uri="{CE6537A1-D6FC-4f65-9D91-7224C49458BB}"/>
                <c:ext xmlns:c16="http://schemas.microsoft.com/office/drawing/2014/chart" uri="{C3380CC4-5D6E-409C-BE32-E72D297353CC}">
                  <c16:uniqueId val="{00000028-9E6D-4FEA-A1D8-D8548CA15B86}"/>
                </c:ext>
              </c:extLst>
            </c:dLbl>
            <c:dLbl>
              <c:idx val="41"/>
              <c:delete val="1"/>
              <c:extLst>
                <c:ext xmlns:c15="http://schemas.microsoft.com/office/drawing/2012/chart" uri="{CE6537A1-D6FC-4f65-9D91-7224C49458BB}"/>
                <c:ext xmlns:c16="http://schemas.microsoft.com/office/drawing/2014/chart" uri="{C3380CC4-5D6E-409C-BE32-E72D297353CC}">
                  <c16:uniqueId val="{00000029-9E6D-4FEA-A1D8-D8548CA15B86}"/>
                </c:ext>
              </c:extLst>
            </c:dLbl>
            <c:dLbl>
              <c:idx val="42"/>
              <c:delete val="1"/>
              <c:extLst>
                <c:ext xmlns:c15="http://schemas.microsoft.com/office/drawing/2012/chart" uri="{CE6537A1-D6FC-4f65-9D91-7224C49458BB}"/>
                <c:ext xmlns:c16="http://schemas.microsoft.com/office/drawing/2014/chart" uri="{C3380CC4-5D6E-409C-BE32-E72D297353CC}">
                  <c16:uniqueId val="{0000002A-9E6D-4FEA-A1D8-D8548CA15B86}"/>
                </c:ext>
              </c:extLst>
            </c:dLbl>
            <c:dLbl>
              <c:idx val="43"/>
              <c:delete val="1"/>
              <c:extLst>
                <c:ext xmlns:c15="http://schemas.microsoft.com/office/drawing/2012/chart" uri="{CE6537A1-D6FC-4f65-9D91-7224C49458BB}"/>
                <c:ext xmlns:c16="http://schemas.microsoft.com/office/drawing/2014/chart" uri="{C3380CC4-5D6E-409C-BE32-E72D297353CC}">
                  <c16:uniqueId val="{0000002B-9E6D-4FEA-A1D8-D8548CA15B86}"/>
                </c:ext>
              </c:extLst>
            </c:dLbl>
            <c:dLbl>
              <c:idx val="44"/>
              <c:delete val="1"/>
              <c:extLst>
                <c:ext xmlns:c15="http://schemas.microsoft.com/office/drawing/2012/chart" uri="{CE6537A1-D6FC-4f65-9D91-7224C49458BB}"/>
                <c:ext xmlns:c16="http://schemas.microsoft.com/office/drawing/2014/chart" uri="{C3380CC4-5D6E-409C-BE32-E72D297353CC}">
                  <c16:uniqueId val="{0000002C-9E6D-4FEA-A1D8-D8548CA15B86}"/>
                </c:ext>
              </c:extLst>
            </c:dLbl>
            <c:dLbl>
              <c:idx val="45"/>
              <c:delete val="1"/>
              <c:extLst>
                <c:ext xmlns:c15="http://schemas.microsoft.com/office/drawing/2012/chart" uri="{CE6537A1-D6FC-4f65-9D91-7224C49458BB}"/>
                <c:ext xmlns:c16="http://schemas.microsoft.com/office/drawing/2014/chart" uri="{C3380CC4-5D6E-409C-BE32-E72D297353CC}">
                  <c16:uniqueId val="{0000002D-9E6D-4FEA-A1D8-D8548CA15B86}"/>
                </c:ext>
              </c:extLst>
            </c:dLbl>
            <c:dLbl>
              <c:idx val="46"/>
              <c:delete val="1"/>
              <c:extLst>
                <c:ext xmlns:c15="http://schemas.microsoft.com/office/drawing/2012/chart" uri="{CE6537A1-D6FC-4f65-9D91-7224C49458BB}"/>
                <c:ext xmlns:c16="http://schemas.microsoft.com/office/drawing/2014/chart" uri="{C3380CC4-5D6E-409C-BE32-E72D297353CC}">
                  <c16:uniqueId val="{0000002E-9E6D-4FEA-A1D8-D8548CA15B86}"/>
                </c:ext>
              </c:extLst>
            </c:dLbl>
            <c:dLbl>
              <c:idx val="47"/>
              <c:delete val="1"/>
              <c:extLst>
                <c:ext xmlns:c15="http://schemas.microsoft.com/office/drawing/2012/chart" uri="{CE6537A1-D6FC-4f65-9D91-7224C49458BB}"/>
                <c:ext xmlns:c16="http://schemas.microsoft.com/office/drawing/2014/chart" uri="{C3380CC4-5D6E-409C-BE32-E72D297353CC}">
                  <c16:uniqueId val="{0000002F-9E6D-4FEA-A1D8-D8548CA15B86}"/>
                </c:ext>
              </c:extLst>
            </c:dLbl>
            <c:dLbl>
              <c:idx val="48"/>
              <c:delete val="1"/>
              <c:extLst>
                <c:ext xmlns:c15="http://schemas.microsoft.com/office/drawing/2012/chart" uri="{CE6537A1-D6FC-4f65-9D91-7224C49458BB}"/>
                <c:ext xmlns:c16="http://schemas.microsoft.com/office/drawing/2014/chart" uri="{C3380CC4-5D6E-409C-BE32-E72D297353CC}">
                  <c16:uniqueId val="{00000030-9E6D-4FEA-A1D8-D8548CA15B86}"/>
                </c:ext>
              </c:extLst>
            </c:dLbl>
            <c:dLbl>
              <c:idx val="49"/>
              <c:delete val="1"/>
              <c:extLst>
                <c:ext xmlns:c15="http://schemas.microsoft.com/office/drawing/2012/chart" uri="{CE6537A1-D6FC-4f65-9D91-7224C49458BB}"/>
                <c:ext xmlns:c16="http://schemas.microsoft.com/office/drawing/2014/chart" uri="{C3380CC4-5D6E-409C-BE32-E72D297353CC}">
                  <c16:uniqueId val="{00000031-9E6D-4FEA-A1D8-D8548CA15B86}"/>
                </c:ext>
              </c:extLst>
            </c:dLbl>
            <c:dLbl>
              <c:idx val="50"/>
              <c:delete val="1"/>
              <c:extLst>
                <c:ext xmlns:c15="http://schemas.microsoft.com/office/drawing/2012/chart" uri="{CE6537A1-D6FC-4f65-9D91-7224C49458BB}"/>
                <c:ext xmlns:c16="http://schemas.microsoft.com/office/drawing/2014/chart" uri="{C3380CC4-5D6E-409C-BE32-E72D297353CC}">
                  <c16:uniqueId val="{00000032-9E6D-4FEA-A1D8-D8548CA15B86}"/>
                </c:ext>
              </c:extLst>
            </c:dLbl>
            <c:dLbl>
              <c:idx val="51"/>
              <c:delete val="1"/>
              <c:extLst>
                <c:ext xmlns:c15="http://schemas.microsoft.com/office/drawing/2012/chart" uri="{CE6537A1-D6FC-4f65-9D91-7224C49458BB}"/>
                <c:ext xmlns:c16="http://schemas.microsoft.com/office/drawing/2014/chart" uri="{C3380CC4-5D6E-409C-BE32-E72D297353CC}">
                  <c16:uniqueId val="{00000033-9E6D-4FEA-A1D8-D8548CA15B86}"/>
                </c:ext>
              </c:extLst>
            </c:dLbl>
            <c:dLbl>
              <c:idx val="52"/>
              <c:delete val="1"/>
              <c:extLst>
                <c:ext xmlns:c15="http://schemas.microsoft.com/office/drawing/2012/chart" uri="{CE6537A1-D6FC-4f65-9D91-7224C49458BB}"/>
                <c:ext xmlns:c16="http://schemas.microsoft.com/office/drawing/2014/chart" uri="{C3380CC4-5D6E-409C-BE32-E72D297353CC}">
                  <c16:uniqueId val="{00000034-9E6D-4FEA-A1D8-D8548CA15B86}"/>
                </c:ext>
              </c:extLst>
            </c:dLbl>
            <c:dLbl>
              <c:idx val="53"/>
              <c:delete val="1"/>
              <c:extLst>
                <c:ext xmlns:c15="http://schemas.microsoft.com/office/drawing/2012/chart" uri="{CE6537A1-D6FC-4f65-9D91-7224C49458BB}"/>
                <c:ext xmlns:c16="http://schemas.microsoft.com/office/drawing/2014/chart" uri="{C3380CC4-5D6E-409C-BE32-E72D297353CC}">
                  <c16:uniqueId val="{00000035-9E6D-4FEA-A1D8-D8548CA15B86}"/>
                </c:ext>
              </c:extLst>
            </c:dLbl>
            <c:dLbl>
              <c:idx val="54"/>
              <c:delete val="1"/>
              <c:extLst>
                <c:ext xmlns:c15="http://schemas.microsoft.com/office/drawing/2012/chart" uri="{CE6537A1-D6FC-4f65-9D91-7224C49458BB}"/>
                <c:ext xmlns:c16="http://schemas.microsoft.com/office/drawing/2014/chart" uri="{C3380CC4-5D6E-409C-BE32-E72D297353CC}">
                  <c16:uniqueId val="{00000036-9E6D-4FEA-A1D8-D8548CA15B86}"/>
                </c:ext>
              </c:extLst>
            </c:dLbl>
            <c:dLbl>
              <c:idx val="55"/>
              <c:delete val="1"/>
              <c:extLst>
                <c:ext xmlns:c15="http://schemas.microsoft.com/office/drawing/2012/chart" uri="{CE6537A1-D6FC-4f65-9D91-7224C49458BB}"/>
                <c:ext xmlns:c16="http://schemas.microsoft.com/office/drawing/2014/chart" uri="{C3380CC4-5D6E-409C-BE32-E72D297353CC}">
                  <c16:uniqueId val="{00000037-9E6D-4FEA-A1D8-D8548CA15B86}"/>
                </c:ext>
              </c:extLst>
            </c:dLbl>
            <c:dLbl>
              <c:idx val="56"/>
              <c:delete val="1"/>
              <c:extLst>
                <c:ext xmlns:c15="http://schemas.microsoft.com/office/drawing/2012/chart" uri="{CE6537A1-D6FC-4f65-9D91-7224C49458BB}"/>
                <c:ext xmlns:c16="http://schemas.microsoft.com/office/drawing/2014/chart" uri="{C3380CC4-5D6E-409C-BE32-E72D297353CC}">
                  <c16:uniqueId val="{00000038-9E6D-4FEA-A1D8-D8548CA15B86}"/>
                </c:ext>
              </c:extLst>
            </c:dLbl>
            <c:dLbl>
              <c:idx val="57"/>
              <c:delete val="1"/>
              <c:extLst>
                <c:ext xmlns:c15="http://schemas.microsoft.com/office/drawing/2012/chart" uri="{CE6537A1-D6FC-4f65-9D91-7224C49458BB}"/>
                <c:ext xmlns:c16="http://schemas.microsoft.com/office/drawing/2014/chart" uri="{C3380CC4-5D6E-409C-BE32-E72D297353CC}">
                  <c16:uniqueId val="{00000039-9E6D-4FEA-A1D8-D8548CA15B86}"/>
                </c:ext>
              </c:extLst>
            </c:dLbl>
            <c:dLbl>
              <c:idx val="58"/>
              <c:delete val="1"/>
              <c:extLst>
                <c:ext xmlns:c15="http://schemas.microsoft.com/office/drawing/2012/chart" uri="{CE6537A1-D6FC-4f65-9D91-7224C49458BB}"/>
                <c:ext xmlns:c16="http://schemas.microsoft.com/office/drawing/2014/chart" uri="{C3380CC4-5D6E-409C-BE32-E72D297353CC}">
                  <c16:uniqueId val="{0000003A-9E6D-4FEA-A1D8-D8548CA15B86}"/>
                </c:ext>
              </c:extLst>
            </c:dLbl>
            <c:dLbl>
              <c:idx val="59"/>
              <c:delete val="1"/>
              <c:extLst>
                <c:ext xmlns:c15="http://schemas.microsoft.com/office/drawing/2012/chart" uri="{CE6537A1-D6FC-4f65-9D91-7224C49458BB}"/>
                <c:ext xmlns:c16="http://schemas.microsoft.com/office/drawing/2014/chart" uri="{C3380CC4-5D6E-409C-BE32-E72D297353CC}">
                  <c16:uniqueId val="{0000003B-9E6D-4FEA-A1D8-D8548CA15B86}"/>
                </c:ext>
              </c:extLst>
            </c:dLbl>
            <c:dLbl>
              <c:idx val="60"/>
              <c:delete val="1"/>
              <c:extLst>
                <c:ext xmlns:c15="http://schemas.microsoft.com/office/drawing/2012/chart" uri="{CE6537A1-D6FC-4f65-9D91-7224C49458BB}"/>
                <c:ext xmlns:c16="http://schemas.microsoft.com/office/drawing/2014/chart" uri="{C3380CC4-5D6E-409C-BE32-E72D297353CC}">
                  <c16:uniqueId val="{00000001-4D2F-4158-8038-C1CEA730F50B}"/>
                </c:ext>
              </c:extLst>
            </c:dLbl>
            <c:dLbl>
              <c:idx val="61"/>
              <c:layout>
                <c:manualLayout>
                  <c:x val="6.2500000000000003E-3"/>
                  <c:y val="4.2692939244663386E-2"/>
                </c:manualLayout>
              </c:layout>
              <c:spPr>
                <a:noFill/>
                <a:ln>
                  <a:noFill/>
                </a:ln>
                <a:effectLst/>
              </c:spPr>
              <c:txPr>
                <a:bodyPr wrap="square" lIns="38100" tIns="19050" rIns="38100" bIns="19050" anchor="ctr" anchorCtr="0">
                  <a:spAutoFit/>
                </a:bodyPr>
                <a:lstStyle/>
                <a:p>
                  <a:pPr algn="ctr" rtl="0">
                    <a:defRPr lang="en-US" sz="1000" b="1" i="0" u="none" strike="noStrike" kern="1200" baseline="0">
                      <a:solidFill>
                        <a:sysClr val="windowText" lastClr="000000"/>
                      </a:solidFill>
                      <a:latin typeface="+mn-lt"/>
                      <a:ea typeface="Arial"/>
                      <a:cs typeface="Arial"/>
                    </a:defRPr>
                  </a:pPr>
                  <a:endParaRPr lang="da-DK"/>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F8-4119-9125-D994EBBD05E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tx1">
                          <a:lumMod val="50000"/>
                          <a:lumOff val="50000"/>
                        </a:schemeClr>
                      </a:solidFill>
                    </a:ln>
                  </c:spPr>
                </c15:leaderLines>
              </c:ext>
            </c:extLst>
          </c:dLbls>
          <c:cat>
            <c:numRef>
              <c:f>'Global Indicators'!$B$55:$CD$55</c:f>
              <c:numCache>
                <c:formatCode>General</c:formatCode>
                <c:ptCount val="8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numCache>
            </c:numRef>
          </c:cat>
          <c:val>
            <c:numRef>
              <c:f>'Global Indicators'!$B$56:$CD$56</c:f>
              <c:numCache>
                <c:formatCode>#,##0.00</c:formatCode>
                <c:ptCount val="81"/>
                <c:pt idx="0">
                  <c:v>3.0349497150000002</c:v>
                </c:pt>
                <c:pt idx="1">
                  <c:v>3.0918435130000002</c:v>
                </c:pt>
                <c:pt idx="2">
                  <c:v>3.1504207609999999</c:v>
                </c:pt>
                <c:pt idx="3">
                  <c:v>3.211000946</c:v>
                </c:pt>
                <c:pt idx="4">
                  <c:v>3.2739782719999999</c:v>
                </c:pt>
                <c:pt idx="5">
                  <c:v>3.3395835100000002</c:v>
                </c:pt>
                <c:pt idx="6">
                  <c:v>3.4079226309999999</c:v>
                </c:pt>
                <c:pt idx="7">
                  <c:v>3.4787701040000001</c:v>
                </c:pt>
                <c:pt idx="8">
                  <c:v>3.5515994360000001</c:v>
                </c:pt>
                <c:pt idx="9">
                  <c:v>3.6256809649999999</c:v>
                </c:pt>
                <c:pt idx="10">
                  <c:v>3.7004370419999999</c:v>
                </c:pt>
                <c:pt idx="11">
                  <c:v>3.7757600299999998</c:v>
                </c:pt>
                <c:pt idx="12">
                  <c:v>3.851650588</c:v>
                </c:pt>
                <c:pt idx="13">
                  <c:v>3.9277805190000001</c:v>
                </c:pt>
                <c:pt idx="14">
                  <c:v>4.0037941779999997</c:v>
                </c:pt>
                <c:pt idx="15">
                  <c:v>4.0794804740000004</c:v>
                </c:pt>
                <c:pt idx="16">
                  <c:v>4.1546668269999998</c:v>
                </c:pt>
                <c:pt idx="17">
                  <c:v>4.2295059190000002</c:v>
                </c:pt>
                <c:pt idx="18">
                  <c:v>4.304533599</c:v>
                </c:pt>
                <c:pt idx="19">
                  <c:v>4.3805061849999998</c:v>
                </c:pt>
                <c:pt idx="20" formatCode="0.00">
                  <c:v>4.4580034660000001</c:v>
                </c:pt>
                <c:pt idx="21" formatCode="0.00">
                  <c:v>4.536996619</c:v>
                </c:pt>
                <c:pt idx="22" formatCode="0.00">
                  <c:v>4.6173865259999998</c:v>
                </c:pt>
                <c:pt idx="23" formatCode="0.00">
                  <c:v>4.6995691869999998</c:v>
                </c:pt>
                <c:pt idx="24" formatCode="0.00">
                  <c:v>4.7840115169999997</c:v>
                </c:pt>
                <c:pt idx="25" formatCode="0.00">
                  <c:v>4.8709216660000001</c:v>
                </c:pt>
                <c:pt idx="26" formatCode="0.00">
                  <c:v>4.9605680000000003</c:v>
                </c:pt>
                <c:pt idx="27" formatCode="0.00">
                  <c:v>5.0525219979999996</c:v>
                </c:pt>
                <c:pt idx="28" formatCode="0.00">
                  <c:v>5.145425994</c:v>
                </c:pt>
                <c:pt idx="29" formatCode="0.00">
                  <c:v>5.237441434</c:v>
                </c:pt>
                <c:pt idx="30" formatCode="0.00">
                  <c:v>5.3272310410000099</c:v>
                </c:pt>
                <c:pt idx="31" formatCode="0.00">
                  <c:v>5.4142893829999998</c:v>
                </c:pt>
                <c:pt idx="32" formatCode="0.00">
                  <c:v>5.4989198930000001</c:v>
                </c:pt>
                <c:pt idx="33" formatCode="0.00">
                  <c:v>5.5815975980000001</c:v>
                </c:pt>
                <c:pt idx="34" formatCode="0.00">
                  <c:v>5.6631504279999998</c:v>
                </c:pt>
                <c:pt idx="35" formatCode="0.00">
                  <c:v>5.7442129299999998</c:v>
                </c:pt>
                <c:pt idx="36" formatCode="0.00">
                  <c:v>5.8248919310000096</c:v>
                </c:pt>
                <c:pt idx="37" formatCode="0.00">
                  <c:v>5.9050456469999997</c:v>
                </c:pt>
                <c:pt idx="38" formatCode="0.00">
                  <c:v>5.9847940749999999</c:v>
                </c:pt>
                <c:pt idx="39" formatCode="0.00">
                  <c:v>6.0642390330000104</c:v>
                </c:pt>
                <c:pt idx="40" formatCode="0.00">
                  <c:v>6.1434938060000004</c:v>
                </c:pt>
                <c:pt idx="41" formatCode="0.00">
                  <c:v>6.2226265310000004</c:v>
                </c:pt>
                <c:pt idx="42" formatCode="0.00">
                  <c:v>6.3017731719999901</c:v>
                </c:pt>
                <c:pt idx="43" formatCode="0.00">
                  <c:v>6.3811851409999996</c:v>
                </c:pt>
                <c:pt idx="44" formatCode="0.00">
                  <c:v>6.4611593909999998</c:v>
                </c:pt>
                <c:pt idx="45" formatCode="0.00">
                  <c:v>6.5419069560000001</c:v>
                </c:pt>
                <c:pt idx="46" formatCode="0.00">
                  <c:v>6.623517917</c:v>
                </c:pt>
                <c:pt idx="47" formatCode="0.00">
                  <c:v>6.7059466429999999</c:v>
                </c:pt>
                <c:pt idx="48" formatCode="0.00">
                  <c:v>6.7890886720000001</c:v>
                </c:pt>
                <c:pt idx="49" formatCode="0.00">
                  <c:v>6.8727669880000004</c:v>
                </c:pt>
                <c:pt idx="50" formatCode="0.00">
                  <c:v>6.9568235879999998</c:v>
                </c:pt>
                <c:pt idx="51" formatCode="0.00">
                  <c:v>7.0411941679999899</c:v>
                </c:pt>
                <c:pt idx="52" formatCode="0.00">
                  <c:v>7.1258279570000003</c:v>
                </c:pt>
                <c:pt idx="53" formatCode="0.00">
                  <c:v>7.2105820410000003</c:v>
                </c:pt>
                <c:pt idx="54" formatCode="0.00">
                  <c:v>7.2952907590000002</c:v>
                </c:pt>
                <c:pt idx="55" formatCode="0.00">
                  <c:v>7.3797969669999999</c:v>
                </c:pt>
                <c:pt idx="56" formatCode="0.00">
                  <c:v>7.4640219339999998</c:v>
                </c:pt>
                <c:pt idx="57" formatCode="0.00">
                  <c:v>7.5478588999999996</c:v>
                </c:pt>
                <c:pt idx="58">
                  <c:v>7.6310911130000001</c:v>
                </c:pt>
                <c:pt idx="59" formatCode="0.00">
                  <c:v>7.7134682050000096</c:v>
                </c:pt>
                <c:pt idx="60">
                  <c:v>7.794798729</c:v>
                </c:pt>
                <c:pt idx="61">
                  <c:v>7.8761292529999896</c:v>
                </c:pt>
              </c:numCache>
            </c:numRef>
          </c:val>
          <c:smooth val="0"/>
          <c:extLst>
            <c:ext xmlns:c16="http://schemas.microsoft.com/office/drawing/2014/chart" uri="{C3380CC4-5D6E-409C-BE32-E72D297353CC}">
              <c16:uniqueId val="{0000003C-9E6D-4FEA-A1D8-D8548CA15B86}"/>
            </c:ext>
          </c:extLst>
        </c:ser>
        <c:dLbls>
          <c:showLegendKey val="0"/>
          <c:showVal val="0"/>
          <c:showCatName val="0"/>
          <c:showSerName val="0"/>
          <c:showPercent val="0"/>
          <c:showBubbleSize val="0"/>
        </c:dLbls>
        <c:smooth val="0"/>
        <c:axId val="331428376"/>
        <c:axId val="1"/>
      </c:lineChart>
      <c:catAx>
        <c:axId val="331428376"/>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0" vert="horz"/>
          <a:lstStyle/>
          <a:p>
            <a:pPr>
              <a:defRPr sz="1100" b="0" i="0" u="none" strike="noStrike" baseline="0">
                <a:solidFill>
                  <a:schemeClr val="tx1">
                    <a:lumMod val="75000"/>
                    <a:lumOff val="25000"/>
                  </a:schemeClr>
                </a:solidFill>
                <a:latin typeface="+mn-lt"/>
                <a:ea typeface="Arial"/>
                <a:cs typeface="Arial"/>
              </a:defRPr>
            </a:pPr>
            <a:endParaRPr lang="da-DK"/>
          </a:p>
        </c:txPr>
        <c:crossAx val="1"/>
        <c:crosses val="autoZero"/>
        <c:auto val="1"/>
        <c:lblAlgn val="ctr"/>
        <c:lblOffset val="100"/>
        <c:noMultiLvlLbl val="0"/>
      </c:catAx>
      <c:valAx>
        <c:axId val="1"/>
        <c:scaling>
          <c:orientation val="minMax"/>
          <c:max val="9"/>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chemeClr val="bg1">
                <a:lumMod val="50000"/>
              </a:schemeClr>
            </a:solidFill>
            <a:prstDash val="solid"/>
          </a:ln>
        </c:spPr>
        <c:txPr>
          <a:bodyPr rot="0" vert="horz"/>
          <a:lstStyle/>
          <a:p>
            <a:pPr>
              <a:defRPr sz="1100" b="0" i="0" u="none" strike="noStrike" baseline="0">
                <a:solidFill>
                  <a:schemeClr val="tx1">
                    <a:lumMod val="75000"/>
                    <a:lumOff val="25000"/>
                  </a:schemeClr>
                </a:solidFill>
                <a:latin typeface="+mn-lt"/>
                <a:ea typeface="Arial"/>
                <a:cs typeface="Arial"/>
              </a:defRPr>
            </a:pPr>
            <a:endParaRPr lang="da-DK"/>
          </a:p>
        </c:txPr>
        <c:crossAx val="331428376"/>
        <c:crosses val="autoZero"/>
        <c:crossBetween val="midCat"/>
        <c:majorUnit val="1"/>
      </c:valAx>
      <c:spPr>
        <a:solidFill>
          <a:schemeClr val="accent4">
            <a:lumMod val="40000"/>
            <a:lumOff val="60000"/>
          </a:schemeClr>
        </a:solidFill>
        <a:ln>
          <a:noFill/>
        </a:ln>
      </c:spPr>
    </c:plotArea>
    <c:plotVisOnly val="1"/>
    <c:dispBlanksAs val="gap"/>
    <c:showDLblsOverMax val="0"/>
  </c:chart>
  <c:spPr>
    <a:solidFill>
      <a:schemeClr val="bg1">
        <a:lumMod val="75000"/>
      </a:schemeClr>
    </a:solidFill>
    <a:ln w="9525">
      <a:no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400" b="0" i="0" u="none" strike="noStrike" kern="1200" baseline="0">
                <a:solidFill>
                  <a:schemeClr val="tx1">
                    <a:lumMod val="65000"/>
                    <a:lumOff val="35000"/>
                  </a:schemeClr>
                </a:solidFill>
                <a:latin typeface="+mn-lt"/>
                <a:ea typeface="Times New Roman"/>
                <a:cs typeface="Times New Roman"/>
              </a:defRPr>
            </a:pPr>
            <a:r>
              <a:rPr lang="da-DK" sz="1400" b="0" i="0" u="none" strike="noStrike" kern="1200" baseline="0">
                <a:solidFill>
                  <a:schemeClr val="tx1">
                    <a:lumMod val="65000"/>
                    <a:lumOff val="35000"/>
                  </a:schemeClr>
                </a:solidFill>
                <a:latin typeface="+mn-lt"/>
                <a:ea typeface="Times New Roman"/>
                <a:cs typeface="Times New Roman"/>
              </a:rPr>
              <a:t>Annual increase in ppm</a:t>
            </a:r>
          </a:p>
        </c:rich>
      </c:tx>
      <c:layout>
        <c:manualLayout>
          <c:xMode val="edge"/>
          <c:yMode val="edge"/>
          <c:x val="0.24386752099446549"/>
          <c:y val="2.4922118380062305E-2"/>
        </c:manualLayout>
      </c:layout>
      <c:overlay val="0"/>
      <c:spPr>
        <a:noFill/>
        <a:ln w="25400">
          <a:noFill/>
        </a:ln>
      </c:spPr>
    </c:title>
    <c:autoTitleDeleted val="0"/>
    <c:plotArea>
      <c:layout>
        <c:manualLayout>
          <c:layoutTarget val="inner"/>
          <c:xMode val="edge"/>
          <c:yMode val="edge"/>
          <c:x val="8.5483814523184598E-2"/>
          <c:y val="0.12350316023581162"/>
          <c:w val="0.87251625773897612"/>
          <c:h val="0.77372711588621512"/>
        </c:manualLayout>
      </c:layout>
      <c:scatterChart>
        <c:scatterStyle val="smoothMarker"/>
        <c:varyColors val="0"/>
        <c:ser>
          <c:idx val="0"/>
          <c:order val="0"/>
          <c:tx>
            <c:strRef>
              <c:f>'Global Indicators'!$B$8</c:f>
              <c:strCache>
                <c:ptCount val="1"/>
                <c:pt idx="0">
                  <c:v>Annual increase</c:v>
                </c:pt>
              </c:strCache>
            </c:strRef>
          </c:tx>
          <c:spPr>
            <a:ln w="25400" cap="rnd">
              <a:solidFill>
                <a:srgbClr val="0070C0"/>
              </a:solidFill>
              <a:round/>
            </a:ln>
            <a:effectLst/>
          </c:spPr>
          <c:marker>
            <c:symbol val="circle"/>
            <c:size val="5"/>
            <c:spPr>
              <a:noFill/>
              <a:ln w="9525">
                <a:noFill/>
              </a:ln>
              <a:effectLst/>
            </c:spPr>
          </c:marker>
          <c:trendline>
            <c:spPr>
              <a:ln>
                <a:solidFill>
                  <a:srgbClr val="FF0000"/>
                </a:solidFill>
              </a:ln>
            </c:spPr>
            <c:trendlineType val="linear"/>
            <c:dispRSqr val="0"/>
            <c:dispEq val="0"/>
          </c:trendline>
          <c:xVal>
            <c:numRef>
              <c:f>'Global Indicators'!$C$7:$CI$7</c:f>
              <c:numCache>
                <c:formatCode>0</c:formatCode>
                <c:ptCount val="8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pt idx="70">
                  <c:v>2031</c:v>
                </c:pt>
                <c:pt idx="71">
                  <c:v>2032</c:v>
                </c:pt>
                <c:pt idx="72">
                  <c:v>2033</c:v>
                </c:pt>
                <c:pt idx="73">
                  <c:v>2034</c:v>
                </c:pt>
                <c:pt idx="74">
                  <c:v>2035</c:v>
                </c:pt>
                <c:pt idx="75">
                  <c:v>2036</c:v>
                </c:pt>
                <c:pt idx="76">
                  <c:v>2037</c:v>
                </c:pt>
                <c:pt idx="77">
                  <c:v>2038</c:v>
                </c:pt>
                <c:pt idx="78">
                  <c:v>2039</c:v>
                </c:pt>
                <c:pt idx="79">
                  <c:v>2040</c:v>
                </c:pt>
                <c:pt idx="80">
                  <c:v>2041</c:v>
                </c:pt>
                <c:pt idx="81">
                  <c:v>2042</c:v>
                </c:pt>
                <c:pt idx="82">
                  <c:v>2043</c:v>
                </c:pt>
                <c:pt idx="83">
                  <c:v>2044</c:v>
                </c:pt>
                <c:pt idx="84">
                  <c:v>2045</c:v>
                </c:pt>
              </c:numCache>
            </c:numRef>
          </c:xVal>
          <c:yVal>
            <c:numRef>
              <c:f>'Global Indicators'!$C$8:$CI$8</c:f>
              <c:numCache>
                <c:formatCode>0.00</c:formatCode>
                <c:ptCount val="85"/>
                <c:pt idx="0">
                  <c:v>0.72999999999996135</c:v>
                </c:pt>
                <c:pt idx="1">
                  <c:v>0.81000000000000227</c:v>
                </c:pt>
                <c:pt idx="2">
                  <c:v>0.54000000000002046</c:v>
                </c:pt>
                <c:pt idx="3">
                  <c:v>0.62999999999999545</c:v>
                </c:pt>
                <c:pt idx="4">
                  <c:v>0.42000000000001592</c:v>
                </c:pt>
                <c:pt idx="5">
                  <c:v>1.3299999999999841</c:v>
                </c:pt>
                <c:pt idx="6">
                  <c:v>0.81000000000000227</c:v>
                </c:pt>
                <c:pt idx="7">
                  <c:v>0.87000000000000455</c:v>
                </c:pt>
                <c:pt idx="8">
                  <c:v>1.5699999999999932</c:v>
                </c:pt>
                <c:pt idx="9">
                  <c:v>1.0600000000000023</c:v>
                </c:pt>
                <c:pt idx="10">
                  <c:v>0.63999999999998636</c:v>
                </c:pt>
                <c:pt idx="11">
                  <c:v>1.1399999999999864</c:v>
                </c:pt>
                <c:pt idx="12">
                  <c:v>2.2200000000000273</c:v>
                </c:pt>
                <c:pt idx="13">
                  <c:v>0.50999999999999091</c:v>
                </c:pt>
                <c:pt idx="14">
                  <c:v>0.93000000000000682</c:v>
                </c:pt>
                <c:pt idx="15">
                  <c:v>0.90999999999996817</c:v>
                </c:pt>
                <c:pt idx="16">
                  <c:v>1.8100000000000023</c:v>
                </c:pt>
                <c:pt idx="17">
                  <c:v>1.57000000000005</c:v>
                </c:pt>
                <c:pt idx="18">
                  <c:v>1.42999999999995</c:v>
                </c:pt>
                <c:pt idx="19">
                  <c:v>1.9200000000000159</c:v>
                </c:pt>
                <c:pt idx="20">
                  <c:v>1.3600000000000136</c:v>
                </c:pt>
                <c:pt idx="21">
                  <c:v>1.3600000000000136</c:v>
                </c:pt>
                <c:pt idx="22">
                  <c:v>1.6699999999999591</c:v>
                </c:pt>
                <c:pt idx="23">
                  <c:v>1.7000000000000455</c:v>
                </c:pt>
                <c:pt idx="24">
                  <c:v>1.5</c:v>
                </c:pt>
                <c:pt idx="25">
                  <c:v>1.2599999999999909</c:v>
                </c:pt>
                <c:pt idx="26">
                  <c:v>1.6999999999999886</c:v>
                </c:pt>
                <c:pt idx="27">
                  <c:v>2.3799999999999955</c:v>
                </c:pt>
                <c:pt idx="28">
                  <c:v>1.5099999999999909</c:v>
                </c:pt>
                <c:pt idx="29">
                  <c:v>1.25</c:v>
                </c:pt>
                <c:pt idx="30">
                  <c:v>1.25</c:v>
                </c:pt>
                <c:pt idx="31">
                  <c:v>0.84000000000003183</c:v>
                </c:pt>
                <c:pt idx="32">
                  <c:v>0.66999999999995907</c:v>
                </c:pt>
                <c:pt idx="33">
                  <c:v>1.75</c:v>
                </c:pt>
                <c:pt idx="34">
                  <c:v>2.0100000000000477</c:v>
                </c:pt>
                <c:pt idx="35">
                  <c:v>1.7699999999999818</c:v>
                </c:pt>
                <c:pt idx="36">
                  <c:v>1.1399999999999864</c:v>
                </c:pt>
                <c:pt idx="37">
                  <c:v>2.9599999999999795</c:v>
                </c:pt>
                <c:pt idx="38">
                  <c:v>1.7000000000000455</c:v>
                </c:pt>
                <c:pt idx="39">
                  <c:v>1.1699999999999591</c:v>
                </c:pt>
                <c:pt idx="40">
                  <c:v>1.6100000000000136</c:v>
                </c:pt>
                <c:pt idx="41">
                  <c:v>2.1299999999999955</c:v>
                </c:pt>
                <c:pt idx="42">
                  <c:v>2.5300000000000296</c:v>
                </c:pt>
                <c:pt idx="43">
                  <c:v>1.7199999999999704</c:v>
                </c:pt>
                <c:pt idx="44">
                  <c:v>2.2800000000000296</c:v>
                </c:pt>
                <c:pt idx="45">
                  <c:v>2.1099999999999568</c:v>
                </c:pt>
                <c:pt idx="46">
                  <c:v>1.9399999999999977</c:v>
                </c:pt>
                <c:pt idx="47">
                  <c:v>1.8000000000000114</c:v>
                </c:pt>
                <c:pt idx="48">
                  <c:v>1.8100000000000023</c:v>
                </c:pt>
                <c:pt idx="49">
                  <c:v>2.4600000000000364</c:v>
                </c:pt>
                <c:pt idx="50">
                  <c:v>1.75</c:v>
                </c:pt>
                <c:pt idx="51">
                  <c:v>2.2099999999999795</c:v>
                </c:pt>
                <c:pt idx="52">
                  <c:v>2.6800000000000068</c:v>
                </c:pt>
                <c:pt idx="53">
                  <c:v>2.1299999999999955</c:v>
                </c:pt>
                <c:pt idx="54">
                  <c:v>2.1399999999999864</c:v>
                </c:pt>
                <c:pt idx="55">
                  <c:v>3.4000000000000341</c:v>
                </c:pt>
                <c:pt idx="56">
                  <c:v>2.3499999999999659</c:v>
                </c:pt>
                <c:pt idx="57">
                  <c:v>1.9600000000000364</c:v>
                </c:pt>
                <c:pt idx="58">
                  <c:v>2.9399999999999977</c:v>
                </c:pt>
                <c:pt idx="59">
                  <c:v>2.5799999999999841</c:v>
                </c:pt>
                <c:pt idx="60">
                  <c:v>2.2099999999999795</c:v>
                </c:pt>
              </c:numCache>
            </c:numRef>
          </c:yVal>
          <c:smooth val="1"/>
          <c:extLst>
            <c:ext xmlns:c16="http://schemas.microsoft.com/office/drawing/2014/chart" uri="{C3380CC4-5D6E-409C-BE32-E72D297353CC}">
              <c16:uniqueId val="{00000001-7F6A-44D9-B728-4CF4A09CB205}"/>
            </c:ext>
          </c:extLst>
        </c:ser>
        <c:dLbls>
          <c:showLegendKey val="0"/>
          <c:showVal val="0"/>
          <c:showCatName val="0"/>
          <c:showSerName val="0"/>
          <c:showPercent val="0"/>
          <c:showBubbleSize val="0"/>
        </c:dLbls>
        <c:axId val="331423128"/>
        <c:axId val="1"/>
      </c:scatterChart>
      <c:valAx>
        <c:axId val="331423128"/>
        <c:scaling>
          <c:orientation val="minMax"/>
          <c:min val="1961"/>
        </c:scaling>
        <c:delete val="0"/>
        <c:axPos val="b"/>
        <c:majorGridlines>
          <c:spPr>
            <a:ln w="9525" cap="flat" cmpd="sng" algn="ctr">
              <a:solidFill>
                <a:schemeClr val="accent5">
                  <a:lumMod val="60000"/>
                  <a:lumOff val="40000"/>
                </a:schemeClr>
              </a:solidFill>
              <a:round/>
            </a:ln>
            <a:effectLst/>
          </c:spPr>
        </c:majorGridlines>
        <c:numFmt formatCode="0" sourceLinked="1"/>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1"/>
        <c:crosses val="autoZero"/>
        <c:crossBetween val="midCat"/>
        <c:majorUnit val="7"/>
      </c:valAx>
      <c:valAx>
        <c:axId val="1"/>
        <c:scaling>
          <c:orientation val="minMax"/>
        </c:scaling>
        <c:delete val="0"/>
        <c:axPos val="l"/>
        <c:majorGridlines>
          <c:spPr>
            <a:ln w="9525" cap="flat" cmpd="sng" algn="ctr">
              <a:solidFill>
                <a:schemeClr val="bg1">
                  <a:lumMod val="65000"/>
                </a:schemeClr>
              </a:solidFill>
              <a:round/>
            </a:ln>
            <a:effectLst/>
          </c:spPr>
        </c:majorGridlines>
        <c:numFmt formatCode="0.0" sourceLinked="0"/>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331423128"/>
        <c:crossesAt val="1950"/>
        <c:crossBetween val="midCat"/>
      </c:valAx>
      <c:spPr>
        <a:solidFill>
          <a:schemeClr val="accent4">
            <a:lumMod val="40000"/>
            <a:lumOff val="60000"/>
          </a:schemeClr>
        </a:solidFill>
        <a:ln>
          <a:solidFill>
            <a:schemeClr val="bg1">
              <a:lumMod val="50000"/>
            </a:schemeClr>
          </a:solidFill>
        </a:ln>
        <a:effectLst/>
      </c:spPr>
    </c:plotArea>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r>
              <a:rPr lang="da-DK">
                <a:solidFill>
                  <a:schemeClr val="tx1">
                    <a:lumMod val="75000"/>
                    <a:lumOff val="25000"/>
                  </a:schemeClr>
                </a:solidFill>
              </a:rPr>
              <a:t>Global Land and Ocean Temperature; </a:t>
            </a:r>
            <a:r>
              <a:rPr lang="da-DK">
                <a:solidFill>
                  <a:schemeClr val="tx1">
                    <a:lumMod val="75000"/>
                    <a:lumOff val="25000"/>
                  </a:schemeClr>
                </a:solidFill>
                <a:latin typeface="Calibri" panose="020F0502020204030204" pitchFamily="34" charset="0"/>
                <a:cs typeface="Calibri" panose="020F0502020204030204" pitchFamily="34" charset="0"/>
              </a:rPr>
              <a:t>°</a:t>
            </a:r>
            <a:r>
              <a:rPr lang="da-DK">
                <a:solidFill>
                  <a:schemeClr val="tx1">
                    <a:lumMod val="75000"/>
                    <a:lumOff val="25000"/>
                  </a:schemeClr>
                </a:solidFill>
              </a:rPr>
              <a:t>C</a:t>
            </a:r>
          </a:p>
        </c:rich>
      </c:tx>
      <c:layout>
        <c:manualLayout>
          <c:xMode val="edge"/>
          <c:yMode val="edge"/>
          <c:x val="0.24756758530183731"/>
          <c:y val="3.51390760359802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endParaRPr lang="da-DK"/>
        </a:p>
      </c:txPr>
    </c:title>
    <c:autoTitleDeleted val="0"/>
    <c:plotArea>
      <c:layout>
        <c:manualLayout>
          <c:layoutTarget val="inner"/>
          <c:xMode val="edge"/>
          <c:yMode val="edge"/>
          <c:x val="7.7219488188976379E-2"/>
          <c:y val="0.12625536118342032"/>
          <c:w val="0.89334333989501313"/>
          <c:h val="0.75762522561408074"/>
        </c:manualLayout>
      </c:layout>
      <c:lineChart>
        <c:grouping val="standard"/>
        <c:varyColors val="0"/>
        <c:ser>
          <c:idx val="1"/>
          <c:order val="0"/>
          <c:tx>
            <c:strRef>
              <c:f>'Global Indicators'!$A$34</c:f>
              <c:strCache>
                <c:ptCount val="1"/>
                <c:pt idx="0">
                  <c:v>Land-Ocean Temperature</c:v>
                </c:pt>
              </c:strCache>
            </c:strRef>
          </c:tx>
          <c:spPr>
            <a:ln w="28575" cap="rnd">
              <a:solidFill>
                <a:srgbClr val="0070C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8879-46FE-8E5D-CA84EEEDBCF4}"/>
                </c:ext>
              </c:extLst>
            </c:dLbl>
            <c:dLbl>
              <c:idx val="1"/>
              <c:delete val="1"/>
              <c:extLst>
                <c:ext xmlns:c15="http://schemas.microsoft.com/office/drawing/2012/chart" uri="{CE6537A1-D6FC-4f65-9D91-7224C49458BB}"/>
                <c:ext xmlns:c16="http://schemas.microsoft.com/office/drawing/2014/chart" uri="{C3380CC4-5D6E-409C-BE32-E72D297353CC}">
                  <c16:uniqueId val="{00000001-8879-46FE-8E5D-CA84EEEDBCF4}"/>
                </c:ext>
              </c:extLst>
            </c:dLbl>
            <c:dLbl>
              <c:idx val="2"/>
              <c:delete val="1"/>
              <c:extLst>
                <c:ext xmlns:c15="http://schemas.microsoft.com/office/drawing/2012/chart" uri="{CE6537A1-D6FC-4f65-9D91-7224C49458BB}"/>
                <c:ext xmlns:c16="http://schemas.microsoft.com/office/drawing/2014/chart" uri="{C3380CC4-5D6E-409C-BE32-E72D297353CC}">
                  <c16:uniqueId val="{00000002-8879-46FE-8E5D-CA84EEEDBCF4}"/>
                </c:ext>
              </c:extLst>
            </c:dLbl>
            <c:dLbl>
              <c:idx val="3"/>
              <c:delete val="1"/>
              <c:extLst>
                <c:ext xmlns:c15="http://schemas.microsoft.com/office/drawing/2012/chart" uri="{CE6537A1-D6FC-4f65-9D91-7224C49458BB}"/>
                <c:ext xmlns:c16="http://schemas.microsoft.com/office/drawing/2014/chart" uri="{C3380CC4-5D6E-409C-BE32-E72D297353CC}">
                  <c16:uniqueId val="{00000003-8879-46FE-8E5D-CA84EEEDBCF4}"/>
                </c:ext>
              </c:extLst>
            </c:dLbl>
            <c:dLbl>
              <c:idx val="4"/>
              <c:delete val="1"/>
              <c:extLst>
                <c:ext xmlns:c15="http://schemas.microsoft.com/office/drawing/2012/chart" uri="{CE6537A1-D6FC-4f65-9D91-7224C49458BB}"/>
                <c:ext xmlns:c16="http://schemas.microsoft.com/office/drawing/2014/chart" uri="{C3380CC4-5D6E-409C-BE32-E72D297353CC}">
                  <c16:uniqueId val="{00000004-8879-46FE-8E5D-CA84EEEDBCF4}"/>
                </c:ext>
              </c:extLst>
            </c:dLbl>
            <c:dLbl>
              <c:idx val="5"/>
              <c:delete val="1"/>
              <c:extLst>
                <c:ext xmlns:c15="http://schemas.microsoft.com/office/drawing/2012/chart" uri="{CE6537A1-D6FC-4f65-9D91-7224C49458BB}"/>
                <c:ext xmlns:c16="http://schemas.microsoft.com/office/drawing/2014/chart" uri="{C3380CC4-5D6E-409C-BE32-E72D297353CC}">
                  <c16:uniqueId val="{00000005-8879-46FE-8E5D-CA84EEEDBCF4}"/>
                </c:ext>
              </c:extLst>
            </c:dLbl>
            <c:dLbl>
              <c:idx val="6"/>
              <c:delete val="1"/>
              <c:extLst>
                <c:ext xmlns:c15="http://schemas.microsoft.com/office/drawing/2012/chart" uri="{CE6537A1-D6FC-4f65-9D91-7224C49458BB}"/>
                <c:ext xmlns:c16="http://schemas.microsoft.com/office/drawing/2014/chart" uri="{C3380CC4-5D6E-409C-BE32-E72D297353CC}">
                  <c16:uniqueId val="{00000006-8879-46FE-8E5D-CA84EEEDBCF4}"/>
                </c:ext>
              </c:extLst>
            </c:dLbl>
            <c:dLbl>
              <c:idx val="7"/>
              <c:delete val="1"/>
              <c:extLst>
                <c:ext xmlns:c15="http://schemas.microsoft.com/office/drawing/2012/chart" uri="{CE6537A1-D6FC-4f65-9D91-7224C49458BB}"/>
                <c:ext xmlns:c16="http://schemas.microsoft.com/office/drawing/2014/chart" uri="{C3380CC4-5D6E-409C-BE32-E72D297353CC}">
                  <c16:uniqueId val="{00000007-8879-46FE-8E5D-CA84EEEDBCF4}"/>
                </c:ext>
              </c:extLst>
            </c:dLbl>
            <c:dLbl>
              <c:idx val="8"/>
              <c:delete val="1"/>
              <c:extLst>
                <c:ext xmlns:c15="http://schemas.microsoft.com/office/drawing/2012/chart" uri="{CE6537A1-D6FC-4f65-9D91-7224C49458BB}"/>
                <c:ext xmlns:c16="http://schemas.microsoft.com/office/drawing/2014/chart" uri="{C3380CC4-5D6E-409C-BE32-E72D297353CC}">
                  <c16:uniqueId val="{00000008-8879-46FE-8E5D-CA84EEEDBCF4}"/>
                </c:ext>
              </c:extLst>
            </c:dLbl>
            <c:dLbl>
              <c:idx val="9"/>
              <c:delete val="1"/>
              <c:extLst>
                <c:ext xmlns:c15="http://schemas.microsoft.com/office/drawing/2012/chart" uri="{CE6537A1-D6FC-4f65-9D91-7224C49458BB}"/>
                <c:ext xmlns:c16="http://schemas.microsoft.com/office/drawing/2014/chart" uri="{C3380CC4-5D6E-409C-BE32-E72D297353CC}">
                  <c16:uniqueId val="{00000009-8879-46FE-8E5D-CA84EEEDBCF4}"/>
                </c:ext>
              </c:extLst>
            </c:dLbl>
            <c:dLbl>
              <c:idx val="10"/>
              <c:delete val="1"/>
              <c:extLst>
                <c:ext xmlns:c15="http://schemas.microsoft.com/office/drawing/2012/chart" uri="{CE6537A1-D6FC-4f65-9D91-7224C49458BB}"/>
                <c:ext xmlns:c16="http://schemas.microsoft.com/office/drawing/2014/chart" uri="{C3380CC4-5D6E-409C-BE32-E72D297353CC}">
                  <c16:uniqueId val="{0000000A-8879-46FE-8E5D-CA84EEEDBCF4}"/>
                </c:ext>
              </c:extLst>
            </c:dLbl>
            <c:dLbl>
              <c:idx val="11"/>
              <c:delete val="1"/>
              <c:extLst>
                <c:ext xmlns:c15="http://schemas.microsoft.com/office/drawing/2012/chart" uri="{CE6537A1-D6FC-4f65-9D91-7224C49458BB}"/>
                <c:ext xmlns:c16="http://schemas.microsoft.com/office/drawing/2014/chart" uri="{C3380CC4-5D6E-409C-BE32-E72D297353CC}">
                  <c16:uniqueId val="{0000000B-8879-46FE-8E5D-CA84EEEDBCF4}"/>
                </c:ext>
              </c:extLst>
            </c:dLbl>
            <c:dLbl>
              <c:idx val="12"/>
              <c:delete val="1"/>
              <c:extLst>
                <c:ext xmlns:c15="http://schemas.microsoft.com/office/drawing/2012/chart" uri="{CE6537A1-D6FC-4f65-9D91-7224C49458BB}"/>
                <c:ext xmlns:c16="http://schemas.microsoft.com/office/drawing/2014/chart" uri="{C3380CC4-5D6E-409C-BE32-E72D297353CC}">
                  <c16:uniqueId val="{0000000C-8879-46FE-8E5D-CA84EEEDBCF4}"/>
                </c:ext>
              </c:extLst>
            </c:dLbl>
            <c:dLbl>
              <c:idx val="13"/>
              <c:delete val="1"/>
              <c:extLst>
                <c:ext xmlns:c15="http://schemas.microsoft.com/office/drawing/2012/chart" uri="{CE6537A1-D6FC-4f65-9D91-7224C49458BB}"/>
                <c:ext xmlns:c16="http://schemas.microsoft.com/office/drawing/2014/chart" uri="{C3380CC4-5D6E-409C-BE32-E72D297353CC}">
                  <c16:uniqueId val="{0000000D-8879-46FE-8E5D-CA84EEEDBCF4}"/>
                </c:ext>
              </c:extLst>
            </c:dLbl>
            <c:dLbl>
              <c:idx val="14"/>
              <c:delete val="1"/>
              <c:extLst>
                <c:ext xmlns:c15="http://schemas.microsoft.com/office/drawing/2012/chart" uri="{CE6537A1-D6FC-4f65-9D91-7224C49458BB}"/>
                <c:ext xmlns:c16="http://schemas.microsoft.com/office/drawing/2014/chart" uri="{C3380CC4-5D6E-409C-BE32-E72D297353CC}">
                  <c16:uniqueId val="{0000000E-8879-46FE-8E5D-CA84EEEDBCF4}"/>
                </c:ext>
              </c:extLst>
            </c:dLbl>
            <c:dLbl>
              <c:idx val="15"/>
              <c:delete val="1"/>
              <c:extLst>
                <c:ext xmlns:c15="http://schemas.microsoft.com/office/drawing/2012/chart" uri="{CE6537A1-D6FC-4f65-9D91-7224C49458BB}"/>
                <c:ext xmlns:c16="http://schemas.microsoft.com/office/drawing/2014/chart" uri="{C3380CC4-5D6E-409C-BE32-E72D297353CC}">
                  <c16:uniqueId val="{0000000F-8879-46FE-8E5D-CA84EEEDBCF4}"/>
                </c:ext>
              </c:extLst>
            </c:dLbl>
            <c:dLbl>
              <c:idx val="16"/>
              <c:delete val="1"/>
              <c:extLst>
                <c:ext xmlns:c15="http://schemas.microsoft.com/office/drawing/2012/chart" uri="{CE6537A1-D6FC-4f65-9D91-7224C49458BB}"/>
                <c:ext xmlns:c16="http://schemas.microsoft.com/office/drawing/2014/chart" uri="{C3380CC4-5D6E-409C-BE32-E72D297353CC}">
                  <c16:uniqueId val="{00000010-8879-46FE-8E5D-CA84EEEDBCF4}"/>
                </c:ext>
              </c:extLst>
            </c:dLbl>
            <c:dLbl>
              <c:idx val="17"/>
              <c:delete val="1"/>
              <c:extLst>
                <c:ext xmlns:c15="http://schemas.microsoft.com/office/drawing/2012/chart" uri="{CE6537A1-D6FC-4f65-9D91-7224C49458BB}"/>
                <c:ext xmlns:c16="http://schemas.microsoft.com/office/drawing/2014/chart" uri="{C3380CC4-5D6E-409C-BE32-E72D297353CC}">
                  <c16:uniqueId val="{00000011-8879-46FE-8E5D-CA84EEEDBCF4}"/>
                </c:ext>
              </c:extLst>
            </c:dLbl>
            <c:dLbl>
              <c:idx val="18"/>
              <c:delete val="1"/>
              <c:extLst>
                <c:ext xmlns:c15="http://schemas.microsoft.com/office/drawing/2012/chart" uri="{CE6537A1-D6FC-4f65-9D91-7224C49458BB}"/>
                <c:ext xmlns:c16="http://schemas.microsoft.com/office/drawing/2014/chart" uri="{C3380CC4-5D6E-409C-BE32-E72D297353CC}">
                  <c16:uniqueId val="{00000012-8879-46FE-8E5D-CA84EEEDBCF4}"/>
                </c:ext>
              </c:extLst>
            </c:dLbl>
            <c:dLbl>
              <c:idx val="19"/>
              <c:delete val="1"/>
              <c:extLst>
                <c:ext xmlns:c15="http://schemas.microsoft.com/office/drawing/2012/chart" uri="{CE6537A1-D6FC-4f65-9D91-7224C49458BB}"/>
                <c:ext xmlns:c16="http://schemas.microsoft.com/office/drawing/2014/chart" uri="{C3380CC4-5D6E-409C-BE32-E72D297353CC}">
                  <c16:uniqueId val="{00000013-8879-46FE-8E5D-CA84EEEDBCF4}"/>
                </c:ext>
              </c:extLst>
            </c:dLbl>
            <c:dLbl>
              <c:idx val="20"/>
              <c:delete val="1"/>
              <c:extLst>
                <c:ext xmlns:c15="http://schemas.microsoft.com/office/drawing/2012/chart" uri="{CE6537A1-D6FC-4f65-9D91-7224C49458BB}"/>
                <c:ext xmlns:c16="http://schemas.microsoft.com/office/drawing/2014/chart" uri="{C3380CC4-5D6E-409C-BE32-E72D297353CC}">
                  <c16:uniqueId val="{00000014-8879-46FE-8E5D-CA84EEEDBCF4}"/>
                </c:ext>
              </c:extLst>
            </c:dLbl>
            <c:dLbl>
              <c:idx val="21"/>
              <c:delete val="1"/>
              <c:extLst>
                <c:ext xmlns:c15="http://schemas.microsoft.com/office/drawing/2012/chart" uri="{CE6537A1-D6FC-4f65-9D91-7224C49458BB}"/>
                <c:ext xmlns:c16="http://schemas.microsoft.com/office/drawing/2014/chart" uri="{C3380CC4-5D6E-409C-BE32-E72D297353CC}">
                  <c16:uniqueId val="{00000015-8879-46FE-8E5D-CA84EEEDBCF4}"/>
                </c:ext>
              </c:extLst>
            </c:dLbl>
            <c:dLbl>
              <c:idx val="22"/>
              <c:delete val="1"/>
              <c:extLst>
                <c:ext xmlns:c15="http://schemas.microsoft.com/office/drawing/2012/chart" uri="{CE6537A1-D6FC-4f65-9D91-7224C49458BB}"/>
                <c:ext xmlns:c16="http://schemas.microsoft.com/office/drawing/2014/chart" uri="{C3380CC4-5D6E-409C-BE32-E72D297353CC}">
                  <c16:uniqueId val="{00000016-8879-46FE-8E5D-CA84EEEDBCF4}"/>
                </c:ext>
              </c:extLst>
            </c:dLbl>
            <c:dLbl>
              <c:idx val="23"/>
              <c:delete val="1"/>
              <c:extLst>
                <c:ext xmlns:c15="http://schemas.microsoft.com/office/drawing/2012/chart" uri="{CE6537A1-D6FC-4f65-9D91-7224C49458BB}"/>
                <c:ext xmlns:c16="http://schemas.microsoft.com/office/drawing/2014/chart" uri="{C3380CC4-5D6E-409C-BE32-E72D297353CC}">
                  <c16:uniqueId val="{00000017-8879-46FE-8E5D-CA84EEEDBCF4}"/>
                </c:ext>
              </c:extLst>
            </c:dLbl>
            <c:dLbl>
              <c:idx val="24"/>
              <c:delete val="1"/>
              <c:extLst>
                <c:ext xmlns:c15="http://schemas.microsoft.com/office/drawing/2012/chart" uri="{CE6537A1-D6FC-4f65-9D91-7224C49458BB}"/>
                <c:ext xmlns:c16="http://schemas.microsoft.com/office/drawing/2014/chart" uri="{C3380CC4-5D6E-409C-BE32-E72D297353CC}">
                  <c16:uniqueId val="{00000018-8879-46FE-8E5D-CA84EEEDBCF4}"/>
                </c:ext>
              </c:extLst>
            </c:dLbl>
            <c:dLbl>
              <c:idx val="25"/>
              <c:delete val="1"/>
              <c:extLst>
                <c:ext xmlns:c15="http://schemas.microsoft.com/office/drawing/2012/chart" uri="{CE6537A1-D6FC-4f65-9D91-7224C49458BB}"/>
                <c:ext xmlns:c16="http://schemas.microsoft.com/office/drawing/2014/chart" uri="{C3380CC4-5D6E-409C-BE32-E72D297353CC}">
                  <c16:uniqueId val="{00000019-8879-46FE-8E5D-CA84EEEDBCF4}"/>
                </c:ext>
              </c:extLst>
            </c:dLbl>
            <c:dLbl>
              <c:idx val="26"/>
              <c:delete val="1"/>
              <c:extLst>
                <c:ext xmlns:c15="http://schemas.microsoft.com/office/drawing/2012/chart" uri="{CE6537A1-D6FC-4f65-9D91-7224C49458BB}"/>
                <c:ext xmlns:c16="http://schemas.microsoft.com/office/drawing/2014/chart" uri="{C3380CC4-5D6E-409C-BE32-E72D297353CC}">
                  <c16:uniqueId val="{0000001A-8879-46FE-8E5D-CA84EEEDBCF4}"/>
                </c:ext>
              </c:extLst>
            </c:dLbl>
            <c:dLbl>
              <c:idx val="27"/>
              <c:delete val="1"/>
              <c:extLst>
                <c:ext xmlns:c15="http://schemas.microsoft.com/office/drawing/2012/chart" uri="{CE6537A1-D6FC-4f65-9D91-7224C49458BB}"/>
                <c:ext xmlns:c16="http://schemas.microsoft.com/office/drawing/2014/chart" uri="{C3380CC4-5D6E-409C-BE32-E72D297353CC}">
                  <c16:uniqueId val="{0000001B-8879-46FE-8E5D-CA84EEEDBCF4}"/>
                </c:ext>
              </c:extLst>
            </c:dLbl>
            <c:dLbl>
              <c:idx val="28"/>
              <c:delete val="1"/>
              <c:extLst>
                <c:ext xmlns:c15="http://schemas.microsoft.com/office/drawing/2012/chart" uri="{CE6537A1-D6FC-4f65-9D91-7224C49458BB}"/>
                <c:ext xmlns:c16="http://schemas.microsoft.com/office/drawing/2014/chart" uri="{C3380CC4-5D6E-409C-BE32-E72D297353CC}">
                  <c16:uniqueId val="{0000001C-8879-46FE-8E5D-CA84EEEDBCF4}"/>
                </c:ext>
              </c:extLst>
            </c:dLbl>
            <c:dLbl>
              <c:idx val="29"/>
              <c:delete val="1"/>
              <c:extLst>
                <c:ext xmlns:c15="http://schemas.microsoft.com/office/drawing/2012/chart" uri="{CE6537A1-D6FC-4f65-9D91-7224C49458BB}"/>
                <c:ext xmlns:c16="http://schemas.microsoft.com/office/drawing/2014/chart" uri="{C3380CC4-5D6E-409C-BE32-E72D297353CC}">
                  <c16:uniqueId val="{0000001D-8879-46FE-8E5D-CA84EEEDBCF4}"/>
                </c:ext>
              </c:extLst>
            </c:dLbl>
            <c:dLbl>
              <c:idx val="30"/>
              <c:delete val="1"/>
              <c:extLst>
                <c:ext xmlns:c15="http://schemas.microsoft.com/office/drawing/2012/chart" uri="{CE6537A1-D6FC-4f65-9D91-7224C49458BB}"/>
                <c:ext xmlns:c16="http://schemas.microsoft.com/office/drawing/2014/chart" uri="{C3380CC4-5D6E-409C-BE32-E72D297353CC}">
                  <c16:uniqueId val="{0000001E-8879-46FE-8E5D-CA84EEEDBCF4}"/>
                </c:ext>
              </c:extLst>
            </c:dLbl>
            <c:dLbl>
              <c:idx val="31"/>
              <c:delete val="1"/>
              <c:extLst>
                <c:ext xmlns:c15="http://schemas.microsoft.com/office/drawing/2012/chart" uri="{CE6537A1-D6FC-4f65-9D91-7224C49458BB}"/>
                <c:ext xmlns:c16="http://schemas.microsoft.com/office/drawing/2014/chart" uri="{C3380CC4-5D6E-409C-BE32-E72D297353CC}">
                  <c16:uniqueId val="{0000001F-8879-46FE-8E5D-CA84EEEDBCF4}"/>
                </c:ext>
              </c:extLst>
            </c:dLbl>
            <c:dLbl>
              <c:idx val="32"/>
              <c:delete val="1"/>
              <c:extLst>
                <c:ext xmlns:c15="http://schemas.microsoft.com/office/drawing/2012/chart" uri="{CE6537A1-D6FC-4f65-9D91-7224C49458BB}"/>
                <c:ext xmlns:c16="http://schemas.microsoft.com/office/drawing/2014/chart" uri="{C3380CC4-5D6E-409C-BE32-E72D297353CC}">
                  <c16:uniqueId val="{00000020-8879-46FE-8E5D-CA84EEEDBCF4}"/>
                </c:ext>
              </c:extLst>
            </c:dLbl>
            <c:dLbl>
              <c:idx val="33"/>
              <c:delete val="1"/>
              <c:extLst>
                <c:ext xmlns:c15="http://schemas.microsoft.com/office/drawing/2012/chart" uri="{CE6537A1-D6FC-4f65-9D91-7224C49458BB}"/>
                <c:ext xmlns:c16="http://schemas.microsoft.com/office/drawing/2014/chart" uri="{C3380CC4-5D6E-409C-BE32-E72D297353CC}">
                  <c16:uniqueId val="{00000021-8879-46FE-8E5D-CA84EEEDBCF4}"/>
                </c:ext>
              </c:extLst>
            </c:dLbl>
            <c:dLbl>
              <c:idx val="34"/>
              <c:delete val="1"/>
              <c:extLst>
                <c:ext xmlns:c15="http://schemas.microsoft.com/office/drawing/2012/chart" uri="{CE6537A1-D6FC-4f65-9D91-7224C49458BB}"/>
                <c:ext xmlns:c16="http://schemas.microsoft.com/office/drawing/2014/chart" uri="{C3380CC4-5D6E-409C-BE32-E72D297353CC}">
                  <c16:uniqueId val="{00000022-8879-46FE-8E5D-CA84EEEDBCF4}"/>
                </c:ext>
              </c:extLst>
            </c:dLbl>
            <c:dLbl>
              <c:idx val="35"/>
              <c:delete val="1"/>
              <c:extLst>
                <c:ext xmlns:c15="http://schemas.microsoft.com/office/drawing/2012/chart" uri="{CE6537A1-D6FC-4f65-9D91-7224C49458BB}"/>
                <c:ext xmlns:c16="http://schemas.microsoft.com/office/drawing/2014/chart" uri="{C3380CC4-5D6E-409C-BE32-E72D297353CC}">
                  <c16:uniqueId val="{00000023-8879-46FE-8E5D-CA84EEEDBCF4}"/>
                </c:ext>
              </c:extLst>
            </c:dLbl>
            <c:dLbl>
              <c:idx val="36"/>
              <c:delete val="1"/>
              <c:extLst>
                <c:ext xmlns:c15="http://schemas.microsoft.com/office/drawing/2012/chart" uri="{CE6537A1-D6FC-4f65-9D91-7224C49458BB}"/>
                <c:ext xmlns:c16="http://schemas.microsoft.com/office/drawing/2014/chart" uri="{C3380CC4-5D6E-409C-BE32-E72D297353CC}">
                  <c16:uniqueId val="{00000024-8879-46FE-8E5D-CA84EEEDBCF4}"/>
                </c:ext>
              </c:extLst>
            </c:dLbl>
            <c:dLbl>
              <c:idx val="37"/>
              <c:delete val="1"/>
              <c:extLst>
                <c:ext xmlns:c15="http://schemas.microsoft.com/office/drawing/2012/chart" uri="{CE6537A1-D6FC-4f65-9D91-7224C49458BB}"/>
                <c:ext xmlns:c16="http://schemas.microsoft.com/office/drawing/2014/chart" uri="{C3380CC4-5D6E-409C-BE32-E72D297353CC}">
                  <c16:uniqueId val="{00000025-8879-46FE-8E5D-CA84EEEDBCF4}"/>
                </c:ext>
              </c:extLst>
            </c:dLbl>
            <c:dLbl>
              <c:idx val="38"/>
              <c:delete val="1"/>
              <c:extLst>
                <c:ext xmlns:c15="http://schemas.microsoft.com/office/drawing/2012/chart" uri="{CE6537A1-D6FC-4f65-9D91-7224C49458BB}"/>
                <c:ext xmlns:c16="http://schemas.microsoft.com/office/drawing/2014/chart" uri="{C3380CC4-5D6E-409C-BE32-E72D297353CC}">
                  <c16:uniqueId val="{00000026-8879-46FE-8E5D-CA84EEEDBCF4}"/>
                </c:ext>
              </c:extLst>
            </c:dLbl>
            <c:dLbl>
              <c:idx val="39"/>
              <c:delete val="1"/>
              <c:extLst>
                <c:ext xmlns:c15="http://schemas.microsoft.com/office/drawing/2012/chart" uri="{CE6537A1-D6FC-4f65-9D91-7224C49458BB}"/>
                <c:ext xmlns:c16="http://schemas.microsoft.com/office/drawing/2014/chart" uri="{C3380CC4-5D6E-409C-BE32-E72D297353CC}">
                  <c16:uniqueId val="{00000027-8879-46FE-8E5D-CA84EEEDBCF4}"/>
                </c:ext>
              </c:extLst>
            </c:dLbl>
            <c:dLbl>
              <c:idx val="40"/>
              <c:delete val="1"/>
              <c:extLst>
                <c:ext xmlns:c15="http://schemas.microsoft.com/office/drawing/2012/chart" uri="{CE6537A1-D6FC-4f65-9D91-7224C49458BB}"/>
                <c:ext xmlns:c16="http://schemas.microsoft.com/office/drawing/2014/chart" uri="{C3380CC4-5D6E-409C-BE32-E72D297353CC}">
                  <c16:uniqueId val="{00000028-8879-46FE-8E5D-CA84EEEDBCF4}"/>
                </c:ext>
              </c:extLst>
            </c:dLbl>
            <c:dLbl>
              <c:idx val="41"/>
              <c:delete val="1"/>
              <c:extLst>
                <c:ext xmlns:c15="http://schemas.microsoft.com/office/drawing/2012/chart" uri="{CE6537A1-D6FC-4f65-9D91-7224C49458BB}"/>
                <c:ext xmlns:c16="http://schemas.microsoft.com/office/drawing/2014/chart" uri="{C3380CC4-5D6E-409C-BE32-E72D297353CC}">
                  <c16:uniqueId val="{00000029-8879-46FE-8E5D-CA84EEEDBCF4}"/>
                </c:ext>
              </c:extLst>
            </c:dLbl>
            <c:dLbl>
              <c:idx val="42"/>
              <c:delete val="1"/>
              <c:extLst>
                <c:ext xmlns:c15="http://schemas.microsoft.com/office/drawing/2012/chart" uri="{CE6537A1-D6FC-4f65-9D91-7224C49458BB}"/>
                <c:ext xmlns:c16="http://schemas.microsoft.com/office/drawing/2014/chart" uri="{C3380CC4-5D6E-409C-BE32-E72D297353CC}">
                  <c16:uniqueId val="{0000002A-8879-46FE-8E5D-CA84EEEDBCF4}"/>
                </c:ext>
              </c:extLst>
            </c:dLbl>
            <c:dLbl>
              <c:idx val="43"/>
              <c:delete val="1"/>
              <c:extLst>
                <c:ext xmlns:c15="http://schemas.microsoft.com/office/drawing/2012/chart" uri="{CE6537A1-D6FC-4f65-9D91-7224C49458BB}"/>
                <c:ext xmlns:c16="http://schemas.microsoft.com/office/drawing/2014/chart" uri="{C3380CC4-5D6E-409C-BE32-E72D297353CC}">
                  <c16:uniqueId val="{0000002B-8879-46FE-8E5D-CA84EEEDBCF4}"/>
                </c:ext>
              </c:extLst>
            </c:dLbl>
            <c:dLbl>
              <c:idx val="44"/>
              <c:delete val="1"/>
              <c:extLst>
                <c:ext xmlns:c15="http://schemas.microsoft.com/office/drawing/2012/chart" uri="{CE6537A1-D6FC-4f65-9D91-7224C49458BB}"/>
                <c:ext xmlns:c16="http://schemas.microsoft.com/office/drawing/2014/chart" uri="{C3380CC4-5D6E-409C-BE32-E72D297353CC}">
                  <c16:uniqueId val="{0000002C-8879-46FE-8E5D-CA84EEEDBCF4}"/>
                </c:ext>
              </c:extLst>
            </c:dLbl>
            <c:dLbl>
              <c:idx val="45"/>
              <c:delete val="1"/>
              <c:extLst>
                <c:ext xmlns:c15="http://schemas.microsoft.com/office/drawing/2012/chart" uri="{CE6537A1-D6FC-4f65-9D91-7224C49458BB}"/>
                <c:ext xmlns:c16="http://schemas.microsoft.com/office/drawing/2014/chart" uri="{C3380CC4-5D6E-409C-BE32-E72D297353CC}">
                  <c16:uniqueId val="{0000002D-8879-46FE-8E5D-CA84EEEDBCF4}"/>
                </c:ext>
              </c:extLst>
            </c:dLbl>
            <c:dLbl>
              <c:idx val="46"/>
              <c:delete val="1"/>
              <c:extLst>
                <c:ext xmlns:c15="http://schemas.microsoft.com/office/drawing/2012/chart" uri="{CE6537A1-D6FC-4f65-9D91-7224C49458BB}"/>
                <c:ext xmlns:c16="http://schemas.microsoft.com/office/drawing/2014/chart" uri="{C3380CC4-5D6E-409C-BE32-E72D297353CC}">
                  <c16:uniqueId val="{0000002E-8879-46FE-8E5D-CA84EEEDBCF4}"/>
                </c:ext>
              </c:extLst>
            </c:dLbl>
            <c:dLbl>
              <c:idx val="47"/>
              <c:delete val="1"/>
              <c:extLst>
                <c:ext xmlns:c15="http://schemas.microsoft.com/office/drawing/2012/chart" uri="{CE6537A1-D6FC-4f65-9D91-7224C49458BB}"/>
                <c:ext xmlns:c16="http://schemas.microsoft.com/office/drawing/2014/chart" uri="{C3380CC4-5D6E-409C-BE32-E72D297353CC}">
                  <c16:uniqueId val="{0000002F-8879-46FE-8E5D-CA84EEEDBCF4}"/>
                </c:ext>
              </c:extLst>
            </c:dLbl>
            <c:dLbl>
              <c:idx val="48"/>
              <c:delete val="1"/>
              <c:extLst>
                <c:ext xmlns:c15="http://schemas.microsoft.com/office/drawing/2012/chart" uri="{CE6537A1-D6FC-4f65-9D91-7224C49458BB}"/>
                <c:ext xmlns:c16="http://schemas.microsoft.com/office/drawing/2014/chart" uri="{C3380CC4-5D6E-409C-BE32-E72D297353CC}">
                  <c16:uniqueId val="{00000030-8879-46FE-8E5D-CA84EEEDBCF4}"/>
                </c:ext>
              </c:extLst>
            </c:dLbl>
            <c:dLbl>
              <c:idx val="49"/>
              <c:delete val="1"/>
              <c:extLst>
                <c:ext xmlns:c15="http://schemas.microsoft.com/office/drawing/2012/chart" uri="{CE6537A1-D6FC-4f65-9D91-7224C49458BB}"/>
                <c:ext xmlns:c16="http://schemas.microsoft.com/office/drawing/2014/chart" uri="{C3380CC4-5D6E-409C-BE32-E72D297353CC}">
                  <c16:uniqueId val="{00000031-8879-46FE-8E5D-CA84EEEDBCF4}"/>
                </c:ext>
              </c:extLst>
            </c:dLbl>
            <c:dLbl>
              <c:idx val="50"/>
              <c:delete val="1"/>
              <c:extLst>
                <c:ext xmlns:c15="http://schemas.microsoft.com/office/drawing/2012/chart" uri="{CE6537A1-D6FC-4f65-9D91-7224C49458BB}"/>
                <c:ext xmlns:c16="http://schemas.microsoft.com/office/drawing/2014/chart" uri="{C3380CC4-5D6E-409C-BE32-E72D297353CC}">
                  <c16:uniqueId val="{00000032-8879-46FE-8E5D-CA84EEEDBCF4}"/>
                </c:ext>
              </c:extLst>
            </c:dLbl>
            <c:dLbl>
              <c:idx val="51"/>
              <c:delete val="1"/>
              <c:extLst>
                <c:ext xmlns:c15="http://schemas.microsoft.com/office/drawing/2012/chart" uri="{CE6537A1-D6FC-4f65-9D91-7224C49458BB}"/>
                <c:ext xmlns:c16="http://schemas.microsoft.com/office/drawing/2014/chart" uri="{C3380CC4-5D6E-409C-BE32-E72D297353CC}">
                  <c16:uniqueId val="{00000033-8879-46FE-8E5D-CA84EEEDBCF4}"/>
                </c:ext>
              </c:extLst>
            </c:dLbl>
            <c:dLbl>
              <c:idx val="52"/>
              <c:delete val="1"/>
              <c:extLst>
                <c:ext xmlns:c15="http://schemas.microsoft.com/office/drawing/2012/chart" uri="{CE6537A1-D6FC-4f65-9D91-7224C49458BB}"/>
                <c:ext xmlns:c16="http://schemas.microsoft.com/office/drawing/2014/chart" uri="{C3380CC4-5D6E-409C-BE32-E72D297353CC}">
                  <c16:uniqueId val="{00000034-8879-46FE-8E5D-CA84EEEDBCF4}"/>
                </c:ext>
              </c:extLst>
            </c:dLbl>
            <c:dLbl>
              <c:idx val="53"/>
              <c:delete val="1"/>
              <c:extLst>
                <c:ext xmlns:c15="http://schemas.microsoft.com/office/drawing/2012/chart" uri="{CE6537A1-D6FC-4f65-9D91-7224C49458BB}"/>
                <c:ext xmlns:c16="http://schemas.microsoft.com/office/drawing/2014/chart" uri="{C3380CC4-5D6E-409C-BE32-E72D297353CC}">
                  <c16:uniqueId val="{00000035-8879-46FE-8E5D-CA84EEEDBCF4}"/>
                </c:ext>
              </c:extLst>
            </c:dLbl>
            <c:dLbl>
              <c:idx val="54"/>
              <c:delete val="1"/>
              <c:extLst>
                <c:ext xmlns:c15="http://schemas.microsoft.com/office/drawing/2012/chart" uri="{CE6537A1-D6FC-4f65-9D91-7224C49458BB}"/>
                <c:ext xmlns:c16="http://schemas.microsoft.com/office/drawing/2014/chart" uri="{C3380CC4-5D6E-409C-BE32-E72D297353CC}">
                  <c16:uniqueId val="{00000036-8879-46FE-8E5D-CA84EEEDBCF4}"/>
                </c:ext>
              </c:extLst>
            </c:dLbl>
            <c:dLbl>
              <c:idx val="55"/>
              <c:delete val="1"/>
              <c:extLst>
                <c:ext xmlns:c15="http://schemas.microsoft.com/office/drawing/2012/chart" uri="{CE6537A1-D6FC-4f65-9D91-7224C49458BB}"/>
                <c:ext xmlns:c16="http://schemas.microsoft.com/office/drawing/2014/chart" uri="{C3380CC4-5D6E-409C-BE32-E72D297353CC}">
                  <c16:uniqueId val="{00000037-8879-46FE-8E5D-CA84EEEDBCF4}"/>
                </c:ext>
              </c:extLst>
            </c:dLbl>
            <c:dLbl>
              <c:idx val="56"/>
              <c:delete val="1"/>
              <c:extLst>
                <c:ext xmlns:c15="http://schemas.microsoft.com/office/drawing/2012/chart" uri="{CE6537A1-D6FC-4f65-9D91-7224C49458BB}"/>
                <c:ext xmlns:c16="http://schemas.microsoft.com/office/drawing/2014/chart" uri="{C3380CC4-5D6E-409C-BE32-E72D297353CC}">
                  <c16:uniqueId val="{00000038-8879-46FE-8E5D-CA84EEEDBCF4}"/>
                </c:ext>
              </c:extLst>
            </c:dLbl>
            <c:dLbl>
              <c:idx val="57"/>
              <c:delete val="1"/>
              <c:extLst>
                <c:ext xmlns:c15="http://schemas.microsoft.com/office/drawing/2012/chart" uri="{CE6537A1-D6FC-4f65-9D91-7224C49458BB}"/>
                <c:ext xmlns:c16="http://schemas.microsoft.com/office/drawing/2014/chart" uri="{C3380CC4-5D6E-409C-BE32-E72D297353CC}">
                  <c16:uniqueId val="{00000039-8879-46FE-8E5D-CA84EEEDBCF4}"/>
                </c:ext>
              </c:extLst>
            </c:dLbl>
            <c:dLbl>
              <c:idx val="58"/>
              <c:delete val="1"/>
              <c:extLst>
                <c:ext xmlns:c15="http://schemas.microsoft.com/office/drawing/2012/chart" uri="{CE6537A1-D6FC-4f65-9D91-7224C49458BB}"/>
                <c:ext xmlns:c16="http://schemas.microsoft.com/office/drawing/2014/chart" uri="{C3380CC4-5D6E-409C-BE32-E72D297353CC}">
                  <c16:uniqueId val="{0000003A-8879-46FE-8E5D-CA84EEEDBCF4}"/>
                </c:ext>
              </c:extLst>
            </c:dLbl>
            <c:dLbl>
              <c:idx val="59"/>
              <c:delete val="1"/>
              <c:extLst>
                <c:ext xmlns:c15="http://schemas.microsoft.com/office/drawing/2012/chart" uri="{CE6537A1-D6FC-4f65-9D91-7224C49458BB}"/>
                <c:ext xmlns:c16="http://schemas.microsoft.com/office/drawing/2014/chart" uri="{C3380CC4-5D6E-409C-BE32-E72D297353CC}">
                  <c16:uniqueId val="{0000003B-8879-46FE-8E5D-CA84EEEDBCF4}"/>
                </c:ext>
              </c:extLst>
            </c:dLbl>
            <c:dLbl>
              <c:idx val="60"/>
              <c:delete val="1"/>
              <c:extLst>
                <c:ext xmlns:c15="http://schemas.microsoft.com/office/drawing/2012/chart" uri="{CE6537A1-D6FC-4f65-9D91-7224C49458BB}"/>
                <c:ext xmlns:c16="http://schemas.microsoft.com/office/drawing/2014/chart" uri="{C3380CC4-5D6E-409C-BE32-E72D297353CC}">
                  <c16:uniqueId val="{0000003C-8879-46FE-8E5D-CA84EEEDBCF4}"/>
                </c:ext>
              </c:extLst>
            </c:dLbl>
            <c:dLbl>
              <c:idx val="61"/>
              <c:delete val="1"/>
              <c:extLst>
                <c:ext xmlns:c15="http://schemas.microsoft.com/office/drawing/2012/chart" uri="{CE6537A1-D6FC-4f65-9D91-7224C49458BB}"/>
                <c:ext xmlns:c16="http://schemas.microsoft.com/office/drawing/2014/chart" uri="{C3380CC4-5D6E-409C-BE32-E72D297353CC}">
                  <c16:uniqueId val="{0000003D-8879-46FE-8E5D-CA84EEEDBCF4}"/>
                </c:ext>
              </c:extLst>
            </c:dLbl>
            <c:dLbl>
              <c:idx val="62"/>
              <c:delete val="1"/>
              <c:extLst>
                <c:ext xmlns:c15="http://schemas.microsoft.com/office/drawing/2012/chart" uri="{CE6537A1-D6FC-4f65-9D91-7224C49458BB}"/>
                <c:ext xmlns:c16="http://schemas.microsoft.com/office/drawing/2014/chart" uri="{C3380CC4-5D6E-409C-BE32-E72D297353CC}">
                  <c16:uniqueId val="{0000003E-8879-46FE-8E5D-CA84EEEDBCF4}"/>
                </c:ext>
              </c:extLst>
            </c:dLbl>
            <c:dLbl>
              <c:idx val="63"/>
              <c:delete val="1"/>
              <c:extLst>
                <c:ext xmlns:c15="http://schemas.microsoft.com/office/drawing/2012/chart" uri="{CE6537A1-D6FC-4f65-9D91-7224C49458BB}"/>
                <c:ext xmlns:c16="http://schemas.microsoft.com/office/drawing/2014/chart" uri="{C3380CC4-5D6E-409C-BE32-E72D297353CC}">
                  <c16:uniqueId val="{0000003F-8879-46FE-8E5D-CA84EEEDBCF4}"/>
                </c:ext>
              </c:extLst>
            </c:dLbl>
            <c:dLbl>
              <c:idx val="64"/>
              <c:delete val="1"/>
              <c:extLst>
                <c:ext xmlns:c15="http://schemas.microsoft.com/office/drawing/2012/chart" uri="{CE6537A1-D6FC-4f65-9D91-7224C49458BB}"/>
                <c:ext xmlns:c16="http://schemas.microsoft.com/office/drawing/2014/chart" uri="{C3380CC4-5D6E-409C-BE32-E72D297353CC}">
                  <c16:uniqueId val="{00000040-8879-46FE-8E5D-CA84EEEDBCF4}"/>
                </c:ext>
              </c:extLst>
            </c:dLbl>
            <c:dLbl>
              <c:idx val="65"/>
              <c:delete val="1"/>
              <c:extLst>
                <c:ext xmlns:c15="http://schemas.microsoft.com/office/drawing/2012/chart" uri="{CE6537A1-D6FC-4f65-9D91-7224C49458BB}"/>
                <c:ext xmlns:c16="http://schemas.microsoft.com/office/drawing/2014/chart" uri="{C3380CC4-5D6E-409C-BE32-E72D297353CC}">
                  <c16:uniqueId val="{00000041-8879-46FE-8E5D-CA84EEEDBCF4}"/>
                </c:ext>
              </c:extLst>
            </c:dLbl>
            <c:dLbl>
              <c:idx val="66"/>
              <c:delete val="1"/>
              <c:extLst>
                <c:ext xmlns:c15="http://schemas.microsoft.com/office/drawing/2012/chart" uri="{CE6537A1-D6FC-4f65-9D91-7224C49458BB}"/>
                <c:ext xmlns:c16="http://schemas.microsoft.com/office/drawing/2014/chart" uri="{C3380CC4-5D6E-409C-BE32-E72D297353CC}">
                  <c16:uniqueId val="{00000042-8879-46FE-8E5D-CA84EEEDBCF4}"/>
                </c:ext>
              </c:extLst>
            </c:dLbl>
            <c:dLbl>
              <c:idx val="67"/>
              <c:delete val="1"/>
              <c:extLst>
                <c:ext xmlns:c15="http://schemas.microsoft.com/office/drawing/2012/chart" uri="{CE6537A1-D6FC-4f65-9D91-7224C49458BB}"/>
                <c:ext xmlns:c16="http://schemas.microsoft.com/office/drawing/2014/chart" uri="{C3380CC4-5D6E-409C-BE32-E72D297353CC}">
                  <c16:uniqueId val="{00000043-8879-46FE-8E5D-CA84EEEDBCF4}"/>
                </c:ext>
              </c:extLst>
            </c:dLbl>
            <c:dLbl>
              <c:idx val="68"/>
              <c:delete val="1"/>
              <c:extLst>
                <c:ext xmlns:c15="http://schemas.microsoft.com/office/drawing/2012/chart" uri="{CE6537A1-D6FC-4f65-9D91-7224C49458BB}"/>
                <c:ext xmlns:c16="http://schemas.microsoft.com/office/drawing/2014/chart" uri="{C3380CC4-5D6E-409C-BE32-E72D297353CC}">
                  <c16:uniqueId val="{00000044-8879-46FE-8E5D-CA84EEEDBCF4}"/>
                </c:ext>
              </c:extLst>
            </c:dLbl>
            <c:dLbl>
              <c:idx val="69"/>
              <c:delete val="1"/>
              <c:extLst>
                <c:ext xmlns:c15="http://schemas.microsoft.com/office/drawing/2012/chart" uri="{CE6537A1-D6FC-4f65-9D91-7224C49458BB}"/>
                <c:ext xmlns:c16="http://schemas.microsoft.com/office/drawing/2014/chart" uri="{C3380CC4-5D6E-409C-BE32-E72D297353CC}">
                  <c16:uniqueId val="{00000045-8879-46FE-8E5D-CA84EEEDBCF4}"/>
                </c:ext>
              </c:extLst>
            </c:dLbl>
            <c:dLbl>
              <c:idx val="70"/>
              <c:delete val="1"/>
              <c:extLst>
                <c:ext xmlns:c15="http://schemas.microsoft.com/office/drawing/2012/chart" uri="{CE6537A1-D6FC-4f65-9D91-7224C49458BB}"/>
                <c:ext xmlns:c16="http://schemas.microsoft.com/office/drawing/2014/chart" uri="{C3380CC4-5D6E-409C-BE32-E72D297353CC}">
                  <c16:uniqueId val="{00000046-8879-46FE-8E5D-CA84EEEDBCF4}"/>
                </c:ext>
              </c:extLst>
            </c:dLbl>
            <c:dLbl>
              <c:idx val="71"/>
              <c:delete val="1"/>
              <c:extLst>
                <c:ext xmlns:c15="http://schemas.microsoft.com/office/drawing/2012/chart" uri="{CE6537A1-D6FC-4f65-9D91-7224C49458BB}"/>
                <c:ext xmlns:c16="http://schemas.microsoft.com/office/drawing/2014/chart" uri="{C3380CC4-5D6E-409C-BE32-E72D297353CC}">
                  <c16:uniqueId val="{00000047-8879-46FE-8E5D-CA84EEEDBCF4}"/>
                </c:ext>
              </c:extLst>
            </c:dLbl>
            <c:dLbl>
              <c:idx val="72"/>
              <c:delete val="1"/>
              <c:extLst>
                <c:ext xmlns:c15="http://schemas.microsoft.com/office/drawing/2012/chart" uri="{CE6537A1-D6FC-4f65-9D91-7224C49458BB}"/>
                <c:ext xmlns:c16="http://schemas.microsoft.com/office/drawing/2014/chart" uri="{C3380CC4-5D6E-409C-BE32-E72D297353CC}">
                  <c16:uniqueId val="{00000048-8879-46FE-8E5D-CA84EEEDBCF4}"/>
                </c:ext>
              </c:extLst>
            </c:dLbl>
            <c:dLbl>
              <c:idx val="73"/>
              <c:delete val="1"/>
              <c:extLst>
                <c:ext xmlns:c15="http://schemas.microsoft.com/office/drawing/2012/chart" uri="{CE6537A1-D6FC-4f65-9D91-7224C49458BB}"/>
                <c:ext xmlns:c16="http://schemas.microsoft.com/office/drawing/2014/chart" uri="{C3380CC4-5D6E-409C-BE32-E72D297353CC}">
                  <c16:uniqueId val="{00000049-8879-46FE-8E5D-CA84EEEDBCF4}"/>
                </c:ext>
              </c:extLst>
            </c:dLbl>
            <c:dLbl>
              <c:idx val="74"/>
              <c:delete val="1"/>
              <c:extLst>
                <c:ext xmlns:c15="http://schemas.microsoft.com/office/drawing/2012/chart" uri="{CE6537A1-D6FC-4f65-9D91-7224C49458BB}"/>
                <c:ext xmlns:c16="http://schemas.microsoft.com/office/drawing/2014/chart" uri="{C3380CC4-5D6E-409C-BE32-E72D297353CC}">
                  <c16:uniqueId val="{0000004A-8879-46FE-8E5D-CA84EEEDBCF4}"/>
                </c:ext>
              </c:extLst>
            </c:dLbl>
            <c:dLbl>
              <c:idx val="75"/>
              <c:delete val="1"/>
              <c:extLst>
                <c:ext xmlns:c15="http://schemas.microsoft.com/office/drawing/2012/chart" uri="{CE6537A1-D6FC-4f65-9D91-7224C49458BB}"/>
                <c:ext xmlns:c16="http://schemas.microsoft.com/office/drawing/2014/chart" uri="{C3380CC4-5D6E-409C-BE32-E72D297353CC}">
                  <c16:uniqueId val="{0000004B-8879-46FE-8E5D-CA84EEEDBCF4}"/>
                </c:ext>
              </c:extLst>
            </c:dLbl>
            <c:dLbl>
              <c:idx val="76"/>
              <c:delete val="1"/>
              <c:extLst>
                <c:ext xmlns:c15="http://schemas.microsoft.com/office/drawing/2012/chart" uri="{CE6537A1-D6FC-4f65-9D91-7224C49458BB}"/>
                <c:ext xmlns:c16="http://schemas.microsoft.com/office/drawing/2014/chart" uri="{C3380CC4-5D6E-409C-BE32-E72D297353CC}">
                  <c16:uniqueId val="{0000004C-8879-46FE-8E5D-CA84EEEDBCF4}"/>
                </c:ext>
              </c:extLst>
            </c:dLbl>
            <c:dLbl>
              <c:idx val="77"/>
              <c:delete val="1"/>
              <c:extLst>
                <c:ext xmlns:c15="http://schemas.microsoft.com/office/drawing/2012/chart" uri="{CE6537A1-D6FC-4f65-9D91-7224C49458BB}"/>
                <c:ext xmlns:c16="http://schemas.microsoft.com/office/drawing/2014/chart" uri="{C3380CC4-5D6E-409C-BE32-E72D297353CC}">
                  <c16:uniqueId val="{0000004D-8879-46FE-8E5D-CA84EEEDBCF4}"/>
                </c:ext>
              </c:extLst>
            </c:dLbl>
            <c:dLbl>
              <c:idx val="78"/>
              <c:delete val="1"/>
              <c:extLst>
                <c:ext xmlns:c15="http://schemas.microsoft.com/office/drawing/2012/chart" uri="{CE6537A1-D6FC-4f65-9D91-7224C49458BB}"/>
                <c:ext xmlns:c16="http://schemas.microsoft.com/office/drawing/2014/chart" uri="{C3380CC4-5D6E-409C-BE32-E72D297353CC}">
                  <c16:uniqueId val="{0000004E-8879-46FE-8E5D-CA84EEEDBCF4}"/>
                </c:ext>
              </c:extLst>
            </c:dLbl>
            <c:dLbl>
              <c:idx val="79"/>
              <c:delete val="1"/>
              <c:extLst>
                <c:ext xmlns:c15="http://schemas.microsoft.com/office/drawing/2012/chart" uri="{CE6537A1-D6FC-4f65-9D91-7224C49458BB}"/>
                <c:ext xmlns:c16="http://schemas.microsoft.com/office/drawing/2014/chart" uri="{C3380CC4-5D6E-409C-BE32-E72D297353CC}">
                  <c16:uniqueId val="{0000004F-8879-46FE-8E5D-CA84EEEDBCF4}"/>
                </c:ext>
              </c:extLst>
            </c:dLbl>
            <c:dLbl>
              <c:idx val="80"/>
              <c:delete val="1"/>
              <c:extLst>
                <c:ext xmlns:c15="http://schemas.microsoft.com/office/drawing/2012/chart" uri="{CE6537A1-D6FC-4f65-9D91-7224C49458BB}"/>
                <c:ext xmlns:c16="http://schemas.microsoft.com/office/drawing/2014/chart" uri="{C3380CC4-5D6E-409C-BE32-E72D297353CC}">
                  <c16:uniqueId val="{00000050-8879-46FE-8E5D-CA84EEEDBCF4}"/>
                </c:ext>
              </c:extLst>
            </c:dLbl>
            <c:dLbl>
              <c:idx val="81"/>
              <c:delete val="1"/>
              <c:extLst>
                <c:ext xmlns:c15="http://schemas.microsoft.com/office/drawing/2012/chart" uri="{CE6537A1-D6FC-4f65-9D91-7224C49458BB}"/>
                <c:ext xmlns:c16="http://schemas.microsoft.com/office/drawing/2014/chart" uri="{C3380CC4-5D6E-409C-BE32-E72D297353CC}">
                  <c16:uniqueId val="{00000051-8879-46FE-8E5D-CA84EEEDBCF4}"/>
                </c:ext>
              </c:extLst>
            </c:dLbl>
            <c:dLbl>
              <c:idx val="82"/>
              <c:delete val="1"/>
              <c:extLst>
                <c:ext xmlns:c15="http://schemas.microsoft.com/office/drawing/2012/chart" uri="{CE6537A1-D6FC-4f65-9D91-7224C49458BB}"/>
                <c:ext xmlns:c16="http://schemas.microsoft.com/office/drawing/2014/chart" uri="{C3380CC4-5D6E-409C-BE32-E72D297353CC}">
                  <c16:uniqueId val="{00000052-8879-46FE-8E5D-CA84EEEDBCF4}"/>
                </c:ext>
              </c:extLst>
            </c:dLbl>
            <c:dLbl>
              <c:idx val="83"/>
              <c:delete val="1"/>
              <c:extLst>
                <c:ext xmlns:c15="http://schemas.microsoft.com/office/drawing/2012/chart" uri="{CE6537A1-D6FC-4f65-9D91-7224C49458BB}"/>
                <c:ext xmlns:c16="http://schemas.microsoft.com/office/drawing/2014/chart" uri="{C3380CC4-5D6E-409C-BE32-E72D297353CC}">
                  <c16:uniqueId val="{00000053-8879-46FE-8E5D-CA84EEEDBCF4}"/>
                </c:ext>
              </c:extLst>
            </c:dLbl>
            <c:dLbl>
              <c:idx val="84"/>
              <c:delete val="1"/>
              <c:extLst>
                <c:ext xmlns:c15="http://schemas.microsoft.com/office/drawing/2012/chart" uri="{CE6537A1-D6FC-4f65-9D91-7224C49458BB}"/>
                <c:ext xmlns:c16="http://schemas.microsoft.com/office/drawing/2014/chart" uri="{C3380CC4-5D6E-409C-BE32-E72D297353CC}">
                  <c16:uniqueId val="{00000054-8879-46FE-8E5D-CA84EEEDBCF4}"/>
                </c:ext>
              </c:extLst>
            </c:dLbl>
            <c:dLbl>
              <c:idx val="85"/>
              <c:delete val="1"/>
              <c:extLst>
                <c:ext xmlns:c15="http://schemas.microsoft.com/office/drawing/2012/chart" uri="{CE6537A1-D6FC-4f65-9D91-7224C49458BB}"/>
                <c:ext xmlns:c16="http://schemas.microsoft.com/office/drawing/2014/chart" uri="{C3380CC4-5D6E-409C-BE32-E72D297353CC}">
                  <c16:uniqueId val="{00000055-8879-46FE-8E5D-CA84EEEDBCF4}"/>
                </c:ext>
              </c:extLst>
            </c:dLbl>
            <c:dLbl>
              <c:idx val="86"/>
              <c:delete val="1"/>
              <c:extLst>
                <c:ext xmlns:c15="http://schemas.microsoft.com/office/drawing/2012/chart" uri="{CE6537A1-D6FC-4f65-9D91-7224C49458BB}"/>
                <c:ext xmlns:c16="http://schemas.microsoft.com/office/drawing/2014/chart" uri="{C3380CC4-5D6E-409C-BE32-E72D297353CC}">
                  <c16:uniqueId val="{00000056-8879-46FE-8E5D-CA84EEEDBCF4}"/>
                </c:ext>
              </c:extLst>
            </c:dLbl>
            <c:dLbl>
              <c:idx val="87"/>
              <c:delete val="1"/>
              <c:extLst>
                <c:ext xmlns:c15="http://schemas.microsoft.com/office/drawing/2012/chart" uri="{CE6537A1-D6FC-4f65-9D91-7224C49458BB}"/>
                <c:ext xmlns:c16="http://schemas.microsoft.com/office/drawing/2014/chart" uri="{C3380CC4-5D6E-409C-BE32-E72D297353CC}">
                  <c16:uniqueId val="{00000057-8879-46FE-8E5D-CA84EEEDBCF4}"/>
                </c:ext>
              </c:extLst>
            </c:dLbl>
            <c:dLbl>
              <c:idx val="88"/>
              <c:delete val="1"/>
              <c:extLst>
                <c:ext xmlns:c15="http://schemas.microsoft.com/office/drawing/2012/chart" uri="{CE6537A1-D6FC-4f65-9D91-7224C49458BB}"/>
                <c:ext xmlns:c16="http://schemas.microsoft.com/office/drawing/2014/chart" uri="{C3380CC4-5D6E-409C-BE32-E72D297353CC}">
                  <c16:uniqueId val="{00000058-8879-46FE-8E5D-CA84EEEDBCF4}"/>
                </c:ext>
              </c:extLst>
            </c:dLbl>
            <c:dLbl>
              <c:idx val="89"/>
              <c:delete val="1"/>
              <c:extLst>
                <c:ext xmlns:c15="http://schemas.microsoft.com/office/drawing/2012/chart" uri="{CE6537A1-D6FC-4f65-9D91-7224C49458BB}"/>
                <c:ext xmlns:c16="http://schemas.microsoft.com/office/drawing/2014/chart" uri="{C3380CC4-5D6E-409C-BE32-E72D297353CC}">
                  <c16:uniqueId val="{00000059-8879-46FE-8E5D-CA84EEEDBCF4}"/>
                </c:ext>
              </c:extLst>
            </c:dLbl>
            <c:dLbl>
              <c:idx val="90"/>
              <c:delete val="1"/>
              <c:extLst>
                <c:ext xmlns:c15="http://schemas.microsoft.com/office/drawing/2012/chart" uri="{CE6537A1-D6FC-4f65-9D91-7224C49458BB}"/>
                <c:ext xmlns:c16="http://schemas.microsoft.com/office/drawing/2014/chart" uri="{C3380CC4-5D6E-409C-BE32-E72D297353CC}">
                  <c16:uniqueId val="{0000005A-8879-46FE-8E5D-CA84EEEDBCF4}"/>
                </c:ext>
              </c:extLst>
            </c:dLbl>
            <c:dLbl>
              <c:idx val="91"/>
              <c:delete val="1"/>
              <c:extLst>
                <c:ext xmlns:c15="http://schemas.microsoft.com/office/drawing/2012/chart" uri="{CE6537A1-D6FC-4f65-9D91-7224C49458BB}"/>
                <c:ext xmlns:c16="http://schemas.microsoft.com/office/drawing/2014/chart" uri="{C3380CC4-5D6E-409C-BE32-E72D297353CC}">
                  <c16:uniqueId val="{0000005B-8879-46FE-8E5D-CA84EEEDBCF4}"/>
                </c:ext>
              </c:extLst>
            </c:dLbl>
            <c:dLbl>
              <c:idx val="92"/>
              <c:delete val="1"/>
              <c:extLst>
                <c:ext xmlns:c15="http://schemas.microsoft.com/office/drawing/2012/chart" uri="{CE6537A1-D6FC-4f65-9D91-7224C49458BB}"/>
                <c:ext xmlns:c16="http://schemas.microsoft.com/office/drawing/2014/chart" uri="{C3380CC4-5D6E-409C-BE32-E72D297353CC}">
                  <c16:uniqueId val="{0000005C-8879-46FE-8E5D-CA84EEEDBCF4}"/>
                </c:ext>
              </c:extLst>
            </c:dLbl>
            <c:dLbl>
              <c:idx val="93"/>
              <c:delete val="1"/>
              <c:extLst>
                <c:ext xmlns:c15="http://schemas.microsoft.com/office/drawing/2012/chart" uri="{CE6537A1-D6FC-4f65-9D91-7224C49458BB}"/>
                <c:ext xmlns:c16="http://schemas.microsoft.com/office/drawing/2014/chart" uri="{C3380CC4-5D6E-409C-BE32-E72D297353CC}">
                  <c16:uniqueId val="{0000005D-8879-46FE-8E5D-CA84EEEDBCF4}"/>
                </c:ext>
              </c:extLst>
            </c:dLbl>
            <c:dLbl>
              <c:idx val="94"/>
              <c:delete val="1"/>
              <c:extLst>
                <c:ext xmlns:c15="http://schemas.microsoft.com/office/drawing/2012/chart" uri="{CE6537A1-D6FC-4f65-9D91-7224C49458BB}"/>
                <c:ext xmlns:c16="http://schemas.microsoft.com/office/drawing/2014/chart" uri="{C3380CC4-5D6E-409C-BE32-E72D297353CC}">
                  <c16:uniqueId val="{0000005E-8879-46FE-8E5D-CA84EEEDBCF4}"/>
                </c:ext>
              </c:extLst>
            </c:dLbl>
            <c:dLbl>
              <c:idx val="95"/>
              <c:delete val="1"/>
              <c:extLst>
                <c:ext xmlns:c15="http://schemas.microsoft.com/office/drawing/2012/chart" uri="{CE6537A1-D6FC-4f65-9D91-7224C49458BB}"/>
                <c:ext xmlns:c16="http://schemas.microsoft.com/office/drawing/2014/chart" uri="{C3380CC4-5D6E-409C-BE32-E72D297353CC}">
                  <c16:uniqueId val="{0000005F-8879-46FE-8E5D-CA84EEEDBCF4}"/>
                </c:ext>
              </c:extLst>
            </c:dLbl>
            <c:dLbl>
              <c:idx val="96"/>
              <c:delete val="1"/>
              <c:extLst>
                <c:ext xmlns:c15="http://schemas.microsoft.com/office/drawing/2012/chart" uri="{CE6537A1-D6FC-4f65-9D91-7224C49458BB}"/>
                <c:ext xmlns:c16="http://schemas.microsoft.com/office/drawing/2014/chart" uri="{C3380CC4-5D6E-409C-BE32-E72D297353CC}">
                  <c16:uniqueId val="{00000060-8879-46FE-8E5D-CA84EEEDBCF4}"/>
                </c:ext>
              </c:extLst>
            </c:dLbl>
            <c:dLbl>
              <c:idx val="97"/>
              <c:delete val="1"/>
              <c:extLst>
                <c:ext xmlns:c15="http://schemas.microsoft.com/office/drawing/2012/chart" uri="{CE6537A1-D6FC-4f65-9D91-7224C49458BB}"/>
                <c:ext xmlns:c16="http://schemas.microsoft.com/office/drawing/2014/chart" uri="{C3380CC4-5D6E-409C-BE32-E72D297353CC}">
                  <c16:uniqueId val="{00000061-8879-46FE-8E5D-CA84EEEDBCF4}"/>
                </c:ext>
              </c:extLst>
            </c:dLbl>
            <c:dLbl>
              <c:idx val="98"/>
              <c:delete val="1"/>
              <c:extLst>
                <c:ext xmlns:c15="http://schemas.microsoft.com/office/drawing/2012/chart" uri="{CE6537A1-D6FC-4f65-9D91-7224C49458BB}"/>
                <c:ext xmlns:c16="http://schemas.microsoft.com/office/drawing/2014/chart" uri="{C3380CC4-5D6E-409C-BE32-E72D297353CC}">
                  <c16:uniqueId val="{00000062-8879-46FE-8E5D-CA84EEEDBCF4}"/>
                </c:ext>
              </c:extLst>
            </c:dLbl>
            <c:dLbl>
              <c:idx val="99"/>
              <c:delete val="1"/>
              <c:extLst>
                <c:ext xmlns:c15="http://schemas.microsoft.com/office/drawing/2012/chart" uri="{CE6537A1-D6FC-4f65-9D91-7224C49458BB}"/>
                <c:ext xmlns:c16="http://schemas.microsoft.com/office/drawing/2014/chart" uri="{C3380CC4-5D6E-409C-BE32-E72D297353CC}">
                  <c16:uniqueId val="{00000063-8879-46FE-8E5D-CA84EEEDBCF4}"/>
                </c:ext>
              </c:extLst>
            </c:dLbl>
            <c:dLbl>
              <c:idx val="100"/>
              <c:delete val="1"/>
              <c:extLst>
                <c:ext xmlns:c15="http://schemas.microsoft.com/office/drawing/2012/chart" uri="{CE6537A1-D6FC-4f65-9D91-7224C49458BB}"/>
                <c:ext xmlns:c16="http://schemas.microsoft.com/office/drawing/2014/chart" uri="{C3380CC4-5D6E-409C-BE32-E72D297353CC}">
                  <c16:uniqueId val="{00000064-8879-46FE-8E5D-CA84EEEDBCF4}"/>
                </c:ext>
              </c:extLst>
            </c:dLbl>
            <c:dLbl>
              <c:idx val="101"/>
              <c:delete val="1"/>
              <c:extLst>
                <c:ext xmlns:c15="http://schemas.microsoft.com/office/drawing/2012/chart" uri="{CE6537A1-D6FC-4f65-9D91-7224C49458BB}"/>
                <c:ext xmlns:c16="http://schemas.microsoft.com/office/drawing/2014/chart" uri="{C3380CC4-5D6E-409C-BE32-E72D297353CC}">
                  <c16:uniqueId val="{00000065-8879-46FE-8E5D-CA84EEEDBCF4}"/>
                </c:ext>
              </c:extLst>
            </c:dLbl>
            <c:dLbl>
              <c:idx val="102"/>
              <c:delete val="1"/>
              <c:extLst>
                <c:ext xmlns:c15="http://schemas.microsoft.com/office/drawing/2012/chart" uri="{CE6537A1-D6FC-4f65-9D91-7224C49458BB}"/>
                <c:ext xmlns:c16="http://schemas.microsoft.com/office/drawing/2014/chart" uri="{C3380CC4-5D6E-409C-BE32-E72D297353CC}">
                  <c16:uniqueId val="{00000066-8879-46FE-8E5D-CA84EEEDBCF4}"/>
                </c:ext>
              </c:extLst>
            </c:dLbl>
            <c:dLbl>
              <c:idx val="103"/>
              <c:delete val="1"/>
              <c:extLst>
                <c:ext xmlns:c15="http://schemas.microsoft.com/office/drawing/2012/chart" uri="{CE6537A1-D6FC-4f65-9D91-7224C49458BB}"/>
                <c:ext xmlns:c16="http://schemas.microsoft.com/office/drawing/2014/chart" uri="{C3380CC4-5D6E-409C-BE32-E72D297353CC}">
                  <c16:uniqueId val="{00000067-8879-46FE-8E5D-CA84EEEDBCF4}"/>
                </c:ext>
              </c:extLst>
            </c:dLbl>
            <c:dLbl>
              <c:idx val="104"/>
              <c:delete val="1"/>
              <c:extLst>
                <c:ext xmlns:c15="http://schemas.microsoft.com/office/drawing/2012/chart" uri="{CE6537A1-D6FC-4f65-9D91-7224C49458BB}"/>
                <c:ext xmlns:c16="http://schemas.microsoft.com/office/drawing/2014/chart" uri="{C3380CC4-5D6E-409C-BE32-E72D297353CC}">
                  <c16:uniqueId val="{00000068-8879-46FE-8E5D-CA84EEEDBCF4}"/>
                </c:ext>
              </c:extLst>
            </c:dLbl>
            <c:dLbl>
              <c:idx val="105"/>
              <c:delete val="1"/>
              <c:extLst>
                <c:ext xmlns:c15="http://schemas.microsoft.com/office/drawing/2012/chart" uri="{CE6537A1-D6FC-4f65-9D91-7224C49458BB}"/>
                <c:ext xmlns:c16="http://schemas.microsoft.com/office/drawing/2014/chart" uri="{C3380CC4-5D6E-409C-BE32-E72D297353CC}">
                  <c16:uniqueId val="{00000069-8879-46FE-8E5D-CA84EEEDBCF4}"/>
                </c:ext>
              </c:extLst>
            </c:dLbl>
            <c:dLbl>
              <c:idx val="106"/>
              <c:delete val="1"/>
              <c:extLst>
                <c:ext xmlns:c15="http://schemas.microsoft.com/office/drawing/2012/chart" uri="{CE6537A1-D6FC-4f65-9D91-7224C49458BB}"/>
                <c:ext xmlns:c16="http://schemas.microsoft.com/office/drawing/2014/chart" uri="{C3380CC4-5D6E-409C-BE32-E72D297353CC}">
                  <c16:uniqueId val="{0000006A-8879-46FE-8E5D-CA84EEEDBCF4}"/>
                </c:ext>
              </c:extLst>
            </c:dLbl>
            <c:dLbl>
              <c:idx val="107"/>
              <c:delete val="1"/>
              <c:extLst>
                <c:ext xmlns:c15="http://schemas.microsoft.com/office/drawing/2012/chart" uri="{CE6537A1-D6FC-4f65-9D91-7224C49458BB}"/>
                <c:ext xmlns:c16="http://schemas.microsoft.com/office/drawing/2014/chart" uri="{C3380CC4-5D6E-409C-BE32-E72D297353CC}">
                  <c16:uniqueId val="{0000006B-8879-46FE-8E5D-CA84EEEDBCF4}"/>
                </c:ext>
              </c:extLst>
            </c:dLbl>
            <c:dLbl>
              <c:idx val="108"/>
              <c:delete val="1"/>
              <c:extLst>
                <c:ext xmlns:c15="http://schemas.microsoft.com/office/drawing/2012/chart" uri="{CE6537A1-D6FC-4f65-9D91-7224C49458BB}"/>
                <c:ext xmlns:c16="http://schemas.microsoft.com/office/drawing/2014/chart" uri="{C3380CC4-5D6E-409C-BE32-E72D297353CC}">
                  <c16:uniqueId val="{0000006C-8879-46FE-8E5D-CA84EEEDBCF4}"/>
                </c:ext>
              </c:extLst>
            </c:dLbl>
            <c:dLbl>
              <c:idx val="109"/>
              <c:delete val="1"/>
              <c:extLst>
                <c:ext xmlns:c15="http://schemas.microsoft.com/office/drawing/2012/chart" uri="{CE6537A1-D6FC-4f65-9D91-7224C49458BB}"/>
                <c:ext xmlns:c16="http://schemas.microsoft.com/office/drawing/2014/chart" uri="{C3380CC4-5D6E-409C-BE32-E72D297353CC}">
                  <c16:uniqueId val="{0000006D-8879-46FE-8E5D-CA84EEEDBCF4}"/>
                </c:ext>
              </c:extLst>
            </c:dLbl>
            <c:dLbl>
              <c:idx val="110"/>
              <c:delete val="1"/>
              <c:extLst>
                <c:ext xmlns:c15="http://schemas.microsoft.com/office/drawing/2012/chart" uri="{CE6537A1-D6FC-4f65-9D91-7224C49458BB}"/>
                <c:ext xmlns:c16="http://schemas.microsoft.com/office/drawing/2014/chart" uri="{C3380CC4-5D6E-409C-BE32-E72D297353CC}">
                  <c16:uniqueId val="{0000006E-8879-46FE-8E5D-CA84EEEDBCF4}"/>
                </c:ext>
              </c:extLst>
            </c:dLbl>
            <c:dLbl>
              <c:idx val="111"/>
              <c:delete val="1"/>
              <c:extLst>
                <c:ext xmlns:c15="http://schemas.microsoft.com/office/drawing/2012/chart" uri="{CE6537A1-D6FC-4f65-9D91-7224C49458BB}"/>
                <c:ext xmlns:c16="http://schemas.microsoft.com/office/drawing/2014/chart" uri="{C3380CC4-5D6E-409C-BE32-E72D297353CC}">
                  <c16:uniqueId val="{0000006F-8879-46FE-8E5D-CA84EEEDBCF4}"/>
                </c:ext>
              </c:extLst>
            </c:dLbl>
            <c:dLbl>
              <c:idx val="112"/>
              <c:delete val="1"/>
              <c:extLst>
                <c:ext xmlns:c15="http://schemas.microsoft.com/office/drawing/2012/chart" uri="{CE6537A1-D6FC-4f65-9D91-7224C49458BB}"/>
                <c:ext xmlns:c16="http://schemas.microsoft.com/office/drawing/2014/chart" uri="{C3380CC4-5D6E-409C-BE32-E72D297353CC}">
                  <c16:uniqueId val="{00000070-8879-46FE-8E5D-CA84EEEDBCF4}"/>
                </c:ext>
              </c:extLst>
            </c:dLbl>
            <c:dLbl>
              <c:idx val="113"/>
              <c:delete val="1"/>
              <c:extLst>
                <c:ext xmlns:c15="http://schemas.microsoft.com/office/drawing/2012/chart" uri="{CE6537A1-D6FC-4f65-9D91-7224C49458BB}"/>
                <c:ext xmlns:c16="http://schemas.microsoft.com/office/drawing/2014/chart" uri="{C3380CC4-5D6E-409C-BE32-E72D297353CC}">
                  <c16:uniqueId val="{00000071-8879-46FE-8E5D-CA84EEEDBCF4}"/>
                </c:ext>
              </c:extLst>
            </c:dLbl>
            <c:dLbl>
              <c:idx val="114"/>
              <c:delete val="1"/>
              <c:extLst>
                <c:ext xmlns:c15="http://schemas.microsoft.com/office/drawing/2012/chart" uri="{CE6537A1-D6FC-4f65-9D91-7224C49458BB}"/>
                <c:ext xmlns:c16="http://schemas.microsoft.com/office/drawing/2014/chart" uri="{C3380CC4-5D6E-409C-BE32-E72D297353CC}">
                  <c16:uniqueId val="{00000072-8879-46FE-8E5D-CA84EEEDBCF4}"/>
                </c:ext>
              </c:extLst>
            </c:dLbl>
            <c:dLbl>
              <c:idx val="115"/>
              <c:delete val="1"/>
              <c:extLst>
                <c:ext xmlns:c15="http://schemas.microsoft.com/office/drawing/2012/chart" uri="{CE6537A1-D6FC-4f65-9D91-7224C49458BB}"/>
                <c:ext xmlns:c16="http://schemas.microsoft.com/office/drawing/2014/chart" uri="{C3380CC4-5D6E-409C-BE32-E72D297353CC}">
                  <c16:uniqueId val="{00000073-8879-46FE-8E5D-CA84EEEDBCF4}"/>
                </c:ext>
              </c:extLst>
            </c:dLbl>
            <c:dLbl>
              <c:idx val="116"/>
              <c:delete val="1"/>
              <c:extLst>
                <c:ext xmlns:c15="http://schemas.microsoft.com/office/drawing/2012/chart" uri="{CE6537A1-D6FC-4f65-9D91-7224C49458BB}"/>
                <c:ext xmlns:c16="http://schemas.microsoft.com/office/drawing/2014/chart" uri="{C3380CC4-5D6E-409C-BE32-E72D297353CC}">
                  <c16:uniqueId val="{00000074-8879-46FE-8E5D-CA84EEEDBCF4}"/>
                </c:ext>
              </c:extLst>
            </c:dLbl>
            <c:dLbl>
              <c:idx val="117"/>
              <c:delete val="1"/>
              <c:extLst>
                <c:ext xmlns:c15="http://schemas.microsoft.com/office/drawing/2012/chart" uri="{CE6537A1-D6FC-4f65-9D91-7224C49458BB}"/>
                <c:ext xmlns:c16="http://schemas.microsoft.com/office/drawing/2014/chart" uri="{C3380CC4-5D6E-409C-BE32-E72D297353CC}">
                  <c16:uniqueId val="{00000075-8879-46FE-8E5D-CA84EEEDBCF4}"/>
                </c:ext>
              </c:extLst>
            </c:dLbl>
            <c:dLbl>
              <c:idx val="118"/>
              <c:delete val="1"/>
              <c:extLst>
                <c:ext xmlns:c15="http://schemas.microsoft.com/office/drawing/2012/chart" uri="{CE6537A1-D6FC-4f65-9D91-7224C49458BB}"/>
                <c:ext xmlns:c16="http://schemas.microsoft.com/office/drawing/2014/chart" uri="{C3380CC4-5D6E-409C-BE32-E72D297353CC}">
                  <c16:uniqueId val="{00000076-8879-46FE-8E5D-CA84EEEDBCF4}"/>
                </c:ext>
              </c:extLst>
            </c:dLbl>
            <c:dLbl>
              <c:idx val="119"/>
              <c:delete val="1"/>
              <c:extLst>
                <c:ext xmlns:c15="http://schemas.microsoft.com/office/drawing/2012/chart" uri="{CE6537A1-D6FC-4f65-9D91-7224C49458BB}"/>
                <c:ext xmlns:c16="http://schemas.microsoft.com/office/drawing/2014/chart" uri="{C3380CC4-5D6E-409C-BE32-E72D297353CC}">
                  <c16:uniqueId val="{00000077-8879-46FE-8E5D-CA84EEEDBCF4}"/>
                </c:ext>
              </c:extLst>
            </c:dLbl>
            <c:dLbl>
              <c:idx val="120"/>
              <c:delete val="1"/>
              <c:extLst>
                <c:ext xmlns:c15="http://schemas.microsoft.com/office/drawing/2012/chart" uri="{CE6537A1-D6FC-4f65-9D91-7224C49458BB}"/>
                <c:ext xmlns:c16="http://schemas.microsoft.com/office/drawing/2014/chart" uri="{C3380CC4-5D6E-409C-BE32-E72D297353CC}">
                  <c16:uniqueId val="{00000078-8879-46FE-8E5D-CA84EEEDBCF4}"/>
                </c:ext>
              </c:extLst>
            </c:dLbl>
            <c:dLbl>
              <c:idx val="121"/>
              <c:delete val="1"/>
              <c:extLst>
                <c:ext xmlns:c15="http://schemas.microsoft.com/office/drawing/2012/chart" uri="{CE6537A1-D6FC-4f65-9D91-7224C49458BB}"/>
                <c:ext xmlns:c16="http://schemas.microsoft.com/office/drawing/2014/chart" uri="{C3380CC4-5D6E-409C-BE32-E72D297353CC}">
                  <c16:uniqueId val="{00000079-8879-46FE-8E5D-CA84EEEDBCF4}"/>
                </c:ext>
              </c:extLst>
            </c:dLbl>
            <c:dLbl>
              <c:idx val="122"/>
              <c:delete val="1"/>
              <c:extLst>
                <c:ext xmlns:c15="http://schemas.microsoft.com/office/drawing/2012/chart" uri="{CE6537A1-D6FC-4f65-9D91-7224C49458BB}"/>
                <c:ext xmlns:c16="http://schemas.microsoft.com/office/drawing/2014/chart" uri="{C3380CC4-5D6E-409C-BE32-E72D297353CC}">
                  <c16:uniqueId val="{0000007A-8879-46FE-8E5D-CA84EEEDBCF4}"/>
                </c:ext>
              </c:extLst>
            </c:dLbl>
            <c:dLbl>
              <c:idx val="123"/>
              <c:delete val="1"/>
              <c:extLst>
                <c:ext xmlns:c15="http://schemas.microsoft.com/office/drawing/2012/chart" uri="{CE6537A1-D6FC-4f65-9D91-7224C49458BB}"/>
                <c:ext xmlns:c16="http://schemas.microsoft.com/office/drawing/2014/chart" uri="{C3380CC4-5D6E-409C-BE32-E72D297353CC}">
                  <c16:uniqueId val="{0000007B-8879-46FE-8E5D-CA84EEEDBCF4}"/>
                </c:ext>
              </c:extLst>
            </c:dLbl>
            <c:dLbl>
              <c:idx val="124"/>
              <c:delete val="1"/>
              <c:extLst>
                <c:ext xmlns:c15="http://schemas.microsoft.com/office/drawing/2012/chart" uri="{CE6537A1-D6FC-4f65-9D91-7224C49458BB}"/>
                <c:ext xmlns:c16="http://schemas.microsoft.com/office/drawing/2014/chart" uri="{C3380CC4-5D6E-409C-BE32-E72D297353CC}">
                  <c16:uniqueId val="{0000007C-8879-46FE-8E5D-CA84EEEDBCF4}"/>
                </c:ext>
              </c:extLst>
            </c:dLbl>
            <c:dLbl>
              <c:idx val="125"/>
              <c:delete val="1"/>
              <c:extLst>
                <c:ext xmlns:c15="http://schemas.microsoft.com/office/drawing/2012/chart" uri="{CE6537A1-D6FC-4f65-9D91-7224C49458BB}"/>
                <c:ext xmlns:c16="http://schemas.microsoft.com/office/drawing/2014/chart" uri="{C3380CC4-5D6E-409C-BE32-E72D297353CC}">
                  <c16:uniqueId val="{0000007D-8879-46FE-8E5D-CA84EEEDBCF4}"/>
                </c:ext>
              </c:extLst>
            </c:dLbl>
            <c:dLbl>
              <c:idx val="126"/>
              <c:delete val="1"/>
              <c:extLst>
                <c:ext xmlns:c15="http://schemas.microsoft.com/office/drawing/2012/chart" uri="{CE6537A1-D6FC-4f65-9D91-7224C49458BB}"/>
                <c:ext xmlns:c16="http://schemas.microsoft.com/office/drawing/2014/chart" uri="{C3380CC4-5D6E-409C-BE32-E72D297353CC}">
                  <c16:uniqueId val="{0000007E-8879-46FE-8E5D-CA84EEEDBCF4}"/>
                </c:ext>
              </c:extLst>
            </c:dLbl>
            <c:dLbl>
              <c:idx val="127"/>
              <c:delete val="1"/>
              <c:extLst>
                <c:ext xmlns:c15="http://schemas.microsoft.com/office/drawing/2012/chart" uri="{CE6537A1-D6FC-4f65-9D91-7224C49458BB}"/>
                <c:ext xmlns:c16="http://schemas.microsoft.com/office/drawing/2014/chart" uri="{C3380CC4-5D6E-409C-BE32-E72D297353CC}">
                  <c16:uniqueId val="{0000007F-8879-46FE-8E5D-CA84EEEDBCF4}"/>
                </c:ext>
              </c:extLst>
            </c:dLbl>
            <c:dLbl>
              <c:idx val="128"/>
              <c:delete val="1"/>
              <c:extLst>
                <c:ext xmlns:c15="http://schemas.microsoft.com/office/drawing/2012/chart" uri="{CE6537A1-D6FC-4f65-9D91-7224C49458BB}"/>
                <c:ext xmlns:c16="http://schemas.microsoft.com/office/drawing/2014/chart" uri="{C3380CC4-5D6E-409C-BE32-E72D297353CC}">
                  <c16:uniqueId val="{00000080-8879-46FE-8E5D-CA84EEEDBCF4}"/>
                </c:ext>
              </c:extLst>
            </c:dLbl>
            <c:dLbl>
              <c:idx val="129"/>
              <c:delete val="1"/>
              <c:extLst>
                <c:ext xmlns:c15="http://schemas.microsoft.com/office/drawing/2012/chart" uri="{CE6537A1-D6FC-4f65-9D91-7224C49458BB}"/>
                <c:ext xmlns:c16="http://schemas.microsoft.com/office/drawing/2014/chart" uri="{C3380CC4-5D6E-409C-BE32-E72D297353CC}">
                  <c16:uniqueId val="{00000081-8879-46FE-8E5D-CA84EEEDBCF4}"/>
                </c:ext>
              </c:extLst>
            </c:dLbl>
            <c:dLbl>
              <c:idx val="130"/>
              <c:delete val="1"/>
              <c:extLst>
                <c:ext xmlns:c15="http://schemas.microsoft.com/office/drawing/2012/chart" uri="{CE6537A1-D6FC-4f65-9D91-7224C49458BB}"/>
                <c:ext xmlns:c16="http://schemas.microsoft.com/office/drawing/2014/chart" uri="{C3380CC4-5D6E-409C-BE32-E72D297353CC}">
                  <c16:uniqueId val="{00000082-8879-46FE-8E5D-CA84EEEDBCF4}"/>
                </c:ext>
              </c:extLst>
            </c:dLbl>
            <c:dLbl>
              <c:idx val="131"/>
              <c:delete val="1"/>
              <c:extLst>
                <c:ext xmlns:c15="http://schemas.microsoft.com/office/drawing/2012/chart" uri="{CE6537A1-D6FC-4f65-9D91-7224C49458BB}"/>
                <c:ext xmlns:c16="http://schemas.microsoft.com/office/drawing/2014/chart" uri="{C3380CC4-5D6E-409C-BE32-E72D297353CC}">
                  <c16:uniqueId val="{00000083-8879-46FE-8E5D-CA84EEEDBCF4}"/>
                </c:ext>
              </c:extLst>
            </c:dLbl>
            <c:dLbl>
              <c:idx val="132"/>
              <c:delete val="1"/>
              <c:extLst>
                <c:ext xmlns:c15="http://schemas.microsoft.com/office/drawing/2012/chart" uri="{CE6537A1-D6FC-4f65-9D91-7224C49458BB}"/>
                <c:ext xmlns:c16="http://schemas.microsoft.com/office/drawing/2014/chart" uri="{C3380CC4-5D6E-409C-BE32-E72D297353CC}">
                  <c16:uniqueId val="{00000084-8879-46FE-8E5D-CA84EEEDBCF4}"/>
                </c:ext>
              </c:extLst>
            </c:dLbl>
            <c:dLbl>
              <c:idx val="133"/>
              <c:delete val="1"/>
              <c:extLst>
                <c:ext xmlns:c15="http://schemas.microsoft.com/office/drawing/2012/chart" uri="{CE6537A1-D6FC-4f65-9D91-7224C49458BB}"/>
                <c:ext xmlns:c16="http://schemas.microsoft.com/office/drawing/2014/chart" uri="{C3380CC4-5D6E-409C-BE32-E72D297353CC}">
                  <c16:uniqueId val="{00000085-8879-46FE-8E5D-CA84EEEDBCF4}"/>
                </c:ext>
              </c:extLst>
            </c:dLbl>
            <c:dLbl>
              <c:idx val="134"/>
              <c:delete val="1"/>
              <c:extLst>
                <c:ext xmlns:c15="http://schemas.microsoft.com/office/drawing/2012/chart" uri="{CE6537A1-D6FC-4f65-9D91-7224C49458BB}"/>
                <c:ext xmlns:c16="http://schemas.microsoft.com/office/drawing/2014/chart" uri="{C3380CC4-5D6E-409C-BE32-E72D297353CC}">
                  <c16:uniqueId val="{00000086-8879-46FE-8E5D-CA84EEEDBCF4}"/>
                </c:ext>
              </c:extLst>
            </c:dLbl>
            <c:dLbl>
              <c:idx val="135"/>
              <c:delete val="1"/>
              <c:extLst>
                <c:ext xmlns:c15="http://schemas.microsoft.com/office/drawing/2012/chart" uri="{CE6537A1-D6FC-4f65-9D91-7224C49458BB}"/>
                <c:ext xmlns:c16="http://schemas.microsoft.com/office/drawing/2014/chart" uri="{C3380CC4-5D6E-409C-BE32-E72D297353CC}">
                  <c16:uniqueId val="{00000087-8879-46FE-8E5D-CA84EEEDBCF4}"/>
                </c:ext>
              </c:extLst>
            </c:dLbl>
            <c:dLbl>
              <c:idx val="136"/>
              <c:delete val="1"/>
              <c:extLst>
                <c:ext xmlns:c15="http://schemas.microsoft.com/office/drawing/2012/chart" uri="{CE6537A1-D6FC-4f65-9D91-7224C49458BB}"/>
                <c:ext xmlns:c16="http://schemas.microsoft.com/office/drawing/2014/chart" uri="{C3380CC4-5D6E-409C-BE32-E72D297353CC}">
                  <c16:uniqueId val="{00000088-8879-46FE-8E5D-CA84EEEDBCF4}"/>
                </c:ext>
              </c:extLst>
            </c:dLbl>
            <c:dLbl>
              <c:idx val="137"/>
              <c:delete val="1"/>
              <c:extLst>
                <c:ext xmlns:c15="http://schemas.microsoft.com/office/drawing/2012/chart" uri="{CE6537A1-D6FC-4f65-9D91-7224C49458BB}"/>
                <c:ext xmlns:c16="http://schemas.microsoft.com/office/drawing/2014/chart" uri="{C3380CC4-5D6E-409C-BE32-E72D297353CC}">
                  <c16:uniqueId val="{00000089-8879-46FE-8E5D-CA84EEEDBCF4}"/>
                </c:ext>
              </c:extLst>
            </c:dLbl>
            <c:dLbl>
              <c:idx val="138"/>
              <c:delete val="1"/>
              <c:extLst>
                <c:ext xmlns:c15="http://schemas.microsoft.com/office/drawing/2012/chart" uri="{CE6537A1-D6FC-4f65-9D91-7224C49458BB}"/>
                <c:ext xmlns:c16="http://schemas.microsoft.com/office/drawing/2014/chart" uri="{C3380CC4-5D6E-409C-BE32-E72D297353CC}">
                  <c16:uniqueId val="{0000008A-8879-46FE-8E5D-CA84EEEDBCF4}"/>
                </c:ext>
              </c:extLst>
            </c:dLbl>
            <c:dLbl>
              <c:idx val="139"/>
              <c:delete val="1"/>
              <c:extLst>
                <c:ext xmlns:c15="http://schemas.microsoft.com/office/drawing/2012/chart" uri="{CE6537A1-D6FC-4f65-9D91-7224C49458BB}"/>
                <c:ext xmlns:c16="http://schemas.microsoft.com/office/drawing/2014/chart" uri="{C3380CC4-5D6E-409C-BE32-E72D297353CC}">
                  <c16:uniqueId val="{0000008B-8879-46FE-8E5D-CA84EEEDBCF4}"/>
                </c:ext>
              </c:extLst>
            </c:dLbl>
            <c:dLbl>
              <c:idx val="140"/>
              <c:delete val="1"/>
              <c:extLst>
                <c:ext xmlns:c15="http://schemas.microsoft.com/office/drawing/2012/chart" uri="{CE6537A1-D6FC-4f65-9D91-7224C49458BB}">
                  <c15:layout>
                    <c:manualLayout>
                      <c:w val="0.25791666666666663"/>
                      <c:h val="0.11953157736330269"/>
                    </c:manualLayout>
                  </c15:layout>
                </c:ext>
                <c:ext xmlns:c16="http://schemas.microsoft.com/office/drawing/2014/chart" uri="{C3380CC4-5D6E-409C-BE32-E72D297353CC}">
                  <c16:uniqueId val="{00000001-919D-40E3-BE3C-3E3853AC2115}"/>
                </c:ext>
              </c:extLst>
            </c:dLbl>
            <c:dLbl>
              <c:idx val="141"/>
              <c:layout>
                <c:manualLayout>
                  <c:x val="-0.18645833333333334"/>
                  <c:y val="-0.12493909073106187"/>
                </c:manualLayout>
              </c:layout>
              <c:showLegendKey val="0"/>
              <c:showVal val="1"/>
              <c:showCatName val="1"/>
              <c:showSerName val="1"/>
              <c:showPercent val="0"/>
              <c:showBubbleSize val="0"/>
              <c:extLst>
                <c:ext xmlns:c15="http://schemas.microsoft.com/office/drawing/2012/chart" uri="{CE6537A1-D6FC-4f65-9D91-7224C49458BB}">
                  <c15:layout>
                    <c:manualLayout>
                      <c:w val="0.24645833333333333"/>
                      <c:h val="0.14686196983573171"/>
                    </c:manualLayout>
                  </c15:layout>
                </c:ext>
                <c:ext xmlns:c16="http://schemas.microsoft.com/office/drawing/2014/chart" uri="{C3380CC4-5D6E-409C-BE32-E72D297353CC}">
                  <c16:uniqueId val="{00000001-34F6-4534-B453-88593F1C798C}"/>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1"/>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'Global Indicators'!$B$33:$FF$33</c:f>
              <c:numCache>
                <c:formatCode>General</c:formatCode>
                <c:ptCount val="161"/>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pt idx="132">
                  <c:v>2012</c:v>
                </c:pt>
                <c:pt idx="133">
                  <c:v>2013</c:v>
                </c:pt>
                <c:pt idx="134">
                  <c:v>2014</c:v>
                </c:pt>
                <c:pt idx="135">
                  <c:v>2015</c:v>
                </c:pt>
                <c:pt idx="136">
                  <c:v>2016</c:v>
                </c:pt>
                <c:pt idx="137">
                  <c:v>2017</c:v>
                </c:pt>
                <c:pt idx="138">
                  <c:v>2018</c:v>
                </c:pt>
                <c:pt idx="139">
                  <c:v>2019</c:v>
                </c:pt>
                <c:pt idx="140">
                  <c:v>2020</c:v>
                </c:pt>
                <c:pt idx="141">
                  <c:v>2021</c:v>
                </c:pt>
                <c:pt idx="142">
                  <c:v>2022</c:v>
                </c:pt>
                <c:pt idx="143">
                  <c:v>2023</c:v>
                </c:pt>
                <c:pt idx="144">
                  <c:v>2024</c:v>
                </c:pt>
                <c:pt idx="145">
                  <c:v>2025</c:v>
                </c:pt>
                <c:pt idx="146">
                  <c:v>2026</c:v>
                </c:pt>
                <c:pt idx="147">
                  <c:v>2027</c:v>
                </c:pt>
                <c:pt idx="148">
                  <c:v>2028</c:v>
                </c:pt>
                <c:pt idx="149">
                  <c:v>2029</c:v>
                </c:pt>
                <c:pt idx="150">
                  <c:v>2030</c:v>
                </c:pt>
                <c:pt idx="151">
                  <c:v>2031</c:v>
                </c:pt>
                <c:pt idx="152">
                  <c:v>2032</c:v>
                </c:pt>
                <c:pt idx="153">
                  <c:v>2033</c:v>
                </c:pt>
                <c:pt idx="154">
                  <c:v>2034</c:v>
                </c:pt>
                <c:pt idx="155">
                  <c:v>2035</c:v>
                </c:pt>
                <c:pt idx="156">
                  <c:v>2036</c:v>
                </c:pt>
                <c:pt idx="157">
                  <c:v>2037</c:v>
                </c:pt>
                <c:pt idx="158">
                  <c:v>2038</c:v>
                </c:pt>
                <c:pt idx="159">
                  <c:v>2039</c:v>
                </c:pt>
                <c:pt idx="160">
                  <c:v>2040</c:v>
                </c:pt>
              </c:numCache>
            </c:numRef>
          </c:cat>
          <c:val>
            <c:numRef>
              <c:f>'Global Indicators'!$B$34:$FF$34</c:f>
              <c:numCache>
                <c:formatCode>0.00</c:formatCode>
                <c:ptCount val="161"/>
                <c:pt idx="0">
                  <c:v>0.11017241379310347</c:v>
                </c:pt>
                <c:pt idx="1">
                  <c:v>0.15017241379310348</c:v>
                </c:pt>
                <c:pt idx="2">
                  <c:v>0.13017241379310346</c:v>
                </c:pt>
                <c:pt idx="3">
                  <c:v>5.0172413793103471E-2</c:v>
                </c:pt>
                <c:pt idx="4">
                  <c:v>-3.9827586206896554E-2</c:v>
                </c:pt>
                <c:pt idx="5">
                  <c:v>-1.9827586206896536E-2</c:v>
                </c:pt>
                <c:pt idx="6">
                  <c:v>-1.9827586206896536E-2</c:v>
                </c:pt>
                <c:pt idx="7">
                  <c:v>-5.9827586206896516E-2</c:v>
                </c:pt>
                <c:pt idx="8">
                  <c:v>0.10017241379310346</c:v>
                </c:pt>
                <c:pt idx="9">
                  <c:v>0.14017241379310347</c:v>
                </c:pt>
                <c:pt idx="10">
                  <c:v>-0.11982758620689651</c:v>
                </c:pt>
                <c:pt idx="11">
                  <c:v>-2.9827586206896545E-2</c:v>
                </c:pt>
                <c:pt idx="12">
                  <c:v>-7.9827586206896534E-2</c:v>
                </c:pt>
                <c:pt idx="13">
                  <c:v>-9.9827586206896551E-2</c:v>
                </c:pt>
                <c:pt idx="14">
                  <c:v>-8.9827586206896542E-2</c:v>
                </c:pt>
                <c:pt idx="15">
                  <c:v>-1.9827586206896536E-2</c:v>
                </c:pt>
                <c:pt idx="16">
                  <c:v>0.13017241379310346</c:v>
                </c:pt>
                <c:pt idx="17">
                  <c:v>0.13017241379310346</c:v>
                </c:pt>
                <c:pt idx="18">
                  <c:v>-3.9827586206896554E-2</c:v>
                </c:pt>
                <c:pt idx="19">
                  <c:v>7.0172413793103461E-2</c:v>
                </c:pt>
                <c:pt idx="20">
                  <c:v>0.15017241379310348</c:v>
                </c:pt>
                <c:pt idx="21">
                  <c:v>8.017241379310347E-2</c:v>
                </c:pt>
                <c:pt idx="22">
                  <c:v>-2.9827586206896545E-2</c:v>
                </c:pt>
                <c:pt idx="23">
                  <c:v>-0.13982758620689653</c:v>
                </c:pt>
                <c:pt idx="24">
                  <c:v>-0.22982758620689656</c:v>
                </c:pt>
                <c:pt idx="25">
                  <c:v>-4.9827586206896562E-2</c:v>
                </c:pt>
                <c:pt idx="26">
                  <c:v>2.0172413793103472E-2</c:v>
                </c:pt>
                <c:pt idx="27">
                  <c:v>-0.14982758620689654</c:v>
                </c:pt>
                <c:pt idx="28">
                  <c:v>-0.19982758620689653</c:v>
                </c:pt>
                <c:pt idx="29">
                  <c:v>-0.20982758620689654</c:v>
                </c:pt>
                <c:pt idx="30">
                  <c:v>-0.16982758620689656</c:v>
                </c:pt>
                <c:pt idx="31">
                  <c:v>-0.21982758620689655</c:v>
                </c:pt>
                <c:pt idx="32">
                  <c:v>-0.10982758620689656</c:v>
                </c:pt>
                <c:pt idx="33">
                  <c:v>-8.9827586206896542E-2</c:v>
                </c:pt>
                <c:pt idx="34">
                  <c:v>9.0172413793103451E-2</c:v>
                </c:pt>
                <c:pt idx="35">
                  <c:v>0.13017241379310346</c:v>
                </c:pt>
                <c:pt idx="36">
                  <c:v>-9.9827586206896551E-2</c:v>
                </c:pt>
                <c:pt idx="37">
                  <c:v>-0.16982758620689656</c:v>
                </c:pt>
                <c:pt idx="38">
                  <c:v>-7.9827586206896534E-2</c:v>
                </c:pt>
                <c:pt idx="39">
                  <c:v>-2.9827586206896545E-2</c:v>
                </c:pt>
                <c:pt idx="40">
                  <c:v>1.7241379310345417E-4</c:v>
                </c:pt>
                <c:pt idx="41">
                  <c:v>7.0172413793103461E-2</c:v>
                </c:pt>
                <c:pt idx="42">
                  <c:v>-1.9827586206896536E-2</c:v>
                </c:pt>
                <c:pt idx="43">
                  <c:v>-1.9827586206896536E-2</c:v>
                </c:pt>
                <c:pt idx="44">
                  <c:v>-1.9827586206896536E-2</c:v>
                </c:pt>
                <c:pt idx="45">
                  <c:v>5.0172413793103471E-2</c:v>
                </c:pt>
                <c:pt idx="46">
                  <c:v>0.16017241379310346</c:v>
                </c:pt>
                <c:pt idx="47">
                  <c:v>6.0172413793103452E-2</c:v>
                </c:pt>
                <c:pt idx="48">
                  <c:v>5.0172413793103471E-2</c:v>
                </c:pt>
                <c:pt idx="49">
                  <c:v>-9.9827586206896551E-2</c:v>
                </c:pt>
                <c:pt idx="50">
                  <c:v>0.12017241379310346</c:v>
                </c:pt>
                <c:pt idx="51">
                  <c:v>0.17017241379310347</c:v>
                </c:pt>
                <c:pt idx="52">
                  <c:v>0.10017241379310346</c:v>
                </c:pt>
                <c:pt idx="53">
                  <c:v>-2.9827586206896545E-2</c:v>
                </c:pt>
                <c:pt idx="54">
                  <c:v>0.12017241379310346</c:v>
                </c:pt>
                <c:pt idx="55">
                  <c:v>7.0172413793103461E-2</c:v>
                </c:pt>
                <c:pt idx="56">
                  <c:v>0.11017241379310347</c:v>
                </c:pt>
                <c:pt idx="57">
                  <c:v>0.22017241379310346</c:v>
                </c:pt>
                <c:pt idx="58">
                  <c:v>0.21017241379310347</c:v>
                </c:pt>
                <c:pt idx="59">
                  <c:v>0.24017241379310347</c:v>
                </c:pt>
                <c:pt idx="60">
                  <c:v>0.39017241379310347</c:v>
                </c:pt>
                <c:pt idx="61">
                  <c:v>0.50017241379310351</c:v>
                </c:pt>
                <c:pt idx="62">
                  <c:v>0.34017241379310348</c:v>
                </c:pt>
                <c:pt idx="63">
                  <c:v>0.34017241379310348</c:v>
                </c:pt>
                <c:pt idx="64">
                  <c:v>0.51017241379310352</c:v>
                </c:pt>
                <c:pt idx="65">
                  <c:v>0.41017241379310343</c:v>
                </c:pt>
                <c:pt idx="66">
                  <c:v>0.22017241379310346</c:v>
                </c:pt>
                <c:pt idx="67">
                  <c:v>0.19017241379310346</c:v>
                </c:pt>
                <c:pt idx="68">
                  <c:v>0.18017241379310345</c:v>
                </c:pt>
                <c:pt idx="69">
                  <c:v>0.16017241379310346</c:v>
                </c:pt>
                <c:pt idx="70">
                  <c:v>8.017241379310347E-2</c:v>
                </c:pt>
                <c:pt idx="71">
                  <c:v>0.23017241379310346</c:v>
                </c:pt>
                <c:pt idx="72">
                  <c:v>0.27017241379310347</c:v>
                </c:pt>
                <c:pt idx="73">
                  <c:v>0.3601724137931035</c:v>
                </c:pt>
                <c:pt idx="74">
                  <c:v>0.13017241379310346</c:v>
                </c:pt>
                <c:pt idx="75">
                  <c:v>0.10017241379310346</c:v>
                </c:pt>
                <c:pt idx="76">
                  <c:v>5.0172413793103471E-2</c:v>
                </c:pt>
                <c:pt idx="77">
                  <c:v>0.30017241379310344</c:v>
                </c:pt>
                <c:pt idx="78">
                  <c:v>0.35017241379310349</c:v>
                </c:pt>
                <c:pt idx="79">
                  <c:v>0.31017241379310345</c:v>
                </c:pt>
                <c:pt idx="80">
                  <c:v>0.28017241379310348</c:v>
                </c:pt>
                <c:pt idx="81">
                  <c:v>0.33017241379310347</c:v>
                </c:pt>
                <c:pt idx="82">
                  <c:v>0.34017241379310348</c:v>
                </c:pt>
                <c:pt idx="83">
                  <c:v>0.35017241379310349</c:v>
                </c:pt>
                <c:pt idx="84">
                  <c:v>9.0172413793103451E-2</c:v>
                </c:pt>
                <c:pt idx="85">
                  <c:v>0.16017241379310346</c:v>
                </c:pt>
                <c:pt idx="86">
                  <c:v>0.22017241379310346</c:v>
                </c:pt>
                <c:pt idx="87">
                  <c:v>0.23017241379310346</c:v>
                </c:pt>
                <c:pt idx="88">
                  <c:v>0.20017241379310347</c:v>
                </c:pt>
                <c:pt idx="89">
                  <c:v>0.34017241379310348</c:v>
                </c:pt>
                <c:pt idx="90">
                  <c:v>0.29017241379310343</c:v>
                </c:pt>
                <c:pt idx="91">
                  <c:v>0.16017241379310346</c:v>
                </c:pt>
                <c:pt idx="92">
                  <c:v>0.27017241379310347</c:v>
                </c:pt>
                <c:pt idx="93">
                  <c:v>0.42017241379310344</c:v>
                </c:pt>
                <c:pt idx="94">
                  <c:v>0.17017241379310347</c:v>
                </c:pt>
                <c:pt idx="95">
                  <c:v>0.24017241379310347</c:v>
                </c:pt>
                <c:pt idx="96">
                  <c:v>0.16017241379310346</c:v>
                </c:pt>
                <c:pt idx="97">
                  <c:v>0.44017241379310346</c:v>
                </c:pt>
                <c:pt idx="98">
                  <c:v>0.35017241379310349</c:v>
                </c:pt>
                <c:pt idx="99">
                  <c:v>0.46017241379310347</c:v>
                </c:pt>
                <c:pt idx="100">
                  <c:v>0.51017241379310352</c:v>
                </c:pt>
                <c:pt idx="101">
                  <c:v>0.56017241379310345</c:v>
                </c:pt>
                <c:pt idx="102">
                  <c:v>0.42017241379310344</c:v>
                </c:pt>
                <c:pt idx="103">
                  <c:v>0.59017241379310348</c:v>
                </c:pt>
                <c:pt idx="104">
                  <c:v>0.40017241379310348</c:v>
                </c:pt>
                <c:pt idx="105">
                  <c:v>0.39017241379310347</c:v>
                </c:pt>
                <c:pt idx="106">
                  <c:v>0.47017241379310348</c:v>
                </c:pt>
                <c:pt idx="107">
                  <c:v>0.62017241379310351</c:v>
                </c:pt>
                <c:pt idx="108">
                  <c:v>0.63017241379310351</c:v>
                </c:pt>
                <c:pt idx="109">
                  <c:v>0.53017241379310343</c:v>
                </c:pt>
                <c:pt idx="110">
                  <c:v>0.68017241379310345</c:v>
                </c:pt>
                <c:pt idx="111">
                  <c:v>0.62017241379310351</c:v>
                </c:pt>
                <c:pt idx="112">
                  <c:v>0.47017241379310348</c:v>
                </c:pt>
                <c:pt idx="113">
                  <c:v>0.51017241379310352</c:v>
                </c:pt>
                <c:pt idx="114">
                  <c:v>0.58017241379310347</c:v>
                </c:pt>
                <c:pt idx="115">
                  <c:v>0.70017241379310347</c:v>
                </c:pt>
                <c:pt idx="116">
                  <c:v>0.56017241379310345</c:v>
                </c:pt>
                <c:pt idx="117">
                  <c:v>0.75017241379310351</c:v>
                </c:pt>
                <c:pt idx="118">
                  <c:v>0.88017241379310351</c:v>
                </c:pt>
                <c:pt idx="119">
                  <c:v>0.67017241379310344</c:v>
                </c:pt>
                <c:pt idx="120">
                  <c:v>0.66017241379310343</c:v>
                </c:pt>
                <c:pt idx="121">
                  <c:v>0.80017241379310344</c:v>
                </c:pt>
                <c:pt idx="122">
                  <c:v>0.85017241379310349</c:v>
                </c:pt>
                <c:pt idx="123">
                  <c:v>0.87017241379310351</c:v>
                </c:pt>
                <c:pt idx="124">
                  <c:v>0.81017241379310345</c:v>
                </c:pt>
                <c:pt idx="125">
                  <c:v>0.90017241379310353</c:v>
                </c:pt>
                <c:pt idx="126">
                  <c:v>0.87017241379310351</c:v>
                </c:pt>
                <c:pt idx="127">
                  <c:v>0.85017241379310349</c:v>
                </c:pt>
                <c:pt idx="128">
                  <c:v>0.77017241379310353</c:v>
                </c:pt>
                <c:pt idx="129">
                  <c:v>0.88017241379310351</c:v>
                </c:pt>
                <c:pt idx="130">
                  <c:v>0.95017241379310347</c:v>
                </c:pt>
                <c:pt idx="131">
                  <c:v>0.81017241379310345</c:v>
                </c:pt>
                <c:pt idx="132">
                  <c:v>0.87017241379310351</c:v>
                </c:pt>
                <c:pt idx="133">
                  <c:v>0.91017241379310354</c:v>
                </c:pt>
                <c:pt idx="134">
                  <c:v>0.97017241379310348</c:v>
                </c:pt>
                <c:pt idx="135">
                  <c:v>1.1601724137931035</c:v>
                </c:pt>
                <c:pt idx="136">
                  <c:v>1.2201724137931034</c:v>
                </c:pt>
                <c:pt idx="137">
                  <c:v>1.1401724137931035</c:v>
                </c:pt>
                <c:pt idx="138">
                  <c:v>1.0501724137931034</c:v>
                </c:pt>
                <c:pt idx="139">
                  <c:v>1.1801724137931033</c:v>
                </c:pt>
                <c:pt idx="140">
                  <c:v>1.2101724137931034</c:v>
                </c:pt>
                <c:pt idx="141">
                  <c:v>1.0701724137931035</c:v>
                </c:pt>
              </c:numCache>
            </c:numRef>
          </c:val>
          <c:smooth val="1"/>
          <c:extLst>
            <c:ext xmlns:c16="http://schemas.microsoft.com/office/drawing/2014/chart" uri="{C3380CC4-5D6E-409C-BE32-E72D297353CC}">
              <c16:uniqueId val="{000000A1-8879-46FE-8E5D-CA84EEEDBCF4}"/>
            </c:ext>
          </c:extLst>
        </c:ser>
        <c:ser>
          <c:idx val="0"/>
          <c:order val="1"/>
          <c:tx>
            <c:strRef>
              <c:f>'Global Indicators'!$EH$37</c:f>
              <c:strCache>
                <c:ptCount val="1"/>
                <c:pt idx="0">
                  <c:v>20 year average</c:v>
                </c:pt>
              </c:strCache>
            </c:strRef>
          </c:tx>
          <c:spPr>
            <a:ln w="15875" cap="rnd">
              <a:solidFill>
                <a:srgbClr val="FF0000"/>
              </a:solidFill>
              <a:round/>
            </a:ln>
            <a:effectLst/>
          </c:spPr>
          <c:marker>
            <c:symbol val="none"/>
          </c:marker>
          <c:dLbls>
            <c:dLbl>
              <c:idx val="122"/>
              <c:delete val="1"/>
              <c:extLst>
                <c:ext xmlns:c15="http://schemas.microsoft.com/office/drawing/2012/chart" uri="{CE6537A1-D6FC-4f65-9D91-7224C49458BB}"/>
                <c:ext xmlns:c16="http://schemas.microsoft.com/office/drawing/2014/chart" uri="{C3380CC4-5D6E-409C-BE32-E72D297353CC}">
                  <c16:uniqueId val="{00000008-4EF0-495E-A573-8EC16733A17D}"/>
                </c:ext>
              </c:extLst>
            </c:dLbl>
            <c:dLbl>
              <c:idx val="123"/>
              <c:delete val="1"/>
              <c:extLst>
                <c:ext xmlns:c15="http://schemas.microsoft.com/office/drawing/2012/chart" uri="{CE6537A1-D6FC-4f65-9D91-7224C49458BB}"/>
                <c:ext xmlns:c16="http://schemas.microsoft.com/office/drawing/2014/chart" uri="{C3380CC4-5D6E-409C-BE32-E72D297353CC}">
                  <c16:uniqueId val="{00000007-4EF0-495E-A573-8EC16733A17D}"/>
                </c:ext>
              </c:extLst>
            </c:dLbl>
            <c:dLbl>
              <c:idx val="124"/>
              <c:delete val="1"/>
              <c:extLst>
                <c:ext xmlns:c15="http://schemas.microsoft.com/office/drawing/2012/chart" uri="{CE6537A1-D6FC-4f65-9D91-7224C49458BB}"/>
                <c:ext xmlns:c16="http://schemas.microsoft.com/office/drawing/2014/chart" uri="{C3380CC4-5D6E-409C-BE32-E72D297353CC}">
                  <c16:uniqueId val="{00000006-4EF0-495E-A573-8EC16733A17D}"/>
                </c:ext>
              </c:extLst>
            </c:dLbl>
            <c:dLbl>
              <c:idx val="125"/>
              <c:delete val="1"/>
              <c:extLst>
                <c:ext xmlns:c15="http://schemas.microsoft.com/office/drawing/2012/chart" uri="{CE6537A1-D6FC-4f65-9D91-7224C49458BB}"/>
                <c:ext xmlns:c16="http://schemas.microsoft.com/office/drawing/2014/chart" uri="{C3380CC4-5D6E-409C-BE32-E72D297353CC}">
                  <c16:uniqueId val="{00000005-4EF0-495E-A573-8EC16733A17D}"/>
                </c:ext>
              </c:extLst>
            </c:dLbl>
            <c:dLbl>
              <c:idx val="126"/>
              <c:delete val="1"/>
              <c:extLst>
                <c:ext xmlns:c15="http://schemas.microsoft.com/office/drawing/2012/chart" uri="{CE6537A1-D6FC-4f65-9D91-7224C49458BB}"/>
                <c:ext xmlns:c16="http://schemas.microsoft.com/office/drawing/2014/chart" uri="{C3380CC4-5D6E-409C-BE32-E72D297353CC}">
                  <c16:uniqueId val="{00000004-4EF0-495E-A573-8EC16733A17D}"/>
                </c:ext>
              </c:extLst>
            </c:dLbl>
            <c:dLbl>
              <c:idx val="127"/>
              <c:delete val="1"/>
              <c:extLst>
                <c:ext xmlns:c15="http://schemas.microsoft.com/office/drawing/2012/chart" uri="{CE6537A1-D6FC-4f65-9D91-7224C49458BB}"/>
                <c:ext xmlns:c16="http://schemas.microsoft.com/office/drawing/2014/chart" uri="{C3380CC4-5D6E-409C-BE32-E72D297353CC}">
                  <c16:uniqueId val="{00000003-4EF0-495E-A573-8EC16733A17D}"/>
                </c:ext>
              </c:extLst>
            </c:dLbl>
            <c:dLbl>
              <c:idx val="128"/>
              <c:delete val="1"/>
              <c:extLst>
                <c:ext xmlns:c15="http://schemas.microsoft.com/office/drawing/2012/chart" uri="{CE6537A1-D6FC-4f65-9D91-7224C49458BB}"/>
                <c:ext xmlns:c16="http://schemas.microsoft.com/office/drawing/2014/chart" uri="{C3380CC4-5D6E-409C-BE32-E72D297353CC}">
                  <c16:uniqueId val="{00000002-4EF0-495E-A573-8EC16733A17D}"/>
                </c:ext>
              </c:extLst>
            </c:dLbl>
            <c:dLbl>
              <c:idx val="129"/>
              <c:delete val="1"/>
              <c:extLst>
                <c:ext xmlns:c15="http://schemas.microsoft.com/office/drawing/2012/chart" uri="{CE6537A1-D6FC-4f65-9D91-7224C49458BB}"/>
                <c:ext xmlns:c16="http://schemas.microsoft.com/office/drawing/2014/chart" uri="{C3380CC4-5D6E-409C-BE32-E72D297353CC}">
                  <c16:uniqueId val="{00000001-4EF0-495E-A573-8EC16733A17D}"/>
                </c:ext>
              </c:extLst>
            </c:dLbl>
            <c:dLbl>
              <c:idx val="130"/>
              <c:delete val="1"/>
              <c:extLst>
                <c:ext xmlns:c15="http://schemas.microsoft.com/office/drawing/2012/chart" uri="{CE6537A1-D6FC-4f65-9D91-7224C49458BB}"/>
                <c:ext xmlns:c16="http://schemas.microsoft.com/office/drawing/2014/chart" uri="{C3380CC4-5D6E-409C-BE32-E72D297353CC}">
                  <c16:uniqueId val="{00000000-BCBE-47FE-A5C8-AD0F3BFFC411}"/>
                </c:ext>
              </c:extLst>
            </c:dLbl>
            <c:dLbl>
              <c:idx val="131"/>
              <c:delete val="1"/>
              <c:extLst>
                <c:ext xmlns:c15="http://schemas.microsoft.com/office/drawing/2012/chart" uri="{CE6537A1-D6FC-4f65-9D91-7224C49458BB}"/>
                <c:ext xmlns:c16="http://schemas.microsoft.com/office/drawing/2014/chart" uri="{C3380CC4-5D6E-409C-BE32-E72D297353CC}">
                  <c16:uniqueId val="{00000001-BCBE-47FE-A5C8-AD0F3BFFC411}"/>
                </c:ext>
              </c:extLst>
            </c:dLbl>
            <c:dLbl>
              <c:idx val="132"/>
              <c:delete val="1"/>
              <c:extLst>
                <c:ext xmlns:c15="http://schemas.microsoft.com/office/drawing/2012/chart" uri="{CE6537A1-D6FC-4f65-9D91-7224C49458BB}"/>
                <c:ext xmlns:c16="http://schemas.microsoft.com/office/drawing/2014/chart" uri="{C3380CC4-5D6E-409C-BE32-E72D297353CC}">
                  <c16:uniqueId val="{00000002-BCBE-47FE-A5C8-AD0F3BFFC411}"/>
                </c:ext>
              </c:extLst>
            </c:dLbl>
            <c:dLbl>
              <c:idx val="133"/>
              <c:delete val="1"/>
              <c:extLst>
                <c:ext xmlns:c15="http://schemas.microsoft.com/office/drawing/2012/chart" uri="{CE6537A1-D6FC-4f65-9D91-7224C49458BB}"/>
                <c:ext xmlns:c16="http://schemas.microsoft.com/office/drawing/2014/chart" uri="{C3380CC4-5D6E-409C-BE32-E72D297353CC}">
                  <c16:uniqueId val="{00000003-BCBE-47FE-A5C8-AD0F3BFFC411}"/>
                </c:ext>
              </c:extLst>
            </c:dLbl>
            <c:dLbl>
              <c:idx val="134"/>
              <c:delete val="1"/>
              <c:extLst>
                <c:ext xmlns:c15="http://schemas.microsoft.com/office/drawing/2012/chart" uri="{CE6537A1-D6FC-4f65-9D91-7224C49458BB}"/>
                <c:ext xmlns:c16="http://schemas.microsoft.com/office/drawing/2014/chart" uri="{C3380CC4-5D6E-409C-BE32-E72D297353CC}">
                  <c16:uniqueId val="{00000004-BCBE-47FE-A5C8-AD0F3BFFC411}"/>
                </c:ext>
              </c:extLst>
            </c:dLbl>
            <c:dLbl>
              <c:idx val="135"/>
              <c:delete val="1"/>
              <c:extLst>
                <c:ext xmlns:c15="http://schemas.microsoft.com/office/drawing/2012/chart" uri="{CE6537A1-D6FC-4f65-9D91-7224C49458BB}"/>
                <c:ext xmlns:c16="http://schemas.microsoft.com/office/drawing/2014/chart" uri="{C3380CC4-5D6E-409C-BE32-E72D297353CC}">
                  <c16:uniqueId val="{00000005-BCBE-47FE-A5C8-AD0F3BFFC411}"/>
                </c:ext>
              </c:extLst>
            </c:dLbl>
            <c:dLbl>
              <c:idx val="136"/>
              <c:delete val="1"/>
              <c:extLst>
                <c:ext xmlns:c15="http://schemas.microsoft.com/office/drawing/2012/chart" uri="{CE6537A1-D6FC-4f65-9D91-7224C49458BB}"/>
                <c:ext xmlns:c16="http://schemas.microsoft.com/office/drawing/2014/chart" uri="{C3380CC4-5D6E-409C-BE32-E72D297353CC}">
                  <c16:uniqueId val="{00000006-BCBE-47FE-A5C8-AD0F3BFFC411}"/>
                </c:ext>
              </c:extLst>
            </c:dLbl>
            <c:dLbl>
              <c:idx val="137"/>
              <c:delete val="1"/>
              <c:extLst>
                <c:ext xmlns:c15="http://schemas.microsoft.com/office/drawing/2012/chart" uri="{CE6537A1-D6FC-4f65-9D91-7224C49458BB}"/>
                <c:ext xmlns:c16="http://schemas.microsoft.com/office/drawing/2014/chart" uri="{C3380CC4-5D6E-409C-BE32-E72D297353CC}">
                  <c16:uniqueId val="{00000007-BCBE-47FE-A5C8-AD0F3BFFC411}"/>
                </c:ext>
              </c:extLst>
            </c:dLbl>
            <c:dLbl>
              <c:idx val="138"/>
              <c:delete val="1"/>
              <c:extLst>
                <c:ext xmlns:c15="http://schemas.microsoft.com/office/drawing/2012/chart" uri="{CE6537A1-D6FC-4f65-9D91-7224C49458BB}"/>
                <c:ext xmlns:c16="http://schemas.microsoft.com/office/drawing/2014/chart" uri="{C3380CC4-5D6E-409C-BE32-E72D297353CC}">
                  <c16:uniqueId val="{00000008-BCBE-47FE-A5C8-AD0F3BFFC411}"/>
                </c:ext>
              </c:extLst>
            </c:dLbl>
            <c:dLbl>
              <c:idx val="139"/>
              <c:delete val="1"/>
              <c:extLst>
                <c:ext xmlns:c15="http://schemas.microsoft.com/office/drawing/2012/chart" uri="{CE6537A1-D6FC-4f65-9D91-7224C49458BB}">
                  <c15:layout>
                    <c:manualLayout>
                      <c:w val="0.22382299868766403"/>
                      <c:h val="0.10701800823846859"/>
                    </c:manualLayout>
                  </c15:layout>
                </c:ext>
                <c:ext xmlns:c16="http://schemas.microsoft.com/office/drawing/2014/chart" uri="{C3380CC4-5D6E-409C-BE32-E72D297353CC}">
                  <c16:uniqueId val="{00000009-BCBE-47FE-A5C8-AD0F3BFFC411}"/>
                </c:ext>
              </c:extLst>
            </c:dLbl>
            <c:dLbl>
              <c:idx val="140"/>
              <c:delete val="1"/>
              <c:extLst>
                <c:ext xmlns:c15="http://schemas.microsoft.com/office/drawing/2012/chart" uri="{CE6537A1-D6FC-4f65-9D91-7224C49458BB}">
                  <c15:layout>
                    <c:manualLayout>
                      <c:w val="0.14338533464566927"/>
                      <c:h val="0.12097618382255963"/>
                    </c:manualLayout>
                  </c15:layout>
                </c:ext>
                <c:ext xmlns:c16="http://schemas.microsoft.com/office/drawing/2014/chart" uri="{C3380CC4-5D6E-409C-BE32-E72D297353CC}">
                  <c16:uniqueId val="{00000002-919D-40E3-BE3C-3E3853AC2115}"/>
                </c:ext>
              </c:extLst>
            </c:dLbl>
            <c:dLbl>
              <c:idx val="141"/>
              <c:layout>
                <c:manualLayout>
                  <c:x val="-3.7500000000000151E-2"/>
                  <c:y val="0.12493893701681849"/>
                </c:manualLayout>
              </c:layout>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extLst>
                <c:ext xmlns:c15="http://schemas.microsoft.com/office/drawing/2012/chart" uri="{CE6537A1-D6FC-4f65-9D91-7224C49458BB}">
                  <c15:layout>
                    <c:manualLayout>
                      <c:w val="0.15121866797900263"/>
                      <c:h val="0.10145447491368177"/>
                    </c:manualLayout>
                  </c15:layout>
                </c:ext>
                <c:ext xmlns:c16="http://schemas.microsoft.com/office/drawing/2014/chart" uri="{C3380CC4-5D6E-409C-BE32-E72D297353CC}">
                  <c16:uniqueId val="{00000001-05E0-4733-8583-A7BE173773C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'Global Indicators'!$B$36:$FU$36</c:f>
              <c:numCache>
                <c:formatCode>General</c:formatCode>
                <c:ptCount val="176"/>
                <c:pt idx="122" formatCode="0.00">
                  <c:v>0.97</c:v>
                </c:pt>
                <c:pt idx="123" formatCode="0.00">
                  <c:v>0.97</c:v>
                </c:pt>
                <c:pt idx="124" formatCode="0.00">
                  <c:v>0.97</c:v>
                </c:pt>
                <c:pt idx="125" formatCode="0.00">
                  <c:v>0.97</c:v>
                </c:pt>
                <c:pt idx="126" formatCode="0.00">
                  <c:v>0.97</c:v>
                </c:pt>
                <c:pt idx="127" formatCode="0.00">
                  <c:v>0.97</c:v>
                </c:pt>
                <c:pt idx="128" formatCode="0.00">
                  <c:v>0.97</c:v>
                </c:pt>
                <c:pt idx="129" formatCode="0.00">
                  <c:v>0.97</c:v>
                </c:pt>
                <c:pt idx="130" formatCode="0.00">
                  <c:v>0.97</c:v>
                </c:pt>
                <c:pt idx="131" formatCode="0.00">
                  <c:v>0.97</c:v>
                </c:pt>
                <c:pt idx="132" formatCode="0.00">
                  <c:v>0.97</c:v>
                </c:pt>
                <c:pt idx="133" formatCode="0.00">
                  <c:v>0.97</c:v>
                </c:pt>
                <c:pt idx="134" formatCode="0.00">
                  <c:v>0.97</c:v>
                </c:pt>
                <c:pt idx="135" formatCode="0.00">
                  <c:v>0.97</c:v>
                </c:pt>
                <c:pt idx="136" formatCode="0.00">
                  <c:v>0.97</c:v>
                </c:pt>
                <c:pt idx="137" formatCode="0.00">
                  <c:v>0.97</c:v>
                </c:pt>
                <c:pt idx="138" formatCode="0.00">
                  <c:v>0.97</c:v>
                </c:pt>
                <c:pt idx="139" formatCode="0.00">
                  <c:v>0.97</c:v>
                </c:pt>
                <c:pt idx="140" formatCode="0.00">
                  <c:v>0.97</c:v>
                </c:pt>
                <c:pt idx="141" formatCode="0.00">
                  <c:v>0.97</c:v>
                </c:pt>
              </c:numCache>
            </c:numRef>
          </c:val>
          <c:smooth val="0"/>
          <c:extLst>
            <c:ext xmlns:c16="http://schemas.microsoft.com/office/drawing/2014/chart" uri="{C3380CC4-5D6E-409C-BE32-E72D297353CC}">
              <c16:uniqueId val="{0000013D-8879-46FE-8E5D-CA84EEEDBCF4}"/>
            </c:ext>
          </c:extLst>
        </c:ser>
        <c:ser>
          <c:idx val="2"/>
          <c:order val="2"/>
          <c:tx>
            <c:strRef>
              <c:f>'Global Indicators'!$A$35</c:f>
              <c:strCache>
                <c:ptCount val="1"/>
                <c:pt idx="0">
                  <c:v>Baseline 1880-1937</c:v>
                </c:pt>
              </c:strCache>
            </c:strRef>
          </c:tx>
          <c:spPr>
            <a:ln w="95250" cap="rnd">
              <a:solidFill>
                <a:schemeClr val="accent2">
                  <a:alpha val="46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A-BCBE-47FE-A5C8-AD0F3BFFC411}"/>
                </c:ext>
              </c:extLst>
            </c:dLbl>
            <c:dLbl>
              <c:idx val="1"/>
              <c:delete val="1"/>
              <c:extLst>
                <c:ext xmlns:c15="http://schemas.microsoft.com/office/drawing/2012/chart" uri="{CE6537A1-D6FC-4f65-9D91-7224C49458BB}"/>
                <c:ext xmlns:c16="http://schemas.microsoft.com/office/drawing/2014/chart" uri="{C3380CC4-5D6E-409C-BE32-E72D297353CC}">
                  <c16:uniqueId val="{0000000B-BCBE-47FE-A5C8-AD0F3BFFC411}"/>
                </c:ext>
              </c:extLst>
            </c:dLbl>
            <c:dLbl>
              <c:idx val="2"/>
              <c:delete val="1"/>
              <c:extLst>
                <c:ext xmlns:c15="http://schemas.microsoft.com/office/drawing/2012/chart" uri="{CE6537A1-D6FC-4f65-9D91-7224C49458BB}"/>
                <c:ext xmlns:c16="http://schemas.microsoft.com/office/drawing/2014/chart" uri="{C3380CC4-5D6E-409C-BE32-E72D297353CC}">
                  <c16:uniqueId val="{0000000C-BCBE-47FE-A5C8-AD0F3BFFC411}"/>
                </c:ext>
              </c:extLst>
            </c:dLbl>
            <c:dLbl>
              <c:idx val="3"/>
              <c:delete val="1"/>
              <c:extLst>
                <c:ext xmlns:c15="http://schemas.microsoft.com/office/drawing/2012/chart" uri="{CE6537A1-D6FC-4f65-9D91-7224C49458BB}"/>
                <c:ext xmlns:c16="http://schemas.microsoft.com/office/drawing/2014/chart" uri="{C3380CC4-5D6E-409C-BE32-E72D297353CC}">
                  <c16:uniqueId val="{0000000D-BCBE-47FE-A5C8-AD0F3BFFC411}"/>
                </c:ext>
              </c:extLst>
            </c:dLbl>
            <c:dLbl>
              <c:idx val="4"/>
              <c:delete val="1"/>
              <c:extLst>
                <c:ext xmlns:c15="http://schemas.microsoft.com/office/drawing/2012/chart" uri="{CE6537A1-D6FC-4f65-9D91-7224C49458BB}"/>
                <c:ext xmlns:c16="http://schemas.microsoft.com/office/drawing/2014/chart" uri="{C3380CC4-5D6E-409C-BE32-E72D297353CC}">
                  <c16:uniqueId val="{0000000E-BCBE-47FE-A5C8-AD0F3BFFC411}"/>
                </c:ext>
              </c:extLst>
            </c:dLbl>
            <c:dLbl>
              <c:idx val="5"/>
              <c:delete val="1"/>
              <c:extLst>
                <c:ext xmlns:c15="http://schemas.microsoft.com/office/drawing/2012/chart" uri="{CE6537A1-D6FC-4f65-9D91-7224C49458BB}"/>
                <c:ext xmlns:c16="http://schemas.microsoft.com/office/drawing/2014/chart" uri="{C3380CC4-5D6E-409C-BE32-E72D297353CC}">
                  <c16:uniqueId val="{0000000F-BCBE-47FE-A5C8-AD0F3BFFC411}"/>
                </c:ext>
              </c:extLst>
            </c:dLbl>
            <c:dLbl>
              <c:idx val="6"/>
              <c:delete val="1"/>
              <c:extLst>
                <c:ext xmlns:c15="http://schemas.microsoft.com/office/drawing/2012/chart" uri="{CE6537A1-D6FC-4f65-9D91-7224C49458BB}"/>
                <c:ext xmlns:c16="http://schemas.microsoft.com/office/drawing/2014/chart" uri="{C3380CC4-5D6E-409C-BE32-E72D297353CC}">
                  <c16:uniqueId val="{00000010-BCBE-47FE-A5C8-AD0F3BFFC411}"/>
                </c:ext>
              </c:extLst>
            </c:dLbl>
            <c:dLbl>
              <c:idx val="7"/>
              <c:delete val="1"/>
              <c:extLst>
                <c:ext xmlns:c15="http://schemas.microsoft.com/office/drawing/2012/chart" uri="{CE6537A1-D6FC-4f65-9D91-7224C49458BB}"/>
                <c:ext xmlns:c16="http://schemas.microsoft.com/office/drawing/2014/chart" uri="{C3380CC4-5D6E-409C-BE32-E72D297353CC}">
                  <c16:uniqueId val="{00000011-BCBE-47FE-A5C8-AD0F3BFFC411}"/>
                </c:ext>
              </c:extLst>
            </c:dLbl>
            <c:dLbl>
              <c:idx val="8"/>
              <c:delete val="1"/>
              <c:extLst>
                <c:ext xmlns:c15="http://schemas.microsoft.com/office/drawing/2012/chart" uri="{CE6537A1-D6FC-4f65-9D91-7224C49458BB}"/>
                <c:ext xmlns:c16="http://schemas.microsoft.com/office/drawing/2014/chart" uri="{C3380CC4-5D6E-409C-BE32-E72D297353CC}">
                  <c16:uniqueId val="{00000012-BCBE-47FE-A5C8-AD0F3BFFC411}"/>
                </c:ext>
              </c:extLst>
            </c:dLbl>
            <c:dLbl>
              <c:idx val="9"/>
              <c:delete val="1"/>
              <c:extLst>
                <c:ext xmlns:c15="http://schemas.microsoft.com/office/drawing/2012/chart" uri="{CE6537A1-D6FC-4f65-9D91-7224C49458BB}"/>
                <c:ext xmlns:c16="http://schemas.microsoft.com/office/drawing/2014/chart" uri="{C3380CC4-5D6E-409C-BE32-E72D297353CC}">
                  <c16:uniqueId val="{00000013-BCBE-47FE-A5C8-AD0F3BFFC411}"/>
                </c:ext>
              </c:extLst>
            </c:dLbl>
            <c:dLbl>
              <c:idx val="10"/>
              <c:delete val="1"/>
              <c:extLst>
                <c:ext xmlns:c15="http://schemas.microsoft.com/office/drawing/2012/chart" uri="{CE6537A1-D6FC-4f65-9D91-7224C49458BB}"/>
                <c:ext xmlns:c16="http://schemas.microsoft.com/office/drawing/2014/chart" uri="{C3380CC4-5D6E-409C-BE32-E72D297353CC}">
                  <c16:uniqueId val="{00000014-BCBE-47FE-A5C8-AD0F3BFFC411}"/>
                </c:ext>
              </c:extLst>
            </c:dLbl>
            <c:dLbl>
              <c:idx val="11"/>
              <c:delete val="1"/>
              <c:extLst>
                <c:ext xmlns:c15="http://schemas.microsoft.com/office/drawing/2012/chart" uri="{CE6537A1-D6FC-4f65-9D91-7224C49458BB}"/>
                <c:ext xmlns:c16="http://schemas.microsoft.com/office/drawing/2014/chart" uri="{C3380CC4-5D6E-409C-BE32-E72D297353CC}">
                  <c16:uniqueId val="{00000015-BCBE-47FE-A5C8-AD0F3BFFC411}"/>
                </c:ext>
              </c:extLst>
            </c:dLbl>
            <c:dLbl>
              <c:idx val="12"/>
              <c:delete val="1"/>
              <c:extLst>
                <c:ext xmlns:c15="http://schemas.microsoft.com/office/drawing/2012/chart" uri="{CE6537A1-D6FC-4f65-9D91-7224C49458BB}"/>
                <c:ext xmlns:c16="http://schemas.microsoft.com/office/drawing/2014/chart" uri="{C3380CC4-5D6E-409C-BE32-E72D297353CC}">
                  <c16:uniqueId val="{00000016-BCBE-47FE-A5C8-AD0F3BFFC411}"/>
                </c:ext>
              </c:extLst>
            </c:dLbl>
            <c:dLbl>
              <c:idx val="13"/>
              <c:delete val="1"/>
              <c:extLst>
                <c:ext xmlns:c15="http://schemas.microsoft.com/office/drawing/2012/chart" uri="{CE6537A1-D6FC-4f65-9D91-7224C49458BB}"/>
                <c:ext xmlns:c16="http://schemas.microsoft.com/office/drawing/2014/chart" uri="{C3380CC4-5D6E-409C-BE32-E72D297353CC}">
                  <c16:uniqueId val="{00000017-BCBE-47FE-A5C8-AD0F3BFFC411}"/>
                </c:ext>
              </c:extLst>
            </c:dLbl>
            <c:dLbl>
              <c:idx val="14"/>
              <c:delete val="1"/>
              <c:extLst>
                <c:ext xmlns:c15="http://schemas.microsoft.com/office/drawing/2012/chart" uri="{CE6537A1-D6FC-4f65-9D91-7224C49458BB}"/>
                <c:ext xmlns:c16="http://schemas.microsoft.com/office/drawing/2014/chart" uri="{C3380CC4-5D6E-409C-BE32-E72D297353CC}">
                  <c16:uniqueId val="{00000018-BCBE-47FE-A5C8-AD0F3BFFC411}"/>
                </c:ext>
              </c:extLst>
            </c:dLbl>
            <c:dLbl>
              <c:idx val="15"/>
              <c:delete val="1"/>
              <c:extLst>
                <c:ext xmlns:c15="http://schemas.microsoft.com/office/drawing/2012/chart" uri="{CE6537A1-D6FC-4f65-9D91-7224C49458BB}"/>
                <c:ext xmlns:c16="http://schemas.microsoft.com/office/drawing/2014/chart" uri="{C3380CC4-5D6E-409C-BE32-E72D297353CC}">
                  <c16:uniqueId val="{00000019-BCBE-47FE-A5C8-AD0F3BFFC411}"/>
                </c:ext>
              </c:extLst>
            </c:dLbl>
            <c:dLbl>
              <c:idx val="16"/>
              <c:delete val="1"/>
              <c:extLst>
                <c:ext xmlns:c15="http://schemas.microsoft.com/office/drawing/2012/chart" uri="{CE6537A1-D6FC-4f65-9D91-7224C49458BB}"/>
                <c:ext xmlns:c16="http://schemas.microsoft.com/office/drawing/2014/chart" uri="{C3380CC4-5D6E-409C-BE32-E72D297353CC}">
                  <c16:uniqueId val="{0000001A-BCBE-47FE-A5C8-AD0F3BFFC411}"/>
                </c:ext>
              </c:extLst>
            </c:dLbl>
            <c:dLbl>
              <c:idx val="17"/>
              <c:delete val="1"/>
              <c:extLst>
                <c:ext xmlns:c15="http://schemas.microsoft.com/office/drawing/2012/chart" uri="{CE6537A1-D6FC-4f65-9D91-7224C49458BB}"/>
                <c:ext xmlns:c16="http://schemas.microsoft.com/office/drawing/2014/chart" uri="{C3380CC4-5D6E-409C-BE32-E72D297353CC}">
                  <c16:uniqueId val="{0000001B-BCBE-47FE-A5C8-AD0F3BFFC411}"/>
                </c:ext>
              </c:extLst>
            </c:dLbl>
            <c:dLbl>
              <c:idx val="18"/>
              <c:delete val="1"/>
              <c:extLst>
                <c:ext xmlns:c15="http://schemas.microsoft.com/office/drawing/2012/chart" uri="{CE6537A1-D6FC-4f65-9D91-7224C49458BB}"/>
                <c:ext xmlns:c16="http://schemas.microsoft.com/office/drawing/2014/chart" uri="{C3380CC4-5D6E-409C-BE32-E72D297353CC}">
                  <c16:uniqueId val="{0000001C-BCBE-47FE-A5C8-AD0F3BFFC411}"/>
                </c:ext>
              </c:extLst>
            </c:dLbl>
            <c:dLbl>
              <c:idx val="19"/>
              <c:delete val="1"/>
              <c:extLst>
                <c:ext xmlns:c15="http://schemas.microsoft.com/office/drawing/2012/chart" uri="{CE6537A1-D6FC-4f65-9D91-7224C49458BB}"/>
                <c:ext xmlns:c16="http://schemas.microsoft.com/office/drawing/2014/chart" uri="{C3380CC4-5D6E-409C-BE32-E72D297353CC}">
                  <c16:uniqueId val="{0000001D-BCBE-47FE-A5C8-AD0F3BFFC411}"/>
                </c:ext>
              </c:extLst>
            </c:dLbl>
            <c:dLbl>
              <c:idx val="20"/>
              <c:delete val="1"/>
              <c:extLst>
                <c:ext xmlns:c15="http://schemas.microsoft.com/office/drawing/2012/chart" uri="{CE6537A1-D6FC-4f65-9D91-7224C49458BB}"/>
                <c:ext xmlns:c16="http://schemas.microsoft.com/office/drawing/2014/chart" uri="{C3380CC4-5D6E-409C-BE32-E72D297353CC}">
                  <c16:uniqueId val="{0000001E-BCBE-47FE-A5C8-AD0F3BFFC411}"/>
                </c:ext>
              </c:extLst>
            </c:dLbl>
            <c:dLbl>
              <c:idx val="21"/>
              <c:delete val="1"/>
              <c:extLst>
                <c:ext xmlns:c15="http://schemas.microsoft.com/office/drawing/2012/chart" uri="{CE6537A1-D6FC-4f65-9D91-7224C49458BB}"/>
                <c:ext xmlns:c16="http://schemas.microsoft.com/office/drawing/2014/chart" uri="{C3380CC4-5D6E-409C-BE32-E72D297353CC}">
                  <c16:uniqueId val="{0000001F-BCBE-47FE-A5C8-AD0F3BFFC411}"/>
                </c:ext>
              </c:extLst>
            </c:dLbl>
            <c:dLbl>
              <c:idx val="22"/>
              <c:delete val="1"/>
              <c:extLst>
                <c:ext xmlns:c15="http://schemas.microsoft.com/office/drawing/2012/chart" uri="{CE6537A1-D6FC-4f65-9D91-7224C49458BB}"/>
                <c:ext xmlns:c16="http://schemas.microsoft.com/office/drawing/2014/chart" uri="{C3380CC4-5D6E-409C-BE32-E72D297353CC}">
                  <c16:uniqueId val="{00000020-BCBE-47FE-A5C8-AD0F3BFFC411}"/>
                </c:ext>
              </c:extLst>
            </c:dLbl>
            <c:dLbl>
              <c:idx val="23"/>
              <c:delete val="1"/>
              <c:extLst>
                <c:ext xmlns:c15="http://schemas.microsoft.com/office/drawing/2012/chart" uri="{CE6537A1-D6FC-4f65-9D91-7224C49458BB}"/>
                <c:ext xmlns:c16="http://schemas.microsoft.com/office/drawing/2014/chart" uri="{C3380CC4-5D6E-409C-BE32-E72D297353CC}">
                  <c16:uniqueId val="{00000021-BCBE-47FE-A5C8-AD0F3BFFC411}"/>
                </c:ext>
              </c:extLst>
            </c:dLbl>
            <c:dLbl>
              <c:idx val="24"/>
              <c:delete val="1"/>
              <c:extLst>
                <c:ext xmlns:c15="http://schemas.microsoft.com/office/drawing/2012/chart" uri="{CE6537A1-D6FC-4f65-9D91-7224C49458BB}"/>
                <c:ext xmlns:c16="http://schemas.microsoft.com/office/drawing/2014/chart" uri="{C3380CC4-5D6E-409C-BE32-E72D297353CC}">
                  <c16:uniqueId val="{00000022-BCBE-47FE-A5C8-AD0F3BFFC411}"/>
                </c:ext>
              </c:extLst>
            </c:dLbl>
            <c:dLbl>
              <c:idx val="25"/>
              <c:delete val="1"/>
              <c:extLst>
                <c:ext xmlns:c15="http://schemas.microsoft.com/office/drawing/2012/chart" uri="{CE6537A1-D6FC-4f65-9D91-7224C49458BB}"/>
                <c:ext xmlns:c16="http://schemas.microsoft.com/office/drawing/2014/chart" uri="{C3380CC4-5D6E-409C-BE32-E72D297353CC}">
                  <c16:uniqueId val="{00000023-BCBE-47FE-A5C8-AD0F3BFFC411}"/>
                </c:ext>
              </c:extLst>
            </c:dLbl>
            <c:dLbl>
              <c:idx val="26"/>
              <c:delete val="1"/>
              <c:extLst>
                <c:ext xmlns:c15="http://schemas.microsoft.com/office/drawing/2012/chart" uri="{CE6537A1-D6FC-4f65-9D91-7224C49458BB}"/>
                <c:ext xmlns:c16="http://schemas.microsoft.com/office/drawing/2014/chart" uri="{C3380CC4-5D6E-409C-BE32-E72D297353CC}">
                  <c16:uniqueId val="{00000024-BCBE-47FE-A5C8-AD0F3BFFC411}"/>
                </c:ext>
              </c:extLst>
            </c:dLbl>
            <c:dLbl>
              <c:idx val="27"/>
              <c:delete val="1"/>
              <c:extLst>
                <c:ext xmlns:c15="http://schemas.microsoft.com/office/drawing/2012/chart" uri="{CE6537A1-D6FC-4f65-9D91-7224C49458BB}"/>
                <c:ext xmlns:c16="http://schemas.microsoft.com/office/drawing/2014/chart" uri="{C3380CC4-5D6E-409C-BE32-E72D297353CC}">
                  <c16:uniqueId val="{00000025-BCBE-47FE-A5C8-AD0F3BFFC411}"/>
                </c:ext>
              </c:extLst>
            </c:dLbl>
            <c:dLbl>
              <c:idx val="28"/>
              <c:delete val="1"/>
              <c:extLst>
                <c:ext xmlns:c15="http://schemas.microsoft.com/office/drawing/2012/chart" uri="{CE6537A1-D6FC-4f65-9D91-7224C49458BB}"/>
                <c:ext xmlns:c16="http://schemas.microsoft.com/office/drawing/2014/chart" uri="{C3380CC4-5D6E-409C-BE32-E72D297353CC}">
                  <c16:uniqueId val="{00000026-BCBE-47FE-A5C8-AD0F3BFFC411}"/>
                </c:ext>
              </c:extLst>
            </c:dLbl>
            <c:dLbl>
              <c:idx val="29"/>
              <c:delete val="1"/>
              <c:extLst>
                <c:ext xmlns:c15="http://schemas.microsoft.com/office/drawing/2012/chart" uri="{CE6537A1-D6FC-4f65-9D91-7224C49458BB}"/>
                <c:ext xmlns:c16="http://schemas.microsoft.com/office/drawing/2014/chart" uri="{C3380CC4-5D6E-409C-BE32-E72D297353CC}">
                  <c16:uniqueId val="{00000027-BCBE-47FE-A5C8-AD0F3BFFC411}"/>
                </c:ext>
              </c:extLst>
            </c:dLbl>
            <c:dLbl>
              <c:idx val="30"/>
              <c:delete val="1"/>
              <c:extLst>
                <c:ext xmlns:c15="http://schemas.microsoft.com/office/drawing/2012/chart" uri="{CE6537A1-D6FC-4f65-9D91-7224C49458BB}"/>
                <c:ext xmlns:c16="http://schemas.microsoft.com/office/drawing/2014/chart" uri="{C3380CC4-5D6E-409C-BE32-E72D297353CC}">
                  <c16:uniqueId val="{00000028-BCBE-47FE-A5C8-AD0F3BFFC411}"/>
                </c:ext>
              </c:extLst>
            </c:dLbl>
            <c:dLbl>
              <c:idx val="31"/>
              <c:delete val="1"/>
              <c:extLst>
                <c:ext xmlns:c15="http://schemas.microsoft.com/office/drawing/2012/chart" uri="{CE6537A1-D6FC-4f65-9D91-7224C49458BB}"/>
                <c:ext xmlns:c16="http://schemas.microsoft.com/office/drawing/2014/chart" uri="{C3380CC4-5D6E-409C-BE32-E72D297353CC}">
                  <c16:uniqueId val="{00000029-BCBE-47FE-A5C8-AD0F3BFFC411}"/>
                </c:ext>
              </c:extLst>
            </c:dLbl>
            <c:dLbl>
              <c:idx val="32"/>
              <c:delete val="1"/>
              <c:extLst>
                <c:ext xmlns:c15="http://schemas.microsoft.com/office/drawing/2012/chart" uri="{CE6537A1-D6FC-4f65-9D91-7224C49458BB}"/>
                <c:ext xmlns:c16="http://schemas.microsoft.com/office/drawing/2014/chart" uri="{C3380CC4-5D6E-409C-BE32-E72D297353CC}">
                  <c16:uniqueId val="{0000002A-BCBE-47FE-A5C8-AD0F3BFFC411}"/>
                </c:ext>
              </c:extLst>
            </c:dLbl>
            <c:dLbl>
              <c:idx val="33"/>
              <c:delete val="1"/>
              <c:extLst>
                <c:ext xmlns:c15="http://schemas.microsoft.com/office/drawing/2012/chart" uri="{CE6537A1-D6FC-4f65-9D91-7224C49458BB}"/>
                <c:ext xmlns:c16="http://schemas.microsoft.com/office/drawing/2014/chart" uri="{C3380CC4-5D6E-409C-BE32-E72D297353CC}">
                  <c16:uniqueId val="{0000002B-BCBE-47FE-A5C8-AD0F3BFFC411}"/>
                </c:ext>
              </c:extLst>
            </c:dLbl>
            <c:dLbl>
              <c:idx val="34"/>
              <c:delete val="1"/>
              <c:extLst>
                <c:ext xmlns:c15="http://schemas.microsoft.com/office/drawing/2012/chart" uri="{CE6537A1-D6FC-4f65-9D91-7224C49458BB}"/>
                <c:ext xmlns:c16="http://schemas.microsoft.com/office/drawing/2014/chart" uri="{C3380CC4-5D6E-409C-BE32-E72D297353CC}">
                  <c16:uniqueId val="{0000002C-BCBE-47FE-A5C8-AD0F3BFFC411}"/>
                </c:ext>
              </c:extLst>
            </c:dLbl>
            <c:dLbl>
              <c:idx val="35"/>
              <c:delete val="1"/>
              <c:extLst>
                <c:ext xmlns:c15="http://schemas.microsoft.com/office/drawing/2012/chart" uri="{CE6537A1-D6FC-4f65-9D91-7224C49458BB}"/>
                <c:ext xmlns:c16="http://schemas.microsoft.com/office/drawing/2014/chart" uri="{C3380CC4-5D6E-409C-BE32-E72D297353CC}">
                  <c16:uniqueId val="{0000002D-BCBE-47FE-A5C8-AD0F3BFFC411}"/>
                </c:ext>
              </c:extLst>
            </c:dLbl>
            <c:dLbl>
              <c:idx val="36"/>
              <c:delete val="1"/>
              <c:extLst>
                <c:ext xmlns:c15="http://schemas.microsoft.com/office/drawing/2012/chart" uri="{CE6537A1-D6FC-4f65-9D91-7224C49458BB}"/>
                <c:ext xmlns:c16="http://schemas.microsoft.com/office/drawing/2014/chart" uri="{C3380CC4-5D6E-409C-BE32-E72D297353CC}">
                  <c16:uniqueId val="{0000002E-BCBE-47FE-A5C8-AD0F3BFFC411}"/>
                </c:ext>
              </c:extLst>
            </c:dLbl>
            <c:dLbl>
              <c:idx val="37"/>
              <c:delete val="1"/>
              <c:extLst>
                <c:ext xmlns:c15="http://schemas.microsoft.com/office/drawing/2012/chart" uri="{CE6537A1-D6FC-4f65-9D91-7224C49458BB}"/>
                <c:ext xmlns:c16="http://schemas.microsoft.com/office/drawing/2014/chart" uri="{C3380CC4-5D6E-409C-BE32-E72D297353CC}">
                  <c16:uniqueId val="{0000002F-BCBE-47FE-A5C8-AD0F3BFFC411}"/>
                </c:ext>
              </c:extLst>
            </c:dLbl>
            <c:dLbl>
              <c:idx val="38"/>
              <c:delete val="1"/>
              <c:extLst>
                <c:ext xmlns:c15="http://schemas.microsoft.com/office/drawing/2012/chart" uri="{CE6537A1-D6FC-4f65-9D91-7224C49458BB}"/>
                <c:ext xmlns:c16="http://schemas.microsoft.com/office/drawing/2014/chart" uri="{C3380CC4-5D6E-409C-BE32-E72D297353CC}">
                  <c16:uniqueId val="{00000030-BCBE-47FE-A5C8-AD0F3BFFC411}"/>
                </c:ext>
              </c:extLst>
            </c:dLbl>
            <c:dLbl>
              <c:idx val="39"/>
              <c:delete val="1"/>
              <c:extLst>
                <c:ext xmlns:c15="http://schemas.microsoft.com/office/drawing/2012/chart" uri="{CE6537A1-D6FC-4f65-9D91-7224C49458BB}"/>
                <c:ext xmlns:c16="http://schemas.microsoft.com/office/drawing/2014/chart" uri="{C3380CC4-5D6E-409C-BE32-E72D297353CC}">
                  <c16:uniqueId val="{00000031-BCBE-47FE-A5C8-AD0F3BFFC411}"/>
                </c:ext>
              </c:extLst>
            </c:dLbl>
            <c:dLbl>
              <c:idx val="40"/>
              <c:delete val="1"/>
              <c:extLst>
                <c:ext xmlns:c15="http://schemas.microsoft.com/office/drawing/2012/chart" uri="{CE6537A1-D6FC-4f65-9D91-7224C49458BB}"/>
                <c:ext xmlns:c16="http://schemas.microsoft.com/office/drawing/2014/chart" uri="{C3380CC4-5D6E-409C-BE32-E72D297353CC}">
                  <c16:uniqueId val="{00000032-BCBE-47FE-A5C8-AD0F3BFFC411}"/>
                </c:ext>
              </c:extLst>
            </c:dLbl>
            <c:dLbl>
              <c:idx val="41"/>
              <c:delete val="1"/>
              <c:extLst>
                <c:ext xmlns:c15="http://schemas.microsoft.com/office/drawing/2012/chart" uri="{CE6537A1-D6FC-4f65-9D91-7224C49458BB}"/>
                <c:ext xmlns:c16="http://schemas.microsoft.com/office/drawing/2014/chart" uri="{C3380CC4-5D6E-409C-BE32-E72D297353CC}">
                  <c16:uniqueId val="{00000033-BCBE-47FE-A5C8-AD0F3BFFC411}"/>
                </c:ext>
              </c:extLst>
            </c:dLbl>
            <c:dLbl>
              <c:idx val="42"/>
              <c:delete val="1"/>
              <c:extLst>
                <c:ext xmlns:c15="http://schemas.microsoft.com/office/drawing/2012/chart" uri="{CE6537A1-D6FC-4f65-9D91-7224C49458BB}"/>
                <c:ext xmlns:c16="http://schemas.microsoft.com/office/drawing/2014/chart" uri="{C3380CC4-5D6E-409C-BE32-E72D297353CC}">
                  <c16:uniqueId val="{00000034-BCBE-47FE-A5C8-AD0F3BFFC411}"/>
                </c:ext>
              </c:extLst>
            </c:dLbl>
            <c:dLbl>
              <c:idx val="43"/>
              <c:delete val="1"/>
              <c:extLst>
                <c:ext xmlns:c15="http://schemas.microsoft.com/office/drawing/2012/chart" uri="{CE6537A1-D6FC-4f65-9D91-7224C49458BB}"/>
                <c:ext xmlns:c16="http://schemas.microsoft.com/office/drawing/2014/chart" uri="{C3380CC4-5D6E-409C-BE32-E72D297353CC}">
                  <c16:uniqueId val="{00000035-BCBE-47FE-A5C8-AD0F3BFFC411}"/>
                </c:ext>
              </c:extLst>
            </c:dLbl>
            <c:dLbl>
              <c:idx val="44"/>
              <c:delete val="1"/>
              <c:extLst>
                <c:ext xmlns:c15="http://schemas.microsoft.com/office/drawing/2012/chart" uri="{CE6537A1-D6FC-4f65-9D91-7224C49458BB}"/>
                <c:ext xmlns:c16="http://schemas.microsoft.com/office/drawing/2014/chart" uri="{C3380CC4-5D6E-409C-BE32-E72D297353CC}">
                  <c16:uniqueId val="{00000036-BCBE-47FE-A5C8-AD0F3BFFC411}"/>
                </c:ext>
              </c:extLst>
            </c:dLbl>
            <c:dLbl>
              <c:idx val="45"/>
              <c:delete val="1"/>
              <c:extLst>
                <c:ext xmlns:c15="http://schemas.microsoft.com/office/drawing/2012/chart" uri="{CE6537A1-D6FC-4f65-9D91-7224C49458BB}"/>
                <c:ext xmlns:c16="http://schemas.microsoft.com/office/drawing/2014/chart" uri="{C3380CC4-5D6E-409C-BE32-E72D297353CC}">
                  <c16:uniqueId val="{00000037-BCBE-47FE-A5C8-AD0F3BFFC411}"/>
                </c:ext>
              </c:extLst>
            </c:dLbl>
            <c:dLbl>
              <c:idx val="46"/>
              <c:delete val="1"/>
              <c:extLst>
                <c:ext xmlns:c15="http://schemas.microsoft.com/office/drawing/2012/chart" uri="{CE6537A1-D6FC-4f65-9D91-7224C49458BB}"/>
                <c:ext xmlns:c16="http://schemas.microsoft.com/office/drawing/2014/chart" uri="{C3380CC4-5D6E-409C-BE32-E72D297353CC}">
                  <c16:uniqueId val="{00000038-BCBE-47FE-A5C8-AD0F3BFFC411}"/>
                </c:ext>
              </c:extLst>
            </c:dLbl>
            <c:dLbl>
              <c:idx val="47"/>
              <c:delete val="1"/>
              <c:extLst>
                <c:ext xmlns:c15="http://schemas.microsoft.com/office/drawing/2012/chart" uri="{CE6537A1-D6FC-4f65-9D91-7224C49458BB}"/>
                <c:ext xmlns:c16="http://schemas.microsoft.com/office/drawing/2014/chart" uri="{C3380CC4-5D6E-409C-BE32-E72D297353CC}">
                  <c16:uniqueId val="{00000039-BCBE-47FE-A5C8-AD0F3BFFC411}"/>
                </c:ext>
              </c:extLst>
            </c:dLbl>
            <c:dLbl>
              <c:idx val="48"/>
              <c:delete val="1"/>
              <c:extLst>
                <c:ext xmlns:c15="http://schemas.microsoft.com/office/drawing/2012/chart" uri="{CE6537A1-D6FC-4f65-9D91-7224C49458BB}"/>
                <c:ext xmlns:c16="http://schemas.microsoft.com/office/drawing/2014/chart" uri="{C3380CC4-5D6E-409C-BE32-E72D297353CC}">
                  <c16:uniqueId val="{0000003A-BCBE-47FE-A5C8-AD0F3BFFC411}"/>
                </c:ext>
              </c:extLst>
            </c:dLbl>
            <c:dLbl>
              <c:idx val="49"/>
              <c:delete val="1"/>
              <c:extLst>
                <c:ext xmlns:c15="http://schemas.microsoft.com/office/drawing/2012/chart" uri="{CE6537A1-D6FC-4f65-9D91-7224C49458BB}"/>
                <c:ext xmlns:c16="http://schemas.microsoft.com/office/drawing/2014/chart" uri="{C3380CC4-5D6E-409C-BE32-E72D297353CC}">
                  <c16:uniqueId val="{0000003B-BCBE-47FE-A5C8-AD0F3BFFC411}"/>
                </c:ext>
              </c:extLst>
            </c:dLbl>
            <c:dLbl>
              <c:idx val="50"/>
              <c:delete val="1"/>
              <c:extLst>
                <c:ext xmlns:c15="http://schemas.microsoft.com/office/drawing/2012/chart" uri="{CE6537A1-D6FC-4f65-9D91-7224C49458BB}"/>
                <c:ext xmlns:c16="http://schemas.microsoft.com/office/drawing/2014/chart" uri="{C3380CC4-5D6E-409C-BE32-E72D297353CC}">
                  <c16:uniqueId val="{0000003C-BCBE-47FE-A5C8-AD0F3BFFC411}"/>
                </c:ext>
              </c:extLst>
            </c:dLbl>
            <c:dLbl>
              <c:idx val="51"/>
              <c:delete val="1"/>
              <c:extLst>
                <c:ext xmlns:c15="http://schemas.microsoft.com/office/drawing/2012/chart" uri="{CE6537A1-D6FC-4f65-9D91-7224C49458BB}"/>
                <c:ext xmlns:c16="http://schemas.microsoft.com/office/drawing/2014/chart" uri="{C3380CC4-5D6E-409C-BE32-E72D297353CC}">
                  <c16:uniqueId val="{0000003D-BCBE-47FE-A5C8-AD0F3BFFC411}"/>
                </c:ext>
              </c:extLst>
            </c:dLbl>
            <c:dLbl>
              <c:idx val="52"/>
              <c:delete val="1"/>
              <c:extLst>
                <c:ext xmlns:c15="http://schemas.microsoft.com/office/drawing/2012/chart" uri="{CE6537A1-D6FC-4f65-9D91-7224C49458BB}"/>
                <c:ext xmlns:c16="http://schemas.microsoft.com/office/drawing/2014/chart" uri="{C3380CC4-5D6E-409C-BE32-E72D297353CC}">
                  <c16:uniqueId val="{0000003E-BCBE-47FE-A5C8-AD0F3BFFC411}"/>
                </c:ext>
              </c:extLst>
            </c:dLbl>
            <c:dLbl>
              <c:idx val="53"/>
              <c:delete val="1"/>
              <c:extLst>
                <c:ext xmlns:c15="http://schemas.microsoft.com/office/drawing/2012/chart" uri="{CE6537A1-D6FC-4f65-9D91-7224C49458BB}"/>
                <c:ext xmlns:c16="http://schemas.microsoft.com/office/drawing/2014/chart" uri="{C3380CC4-5D6E-409C-BE32-E72D297353CC}">
                  <c16:uniqueId val="{0000003F-BCBE-47FE-A5C8-AD0F3BFFC411}"/>
                </c:ext>
              </c:extLst>
            </c:dLbl>
            <c:dLbl>
              <c:idx val="54"/>
              <c:delete val="1"/>
              <c:extLst>
                <c:ext xmlns:c15="http://schemas.microsoft.com/office/drawing/2012/chart" uri="{CE6537A1-D6FC-4f65-9D91-7224C49458BB}"/>
                <c:ext xmlns:c16="http://schemas.microsoft.com/office/drawing/2014/chart" uri="{C3380CC4-5D6E-409C-BE32-E72D297353CC}">
                  <c16:uniqueId val="{00000040-BCBE-47FE-A5C8-AD0F3BFFC411}"/>
                </c:ext>
              </c:extLst>
            </c:dLbl>
            <c:dLbl>
              <c:idx val="55"/>
              <c:delete val="1"/>
              <c:extLst>
                <c:ext xmlns:c15="http://schemas.microsoft.com/office/drawing/2012/chart" uri="{CE6537A1-D6FC-4f65-9D91-7224C49458BB}"/>
                <c:ext xmlns:c16="http://schemas.microsoft.com/office/drawing/2014/chart" uri="{C3380CC4-5D6E-409C-BE32-E72D297353CC}">
                  <c16:uniqueId val="{00000041-BCBE-47FE-A5C8-AD0F3BFFC411}"/>
                </c:ext>
              </c:extLst>
            </c:dLbl>
            <c:dLbl>
              <c:idx val="56"/>
              <c:delete val="1"/>
              <c:extLst>
                <c:ext xmlns:c15="http://schemas.microsoft.com/office/drawing/2012/chart" uri="{CE6537A1-D6FC-4f65-9D91-7224C49458BB}"/>
                <c:ext xmlns:c16="http://schemas.microsoft.com/office/drawing/2014/chart" uri="{C3380CC4-5D6E-409C-BE32-E72D297353CC}">
                  <c16:uniqueId val="{00000042-BCBE-47FE-A5C8-AD0F3BFFC411}"/>
                </c:ext>
              </c:extLst>
            </c:dLbl>
            <c:dLbl>
              <c:idx val="57"/>
              <c:delete val="1"/>
              <c:extLst>
                <c:ext xmlns:c15="http://schemas.microsoft.com/office/drawing/2012/chart" uri="{CE6537A1-D6FC-4f65-9D91-7224C49458BB}"/>
                <c:ext xmlns:c16="http://schemas.microsoft.com/office/drawing/2014/chart" uri="{C3380CC4-5D6E-409C-BE32-E72D297353CC}">
                  <c16:uniqueId val="{00000043-BCBE-47FE-A5C8-AD0F3BFFC411}"/>
                </c:ext>
              </c:extLst>
            </c:dLbl>
            <c:dLbl>
              <c:idx val="58"/>
              <c:delete val="1"/>
              <c:extLst>
                <c:ext xmlns:c15="http://schemas.microsoft.com/office/drawing/2012/chart" uri="{CE6537A1-D6FC-4f65-9D91-7224C49458BB}"/>
                <c:ext xmlns:c16="http://schemas.microsoft.com/office/drawing/2014/chart" uri="{C3380CC4-5D6E-409C-BE32-E72D297353CC}">
                  <c16:uniqueId val="{00000044-BCBE-47FE-A5C8-AD0F3BFFC411}"/>
                </c:ext>
              </c:extLst>
            </c:dLbl>
            <c:dLbl>
              <c:idx val="59"/>
              <c:delete val="1"/>
              <c:extLst>
                <c:ext xmlns:c15="http://schemas.microsoft.com/office/drawing/2012/chart" uri="{CE6537A1-D6FC-4f65-9D91-7224C49458BB}"/>
                <c:ext xmlns:c16="http://schemas.microsoft.com/office/drawing/2014/chart" uri="{C3380CC4-5D6E-409C-BE32-E72D297353CC}">
                  <c16:uniqueId val="{00000045-BCBE-47FE-A5C8-AD0F3BFFC411}"/>
                </c:ext>
              </c:extLst>
            </c:dLbl>
            <c:dLbl>
              <c:idx val="60"/>
              <c:delete val="1"/>
              <c:extLst>
                <c:ext xmlns:c15="http://schemas.microsoft.com/office/drawing/2012/chart" uri="{CE6537A1-D6FC-4f65-9D91-7224C49458BB}"/>
                <c:ext xmlns:c16="http://schemas.microsoft.com/office/drawing/2014/chart" uri="{C3380CC4-5D6E-409C-BE32-E72D297353CC}">
                  <c16:uniqueId val="{00000046-BCBE-47FE-A5C8-AD0F3BFFC411}"/>
                </c:ext>
              </c:extLst>
            </c:dLbl>
            <c:dLbl>
              <c:idx val="61"/>
              <c:delete val="1"/>
              <c:extLst>
                <c:ext xmlns:c15="http://schemas.microsoft.com/office/drawing/2012/chart" uri="{CE6537A1-D6FC-4f65-9D91-7224C49458BB}"/>
                <c:ext xmlns:c16="http://schemas.microsoft.com/office/drawing/2014/chart" uri="{C3380CC4-5D6E-409C-BE32-E72D297353CC}">
                  <c16:uniqueId val="{00000047-BCBE-47FE-A5C8-AD0F3BFFC411}"/>
                </c:ext>
              </c:extLst>
            </c:dLbl>
            <c:dLbl>
              <c:idx val="62"/>
              <c:delete val="1"/>
              <c:extLst>
                <c:ext xmlns:c15="http://schemas.microsoft.com/office/drawing/2012/chart" uri="{CE6537A1-D6FC-4f65-9D91-7224C49458BB}"/>
                <c:ext xmlns:c16="http://schemas.microsoft.com/office/drawing/2014/chart" uri="{C3380CC4-5D6E-409C-BE32-E72D297353CC}">
                  <c16:uniqueId val="{00000048-BCBE-47FE-A5C8-AD0F3BFFC411}"/>
                </c:ext>
              </c:extLst>
            </c:dLbl>
            <c:dLbl>
              <c:idx val="63"/>
              <c:delete val="1"/>
              <c:extLst>
                <c:ext xmlns:c15="http://schemas.microsoft.com/office/drawing/2012/chart" uri="{CE6537A1-D6FC-4f65-9D91-7224C49458BB}"/>
                <c:ext xmlns:c16="http://schemas.microsoft.com/office/drawing/2014/chart" uri="{C3380CC4-5D6E-409C-BE32-E72D297353CC}">
                  <c16:uniqueId val="{00000049-BCBE-47FE-A5C8-AD0F3BFFC411}"/>
                </c:ext>
              </c:extLst>
            </c:dLbl>
            <c:dLbl>
              <c:idx val="64"/>
              <c:delete val="1"/>
              <c:extLst>
                <c:ext xmlns:c15="http://schemas.microsoft.com/office/drawing/2012/chart" uri="{CE6537A1-D6FC-4f65-9D91-7224C49458BB}"/>
                <c:ext xmlns:c16="http://schemas.microsoft.com/office/drawing/2014/chart" uri="{C3380CC4-5D6E-409C-BE32-E72D297353CC}">
                  <c16:uniqueId val="{0000004A-BCBE-47FE-A5C8-AD0F3BFFC411}"/>
                </c:ext>
              </c:extLst>
            </c:dLbl>
            <c:dLbl>
              <c:idx val="65"/>
              <c:delete val="1"/>
              <c:extLst>
                <c:ext xmlns:c15="http://schemas.microsoft.com/office/drawing/2012/chart" uri="{CE6537A1-D6FC-4f65-9D91-7224C49458BB}"/>
                <c:ext xmlns:c16="http://schemas.microsoft.com/office/drawing/2014/chart" uri="{C3380CC4-5D6E-409C-BE32-E72D297353CC}">
                  <c16:uniqueId val="{0000004B-BCBE-47FE-A5C8-AD0F3BFFC411}"/>
                </c:ext>
              </c:extLst>
            </c:dLbl>
            <c:dLbl>
              <c:idx val="66"/>
              <c:delete val="1"/>
              <c:extLst>
                <c:ext xmlns:c15="http://schemas.microsoft.com/office/drawing/2012/chart" uri="{CE6537A1-D6FC-4f65-9D91-7224C49458BB}"/>
                <c:ext xmlns:c16="http://schemas.microsoft.com/office/drawing/2014/chart" uri="{C3380CC4-5D6E-409C-BE32-E72D297353CC}">
                  <c16:uniqueId val="{0000004C-BCBE-47FE-A5C8-AD0F3BFFC411}"/>
                </c:ext>
              </c:extLst>
            </c:dLbl>
            <c:dLbl>
              <c:idx val="67"/>
              <c:delete val="1"/>
              <c:extLst>
                <c:ext xmlns:c15="http://schemas.microsoft.com/office/drawing/2012/chart" uri="{CE6537A1-D6FC-4f65-9D91-7224C49458BB}"/>
                <c:ext xmlns:c16="http://schemas.microsoft.com/office/drawing/2014/chart" uri="{C3380CC4-5D6E-409C-BE32-E72D297353CC}">
                  <c16:uniqueId val="{0000004D-BCBE-47FE-A5C8-AD0F3BFFC411}"/>
                </c:ext>
              </c:extLst>
            </c:dLbl>
            <c:dLbl>
              <c:idx val="68"/>
              <c:delete val="1"/>
              <c:extLst>
                <c:ext xmlns:c15="http://schemas.microsoft.com/office/drawing/2012/chart" uri="{CE6537A1-D6FC-4f65-9D91-7224C49458BB}"/>
                <c:ext xmlns:c16="http://schemas.microsoft.com/office/drawing/2014/chart" uri="{C3380CC4-5D6E-409C-BE32-E72D297353CC}">
                  <c16:uniqueId val="{0000004E-BCBE-47FE-A5C8-AD0F3BFFC411}"/>
                </c:ext>
              </c:extLst>
            </c:dLbl>
            <c:dLbl>
              <c:idx val="69"/>
              <c:delete val="1"/>
              <c:extLst>
                <c:ext xmlns:c15="http://schemas.microsoft.com/office/drawing/2012/chart" uri="{CE6537A1-D6FC-4f65-9D91-7224C49458BB}"/>
                <c:ext xmlns:c16="http://schemas.microsoft.com/office/drawing/2014/chart" uri="{C3380CC4-5D6E-409C-BE32-E72D297353CC}">
                  <c16:uniqueId val="{0000004F-BCBE-47FE-A5C8-AD0F3BFFC411}"/>
                </c:ext>
              </c:extLst>
            </c:dLbl>
            <c:dLbl>
              <c:idx val="70"/>
              <c:delete val="1"/>
              <c:extLst>
                <c:ext xmlns:c15="http://schemas.microsoft.com/office/drawing/2012/chart" uri="{CE6537A1-D6FC-4f65-9D91-7224C49458BB}"/>
                <c:ext xmlns:c16="http://schemas.microsoft.com/office/drawing/2014/chart" uri="{C3380CC4-5D6E-409C-BE32-E72D297353CC}">
                  <c16:uniqueId val="{00000050-BCBE-47FE-A5C8-AD0F3BFFC411}"/>
                </c:ext>
              </c:extLst>
            </c:dLbl>
            <c:dLbl>
              <c:idx val="71"/>
              <c:delete val="1"/>
              <c:extLst>
                <c:ext xmlns:c15="http://schemas.microsoft.com/office/drawing/2012/chart" uri="{CE6537A1-D6FC-4f65-9D91-7224C49458BB}"/>
                <c:ext xmlns:c16="http://schemas.microsoft.com/office/drawing/2014/chart" uri="{C3380CC4-5D6E-409C-BE32-E72D297353CC}">
                  <c16:uniqueId val="{00000051-BCBE-47FE-A5C8-AD0F3BFFC411}"/>
                </c:ext>
              </c:extLst>
            </c:dLbl>
            <c:dLbl>
              <c:idx val="72"/>
              <c:delete val="1"/>
              <c:extLst>
                <c:ext xmlns:c15="http://schemas.microsoft.com/office/drawing/2012/chart" uri="{CE6537A1-D6FC-4f65-9D91-7224C49458BB}"/>
                <c:ext xmlns:c16="http://schemas.microsoft.com/office/drawing/2014/chart" uri="{C3380CC4-5D6E-409C-BE32-E72D297353CC}">
                  <c16:uniqueId val="{00000052-BCBE-47FE-A5C8-AD0F3BFFC411}"/>
                </c:ext>
              </c:extLst>
            </c:dLbl>
            <c:dLbl>
              <c:idx val="73"/>
              <c:delete val="1"/>
              <c:extLst>
                <c:ext xmlns:c15="http://schemas.microsoft.com/office/drawing/2012/chart" uri="{CE6537A1-D6FC-4f65-9D91-7224C49458BB}"/>
                <c:ext xmlns:c16="http://schemas.microsoft.com/office/drawing/2014/chart" uri="{C3380CC4-5D6E-409C-BE32-E72D297353CC}">
                  <c16:uniqueId val="{00000053-BCBE-47FE-A5C8-AD0F3BFFC411}"/>
                </c:ext>
              </c:extLst>
            </c:dLbl>
            <c:dLbl>
              <c:idx val="74"/>
              <c:delete val="1"/>
              <c:extLst>
                <c:ext xmlns:c15="http://schemas.microsoft.com/office/drawing/2012/chart" uri="{CE6537A1-D6FC-4f65-9D91-7224C49458BB}"/>
                <c:ext xmlns:c16="http://schemas.microsoft.com/office/drawing/2014/chart" uri="{C3380CC4-5D6E-409C-BE32-E72D297353CC}">
                  <c16:uniqueId val="{00000054-BCBE-47FE-A5C8-AD0F3BFFC411}"/>
                </c:ext>
              </c:extLst>
            </c:dLbl>
            <c:dLbl>
              <c:idx val="75"/>
              <c:delete val="1"/>
              <c:extLst>
                <c:ext xmlns:c15="http://schemas.microsoft.com/office/drawing/2012/chart" uri="{CE6537A1-D6FC-4f65-9D91-7224C49458BB}"/>
                <c:ext xmlns:c16="http://schemas.microsoft.com/office/drawing/2014/chart" uri="{C3380CC4-5D6E-409C-BE32-E72D297353CC}">
                  <c16:uniqueId val="{00000055-BCBE-47FE-A5C8-AD0F3BFFC411}"/>
                </c:ext>
              </c:extLst>
            </c:dLbl>
            <c:dLbl>
              <c:idx val="76"/>
              <c:delete val="1"/>
              <c:extLst>
                <c:ext xmlns:c15="http://schemas.microsoft.com/office/drawing/2012/chart" uri="{CE6537A1-D6FC-4f65-9D91-7224C49458BB}"/>
                <c:ext xmlns:c16="http://schemas.microsoft.com/office/drawing/2014/chart" uri="{C3380CC4-5D6E-409C-BE32-E72D297353CC}">
                  <c16:uniqueId val="{00000056-BCBE-47FE-A5C8-AD0F3BFFC411}"/>
                </c:ext>
              </c:extLst>
            </c:dLbl>
            <c:dLbl>
              <c:idx val="77"/>
              <c:delete val="1"/>
              <c:extLst>
                <c:ext xmlns:c15="http://schemas.microsoft.com/office/drawing/2012/chart" uri="{CE6537A1-D6FC-4f65-9D91-7224C49458BB}"/>
                <c:ext xmlns:c16="http://schemas.microsoft.com/office/drawing/2014/chart" uri="{C3380CC4-5D6E-409C-BE32-E72D297353CC}">
                  <c16:uniqueId val="{00000057-BCBE-47FE-A5C8-AD0F3BFFC411}"/>
                </c:ext>
              </c:extLst>
            </c:dLbl>
            <c:dLbl>
              <c:idx val="78"/>
              <c:delete val="1"/>
              <c:extLst>
                <c:ext xmlns:c15="http://schemas.microsoft.com/office/drawing/2012/chart" uri="{CE6537A1-D6FC-4f65-9D91-7224C49458BB}"/>
                <c:ext xmlns:c16="http://schemas.microsoft.com/office/drawing/2014/chart" uri="{C3380CC4-5D6E-409C-BE32-E72D297353CC}">
                  <c16:uniqueId val="{00000058-BCBE-47FE-A5C8-AD0F3BFFC411}"/>
                </c:ext>
              </c:extLst>
            </c:dLbl>
            <c:dLbl>
              <c:idx val="79"/>
              <c:delete val="1"/>
              <c:extLst>
                <c:ext xmlns:c15="http://schemas.microsoft.com/office/drawing/2012/chart" uri="{CE6537A1-D6FC-4f65-9D91-7224C49458BB}"/>
                <c:ext xmlns:c16="http://schemas.microsoft.com/office/drawing/2014/chart" uri="{C3380CC4-5D6E-409C-BE32-E72D297353CC}">
                  <c16:uniqueId val="{00000059-BCBE-47FE-A5C8-AD0F3BFFC411}"/>
                </c:ext>
              </c:extLst>
            </c:dLbl>
            <c:dLbl>
              <c:idx val="80"/>
              <c:delete val="1"/>
              <c:extLst>
                <c:ext xmlns:c15="http://schemas.microsoft.com/office/drawing/2012/chart" uri="{CE6537A1-D6FC-4f65-9D91-7224C49458BB}"/>
                <c:ext xmlns:c16="http://schemas.microsoft.com/office/drawing/2014/chart" uri="{C3380CC4-5D6E-409C-BE32-E72D297353CC}">
                  <c16:uniqueId val="{0000005A-BCBE-47FE-A5C8-AD0F3BFFC411}"/>
                </c:ext>
              </c:extLst>
            </c:dLbl>
            <c:dLbl>
              <c:idx val="81"/>
              <c:delete val="1"/>
              <c:extLst>
                <c:ext xmlns:c15="http://schemas.microsoft.com/office/drawing/2012/chart" uri="{CE6537A1-D6FC-4f65-9D91-7224C49458BB}"/>
                <c:ext xmlns:c16="http://schemas.microsoft.com/office/drawing/2014/chart" uri="{C3380CC4-5D6E-409C-BE32-E72D297353CC}">
                  <c16:uniqueId val="{0000005B-BCBE-47FE-A5C8-AD0F3BFFC411}"/>
                </c:ext>
              </c:extLst>
            </c:dLbl>
            <c:dLbl>
              <c:idx val="82"/>
              <c:delete val="1"/>
              <c:extLst>
                <c:ext xmlns:c15="http://schemas.microsoft.com/office/drawing/2012/chart" uri="{CE6537A1-D6FC-4f65-9D91-7224C49458BB}"/>
                <c:ext xmlns:c16="http://schemas.microsoft.com/office/drawing/2014/chart" uri="{C3380CC4-5D6E-409C-BE32-E72D297353CC}">
                  <c16:uniqueId val="{0000005C-BCBE-47FE-A5C8-AD0F3BFFC411}"/>
                </c:ext>
              </c:extLst>
            </c:dLbl>
            <c:dLbl>
              <c:idx val="83"/>
              <c:delete val="1"/>
              <c:extLst>
                <c:ext xmlns:c15="http://schemas.microsoft.com/office/drawing/2012/chart" uri="{CE6537A1-D6FC-4f65-9D91-7224C49458BB}"/>
                <c:ext xmlns:c16="http://schemas.microsoft.com/office/drawing/2014/chart" uri="{C3380CC4-5D6E-409C-BE32-E72D297353CC}">
                  <c16:uniqueId val="{0000005D-BCBE-47FE-A5C8-AD0F3BFFC411}"/>
                </c:ext>
              </c:extLst>
            </c:dLbl>
            <c:dLbl>
              <c:idx val="84"/>
              <c:delete val="1"/>
              <c:extLst>
                <c:ext xmlns:c15="http://schemas.microsoft.com/office/drawing/2012/chart" uri="{CE6537A1-D6FC-4f65-9D91-7224C49458BB}"/>
                <c:ext xmlns:c16="http://schemas.microsoft.com/office/drawing/2014/chart" uri="{C3380CC4-5D6E-409C-BE32-E72D297353CC}">
                  <c16:uniqueId val="{0000005E-BCBE-47FE-A5C8-AD0F3BFFC411}"/>
                </c:ext>
              </c:extLst>
            </c:dLbl>
            <c:dLbl>
              <c:idx val="85"/>
              <c:delete val="1"/>
              <c:extLst>
                <c:ext xmlns:c15="http://schemas.microsoft.com/office/drawing/2012/chart" uri="{CE6537A1-D6FC-4f65-9D91-7224C49458BB}"/>
                <c:ext xmlns:c16="http://schemas.microsoft.com/office/drawing/2014/chart" uri="{C3380CC4-5D6E-409C-BE32-E72D297353CC}">
                  <c16:uniqueId val="{0000005F-BCBE-47FE-A5C8-AD0F3BFFC411}"/>
                </c:ext>
              </c:extLst>
            </c:dLbl>
            <c:dLbl>
              <c:idx val="86"/>
              <c:delete val="1"/>
              <c:extLst>
                <c:ext xmlns:c15="http://schemas.microsoft.com/office/drawing/2012/chart" uri="{CE6537A1-D6FC-4f65-9D91-7224C49458BB}"/>
                <c:ext xmlns:c16="http://schemas.microsoft.com/office/drawing/2014/chart" uri="{C3380CC4-5D6E-409C-BE32-E72D297353CC}">
                  <c16:uniqueId val="{00000060-BCBE-47FE-A5C8-AD0F3BFFC411}"/>
                </c:ext>
              </c:extLst>
            </c:dLbl>
            <c:dLbl>
              <c:idx val="87"/>
              <c:delete val="1"/>
              <c:extLst>
                <c:ext xmlns:c15="http://schemas.microsoft.com/office/drawing/2012/chart" uri="{CE6537A1-D6FC-4f65-9D91-7224C49458BB}"/>
                <c:ext xmlns:c16="http://schemas.microsoft.com/office/drawing/2014/chart" uri="{C3380CC4-5D6E-409C-BE32-E72D297353CC}">
                  <c16:uniqueId val="{00000061-BCBE-47FE-A5C8-AD0F3BFFC411}"/>
                </c:ext>
              </c:extLst>
            </c:dLbl>
            <c:dLbl>
              <c:idx val="88"/>
              <c:delete val="1"/>
              <c:extLst>
                <c:ext xmlns:c15="http://schemas.microsoft.com/office/drawing/2012/chart" uri="{CE6537A1-D6FC-4f65-9D91-7224C49458BB}"/>
                <c:ext xmlns:c16="http://schemas.microsoft.com/office/drawing/2014/chart" uri="{C3380CC4-5D6E-409C-BE32-E72D297353CC}">
                  <c16:uniqueId val="{00000062-BCBE-47FE-A5C8-AD0F3BFFC411}"/>
                </c:ext>
              </c:extLst>
            </c:dLbl>
            <c:dLbl>
              <c:idx val="89"/>
              <c:delete val="1"/>
              <c:extLst>
                <c:ext xmlns:c15="http://schemas.microsoft.com/office/drawing/2012/chart" uri="{CE6537A1-D6FC-4f65-9D91-7224C49458BB}"/>
                <c:ext xmlns:c16="http://schemas.microsoft.com/office/drawing/2014/chart" uri="{C3380CC4-5D6E-409C-BE32-E72D297353CC}">
                  <c16:uniqueId val="{00000063-BCBE-47FE-A5C8-AD0F3BFFC411}"/>
                </c:ext>
              </c:extLst>
            </c:dLbl>
            <c:dLbl>
              <c:idx val="90"/>
              <c:delete val="1"/>
              <c:extLst>
                <c:ext xmlns:c15="http://schemas.microsoft.com/office/drawing/2012/chart" uri="{CE6537A1-D6FC-4f65-9D91-7224C49458BB}"/>
                <c:ext xmlns:c16="http://schemas.microsoft.com/office/drawing/2014/chart" uri="{C3380CC4-5D6E-409C-BE32-E72D297353CC}">
                  <c16:uniqueId val="{00000064-BCBE-47FE-A5C8-AD0F3BFFC411}"/>
                </c:ext>
              </c:extLst>
            </c:dLbl>
            <c:dLbl>
              <c:idx val="91"/>
              <c:delete val="1"/>
              <c:extLst>
                <c:ext xmlns:c15="http://schemas.microsoft.com/office/drawing/2012/chart" uri="{CE6537A1-D6FC-4f65-9D91-7224C49458BB}"/>
                <c:ext xmlns:c16="http://schemas.microsoft.com/office/drawing/2014/chart" uri="{C3380CC4-5D6E-409C-BE32-E72D297353CC}">
                  <c16:uniqueId val="{00000065-BCBE-47FE-A5C8-AD0F3BFFC411}"/>
                </c:ext>
              </c:extLst>
            </c:dLbl>
            <c:dLbl>
              <c:idx val="92"/>
              <c:delete val="1"/>
              <c:extLst>
                <c:ext xmlns:c15="http://schemas.microsoft.com/office/drawing/2012/chart" uri="{CE6537A1-D6FC-4f65-9D91-7224C49458BB}"/>
                <c:ext xmlns:c16="http://schemas.microsoft.com/office/drawing/2014/chart" uri="{C3380CC4-5D6E-409C-BE32-E72D297353CC}">
                  <c16:uniqueId val="{00000066-BCBE-47FE-A5C8-AD0F3BFFC411}"/>
                </c:ext>
              </c:extLst>
            </c:dLbl>
            <c:dLbl>
              <c:idx val="93"/>
              <c:delete val="1"/>
              <c:extLst>
                <c:ext xmlns:c15="http://schemas.microsoft.com/office/drawing/2012/chart" uri="{CE6537A1-D6FC-4f65-9D91-7224C49458BB}"/>
                <c:ext xmlns:c16="http://schemas.microsoft.com/office/drawing/2014/chart" uri="{C3380CC4-5D6E-409C-BE32-E72D297353CC}">
                  <c16:uniqueId val="{00000067-BCBE-47FE-A5C8-AD0F3BFFC411}"/>
                </c:ext>
              </c:extLst>
            </c:dLbl>
            <c:dLbl>
              <c:idx val="94"/>
              <c:delete val="1"/>
              <c:extLst>
                <c:ext xmlns:c15="http://schemas.microsoft.com/office/drawing/2012/chart" uri="{CE6537A1-D6FC-4f65-9D91-7224C49458BB}"/>
                <c:ext xmlns:c16="http://schemas.microsoft.com/office/drawing/2014/chart" uri="{C3380CC4-5D6E-409C-BE32-E72D297353CC}">
                  <c16:uniqueId val="{00000068-BCBE-47FE-A5C8-AD0F3BFFC411}"/>
                </c:ext>
              </c:extLst>
            </c:dLbl>
            <c:dLbl>
              <c:idx val="95"/>
              <c:delete val="1"/>
              <c:extLst>
                <c:ext xmlns:c15="http://schemas.microsoft.com/office/drawing/2012/chart" uri="{CE6537A1-D6FC-4f65-9D91-7224C49458BB}"/>
                <c:ext xmlns:c16="http://schemas.microsoft.com/office/drawing/2014/chart" uri="{C3380CC4-5D6E-409C-BE32-E72D297353CC}">
                  <c16:uniqueId val="{00000069-BCBE-47FE-A5C8-AD0F3BFFC411}"/>
                </c:ext>
              </c:extLst>
            </c:dLbl>
            <c:dLbl>
              <c:idx val="96"/>
              <c:delete val="1"/>
              <c:extLst>
                <c:ext xmlns:c15="http://schemas.microsoft.com/office/drawing/2012/chart" uri="{CE6537A1-D6FC-4f65-9D91-7224C49458BB}"/>
                <c:ext xmlns:c16="http://schemas.microsoft.com/office/drawing/2014/chart" uri="{C3380CC4-5D6E-409C-BE32-E72D297353CC}">
                  <c16:uniqueId val="{0000006A-BCBE-47FE-A5C8-AD0F3BFFC411}"/>
                </c:ext>
              </c:extLst>
            </c:dLbl>
            <c:dLbl>
              <c:idx val="97"/>
              <c:delete val="1"/>
              <c:extLst>
                <c:ext xmlns:c15="http://schemas.microsoft.com/office/drawing/2012/chart" uri="{CE6537A1-D6FC-4f65-9D91-7224C49458BB}"/>
                <c:ext xmlns:c16="http://schemas.microsoft.com/office/drawing/2014/chart" uri="{C3380CC4-5D6E-409C-BE32-E72D297353CC}">
                  <c16:uniqueId val="{0000006B-BCBE-47FE-A5C8-AD0F3BFFC411}"/>
                </c:ext>
              </c:extLst>
            </c:dLbl>
            <c:dLbl>
              <c:idx val="98"/>
              <c:delete val="1"/>
              <c:extLst>
                <c:ext xmlns:c15="http://schemas.microsoft.com/office/drawing/2012/chart" uri="{CE6537A1-D6FC-4f65-9D91-7224C49458BB}"/>
                <c:ext xmlns:c16="http://schemas.microsoft.com/office/drawing/2014/chart" uri="{C3380CC4-5D6E-409C-BE32-E72D297353CC}">
                  <c16:uniqueId val="{0000006C-BCBE-47FE-A5C8-AD0F3BFFC411}"/>
                </c:ext>
              </c:extLst>
            </c:dLbl>
            <c:dLbl>
              <c:idx val="99"/>
              <c:delete val="1"/>
              <c:extLst>
                <c:ext xmlns:c15="http://schemas.microsoft.com/office/drawing/2012/chart" uri="{CE6537A1-D6FC-4f65-9D91-7224C49458BB}"/>
                <c:ext xmlns:c16="http://schemas.microsoft.com/office/drawing/2014/chart" uri="{C3380CC4-5D6E-409C-BE32-E72D297353CC}">
                  <c16:uniqueId val="{0000006D-BCBE-47FE-A5C8-AD0F3BFFC411}"/>
                </c:ext>
              </c:extLst>
            </c:dLbl>
            <c:dLbl>
              <c:idx val="100"/>
              <c:delete val="1"/>
              <c:extLst>
                <c:ext xmlns:c15="http://schemas.microsoft.com/office/drawing/2012/chart" uri="{CE6537A1-D6FC-4f65-9D91-7224C49458BB}"/>
                <c:ext xmlns:c16="http://schemas.microsoft.com/office/drawing/2014/chart" uri="{C3380CC4-5D6E-409C-BE32-E72D297353CC}">
                  <c16:uniqueId val="{0000006E-BCBE-47FE-A5C8-AD0F3BFFC411}"/>
                </c:ext>
              </c:extLst>
            </c:dLbl>
            <c:dLbl>
              <c:idx val="101"/>
              <c:delete val="1"/>
              <c:extLst>
                <c:ext xmlns:c15="http://schemas.microsoft.com/office/drawing/2012/chart" uri="{CE6537A1-D6FC-4f65-9D91-7224C49458BB}"/>
                <c:ext xmlns:c16="http://schemas.microsoft.com/office/drawing/2014/chart" uri="{C3380CC4-5D6E-409C-BE32-E72D297353CC}">
                  <c16:uniqueId val="{0000006F-BCBE-47FE-A5C8-AD0F3BFFC411}"/>
                </c:ext>
              </c:extLst>
            </c:dLbl>
            <c:dLbl>
              <c:idx val="102"/>
              <c:delete val="1"/>
              <c:extLst>
                <c:ext xmlns:c15="http://schemas.microsoft.com/office/drawing/2012/chart" uri="{CE6537A1-D6FC-4f65-9D91-7224C49458BB}"/>
                <c:ext xmlns:c16="http://schemas.microsoft.com/office/drawing/2014/chart" uri="{C3380CC4-5D6E-409C-BE32-E72D297353CC}">
                  <c16:uniqueId val="{00000070-BCBE-47FE-A5C8-AD0F3BFFC411}"/>
                </c:ext>
              </c:extLst>
            </c:dLbl>
            <c:dLbl>
              <c:idx val="103"/>
              <c:delete val="1"/>
              <c:extLst>
                <c:ext xmlns:c15="http://schemas.microsoft.com/office/drawing/2012/chart" uri="{CE6537A1-D6FC-4f65-9D91-7224C49458BB}"/>
                <c:ext xmlns:c16="http://schemas.microsoft.com/office/drawing/2014/chart" uri="{C3380CC4-5D6E-409C-BE32-E72D297353CC}">
                  <c16:uniqueId val="{00000071-BCBE-47FE-A5C8-AD0F3BFFC411}"/>
                </c:ext>
              </c:extLst>
            </c:dLbl>
            <c:dLbl>
              <c:idx val="104"/>
              <c:delete val="1"/>
              <c:extLst>
                <c:ext xmlns:c15="http://schemas.microsoft.com/office/drawing/2012/chart" uri="{CE6537A1-D6FC-4f65-9D91-7224C49458BB}"/>
                <c:ext xmlns:c16="http://schemas.microsoft.com/office/drawing/2014/chart" uri="{C3380CC4-5D6E-409C-BE32-E72D297353CC}">
                  <c16:uniqueId val="{00000072-BCBE-47FE-A5C8-AD0F3BFFC411}"/>
                </c:ext>
              </c:extLst>
            </c:dLbl>
            <c:dLbl>
              <c:idx val="105"/>
              <c:delete val="1"/>
              <c:extLst>
                <c:ext xmlns:c15="http://schemas.microsoft.com/office/drawing/2012/chart" uri="{CE6537A1-D6FC-4f65-9D91-7224C49458BB}"/>
                <c:ext xmlns:c16="http://schemas.microsoft.com/office/drawing/2014/chart" uri="{C3380CC4-5D6E-409C-BE32-E72D297353CC}">
                  <c16:uniqueId val="{00000073-BCBE-47FE-A5C8-AD0F3BFFC411}"/>
                </c:ext>
              </c:extLst>
            </c:dLbl>
            <c:dLbl>
              <c:idx val="106"/>
              <c:delete val="1"/>
              <c:extLst>
                <c:ext xmlns:c15="http://schemas.microsoft.com/office/drawing/2012/chart" uri="{CE6537A1-D6FC-4f65-9D91-7224C49458BB}"/>
                <c:ext xmlns:c16="http://schemas.microsoft.com/office/drawing/2014/chart" uri="{C3380CC4-5D6E-409C-BE32-E72D297353CC}">
                  <c16:uniqueId val="{00000074-BCBE-47FE-A5C8-AD0F3BFFC411}"/>
                </c:ext>
              </c:extLst>
            </c:dLbl>
            <c:dLbl>
              <c:idx val="107"/>
              <c:delete val="1"/>
              <c:extLst>
                <c:ext xmlns:c15="http://schemas.microsoft.com/office/drawing/2012/chart" uri="{CE6537A1-D6FC-4f65-9D91-7224C49458BB}"/>
                <c:ext xmlns:c16="http://schemas.microsoft.com/office/drawing/2014/chart" uri="{C3380CC4-5D6E-409C-BE32-E72D297353CC}">
                  <c16:uniqueId val="{00000075-BCBE-47FE-A5C8-AD0F3BFFC411}"/>
                </c:ext>
              </c:extLst>
            </c:dLbl>
            <c:dLbl>
              <c:idx val="108"/>
              <c:delete val="1"/>
              <c:extLst>
                <c:ext xmlns:c15="http://schemas.microsoft.com/office/drawing/2012/chart" uri="{CE6537A1-D6FC-4f65-9D91-7224C49458BB}"/>
                <c:ext xmlns:c16="http://schemas.microsoft.com/office/drawing/2014/chart" uri="{C3380CC4-5D6E-409C-BE32-E72D297353CC}">
                  <c16:uniqueId val="{00000076-BCBE-47FE-A5C8-AD0F3BFFC411}"/>
                </c:ext>
              </c:extLst>
            </c:dLbl>
            <c:dLbl>
              <c:idx val="109"/>
              <c:delete val="1"/>
              <c:extLst>
                <c:ext xmlns:c15="http://schemas.microsoft.com/office/drawing/2012/chart" uri="{CE6537A1-D6FC-4f65-9D91-7224C49458BB}"/>
                <c:ext xmlns:c16="http://schemas.microsoft.com/office/drawing/2014/chart" uri="{C3380CC4-5D6E-409C-BE32-E72D297353CC}">
                  <c16:uniqueId val="{00000077-BCBE-47FE-A5C8-AD0F3BFFC411}"/>
                </c:ext>
              </c:extLst>
            </c:dLbl>
            <c:dLbl>
              <c:idx val="110"/>
              <c:delete val="1"/>
              <c:extLst>
                <c:ext xmlns:c15="http://schemas.microsoft.com/office/drawing/2012/chart" uri="{CE6537A1-D6FC-4f65-9D91-7224C49458BB}"/>
                <c:ext xmlns:c16="http://schemas.microsoft.com/office/drawing/2014/chart" uri="{C3380CC4-5D6E-409C-BE32-E72D297353CC}">
                  <c16:uniqueId val="{00000078-BCBE-47FE-A5C8-AD0F3BFFC411}"/>
                </c:ext>
              </c:extLst>
            </c:dLbl>
            <c:dLbl>
              <c:idx val="111"/>
              <c:delete val="1"/>
              <c:extLst>
                <c:ext xmlns:c15="http://schemas.microsoft.com/office/drawing/2012/chart" uri="{CE6537A1-D6FC-4f65-9D91-7224C49458BB}"/>
                <c:ext xmlns:c16="http://schemas.microsoft.com/office/drawing/2014/chart" uri="{C3380CC4-5D6E-409C-BE32-E72D297353CC}">
                  <c16:uniqueId val="{00000079-BCBE-47FE-A5C8-AD0F3BFFC411}"/>
                </c:ext>
              </c:extLst>
            </c:dLbl>
            <c:dLbl>
              <c:idx val="112"/>
              <c:delete val="1"/>
              <c:extLst>
                <c:ext xmlns:c15="http://schemas.microsoft.com/office/drawing/2012/chart" uri="{CE6537A1-D6FC-4f65-9D91-7224C49458BB}"/>
                <c:ext xmlns:c16="http://schemas.microsoft.com/office/drawing/2014/chart" uri="{C3380CC4-5D6E-409C-BE32-E72D297353CC}">
                  <c16:uniqueId val="{0000007A-BCBE-47FE-A5C8-AD0F3BFFC411}"/>
                </c:ext>
              </c:extLst>
            </c:dLbl>
            <c:dLbl>
              <c:idx val="113"/>
              <c:delete val="1"/>
              <c:extLst>
                <c:ext xmlns:c15="http://schemas.microsoft.com/office/drawing/2012/chart" uri="{CE6537A1-D6FC-4f65-9D91-7224C49458BB}"/>
                <c:ext xmlns:c16="http://schemas.microsoft.com/office/drawing/2014/chart" uri="{C3380CC4-5D6E-409C-BE32-E72D297353CC}">
                  <c16:uniqueId val="{0000007B-BCBE-47FE-A5C8-AD0F3BFFC411}"/>
                </c:ext>
              </c:extLst>
            </c:dLbl>
            <c:dLbl>
              <c:idx val="114"/>
              <c:delete val="1"/>
              <c:extLst>
                <c:ext xmlns:c15="http://schemas.microsoft.com/office/drawing/2012/chart" uri="{CE6537A1-D6FC-4f65-9D91-7224C49458BB}"/>
                <c:ext xmlns:c16="http://schemas.microsoft.com/office/drawing/2014/chart" uri="{C3380CC4-5D6E-409C-BE32-E72D297353CC}">
                  <c16:uniqueId val="{0000007C-BCBE-47FE-A5C8-AD0F3BFFC411}"/>
                </c:ext>
              </c:extLst>
            </c:dLbl>
            <c:dLbl>
              <c:idx val="115"/>
              <c:delete val="1"/>
              <c:extLst>
                <c:ext xmlns:c15="http://schemas.microsoft.com/office/drawing/2012/chart" uri="{CE6537A1-D6FC-4f65-9D91-7224C49458BB}"/>
                <c:ext xmlns:c16="http://schemas.microsoft.com/office/drawing/2014/chart" uri="{C3380CC4-5D6E-409C-BE32-E72D297353CC}">
                  <c16:uniqueId val="{0000007D-BCBE-47FE-A5C8-AD0F3BFFC411}"/>
                </c:ext>
              </c:extLst>
            </c:dLbl>
            <c:dLbl>
              <c:idx val="116"/>
              <c:delete val="1"/>
              <c:extLst>
                <c:ext xmlns:c15="http://schemas.microsoft.com/office/drawing/2012/chart" uri="{CE6537A1-D6FC-4f65-9D91-7224C49458BB}"/>
                <c:ext xmlns:c16="http://schemas.microsoft.com/office/drawing/2014/chart" uri="{C3380CC4-5D6E-409C-BE32-E72D297353CC}">
                  <c16:uniqueId val="{0000007E-BCBE-47FE-A5C8-AD0F3BFFC411}"/>
                </c:ext>
              </c:extLst>
            </c:dLbl>
            <c:dLbl>
              <c:idx val="117"/>
              <c:delete val="1"/>
              <c:extLst>
                <c:ext xmlns:c15="http://schemas.microsoft.com/office/drawing/2012/chart" uri="{CE6537A1-D6FC-4f65-9D91-7224C49458BB}"/>
                <c:ext xmlns:c16="http://schemas.microsoft.com/office/drawing/2014/chart" uri="{C3380CC4-5D6E-409C-BE32-E72D297353CC}">
                  <c16:uniqueId val="{0000007F-BCBE-47FE-A5C8-AD0F3BFFC411}"/>
                </c:ext>
              </c:extLst>
            </c:dLbl>
            <c:dLbl>
              <c:idx val="118"/>
              <c:delete val="1"/>
              <c:extLst>
                <c:ext xmlns:c15="http://schemas.microsoft.com/office/drawing/2012/chart" uri="{CE6537A1-D6FC-4f65-9D91-7224C49458BB}"/>
                <c:ext xmlns:c16="http://schemas.microsoft.com/office/drawing/2014/chart" uri="{C3380CC4-5D6E-409C-BE32-E72D297353CC}">
                  <c16:uniqueId val="{00000080-BCBE-47FE-A5C8-AD0F3BFFC411}"/>
                </c:ext>
              </c:extLst>
            </c:dLbl>
            <c:dLbl>
              <c:idx val="119"/>
              <c:delete val="1"/>
              <c:extLst>
                <c:ext xmlns:c15="http://schemas.microsoft.com/office/drawing/2012/chart" uri="{CE6537A1-D6FC-4f65-9D91-7224C49458BB}"/>
                <c:ext xmlns:c16="http://schemas.microsoft.com/office/drawing/2014/chart" uri="{C3380CC4-5D6E-409C-BE32-E72D297353CC}">
                  <c16:uniqueId val="{00000081-BCBE-47FE-A5C8-AD0F3BFFC411}"/>
                </c:ext>
              </c:extLst>
            </c:dLbl>
            <c:dLbl>
              <c:idx val="120"/>
              <c:delete val="1"/>
              <c:extLst>
                <c:ext xmlns:c15="http://schemas.microsoft.com/office/drawing/2012/chart" uri="{CE6537A1-D6FC-4f65-9D91-7224C49458BB}"/>
                <c:ext xmlns:c16="http://schemas.microsoft.com/office/drawing/2014/chart" uri="{C3380CC4-5D6E-409C-BE32-E72D297353CC}">
                  <c16:uniqueId val="{00000082-BCBE-47FE-A5C8-AD0F3BFFC411}"/>
                </c:ext>
              </c:extLst>
            </c:dLbl>
            <c:dLbl>
              <c:idx val="121"/>
              <c:delete val="1"/>
              <c:extLst>
                <c:ext xmlns:c15="http://schemas.microsoft.com/office/drawing/2012/chart" uri="{CE6537A1-D6FC-4f65-9D91-7224C49458BB}"/>
                <c:ext xmlns:c16="http://schemas.microsoft.com/office/drawing/2014/chart" uri="{C3380CC4-5D6E-409C-BE32-E72D297353CC}">
                  <c16:uniqueId val="{00000083-BCBE-47FE-A5C8-AD0F3BFFC411}"/>
                </c:ext>
              </c:extLst>
            </c:dLbl>
            <c:dLbl>
              <c:idx val="122"/>
              <c:delete val="1"/>
              <c:extLst>
                <c:ext xmlns:c15="http://schemas.microsoft.com/office/drawing/2012/chart" uri="{CE6537A1-D6FC-4f65-9D91-7224C49458BB}"/>
                <c:ext xmlns:c16="http://schemas.microsoft.com/office/drawing/2014/chart" uri="{C3380CC4-5D6E-409C-BE32-E72D297353CC}">
                  <c16:uniqueId val="{00000084-BCBE-47FE-A5C8-AD0F3BFFC411}"/>
                </c:ext>
              </c:extLst>
            </c:dLbl>
            <c:dLbl>
              <c:idx val="123"/>
              <c:delete val="1"/>
              <c:extLst>
                <c:ext xmlns:c15="http://schemas.microsoft.com/office/drawing/2012/chart" uri="{CE6537A1-D6FC-4f65-9D91-7224C49458BB}"/>
                <c:ext xmlns:c16="http://schemas.microsoft.com/office/drawing/2014/chart" uri="{C3380CC4-5D6E-409C-BE32-E72D297353CC}">
                  <c16:uniqueId val="{00000085-BCBE-47FE-A5C8-AD0F3BFFC411}"/>
                </c:ext>
              </c:extLst>
            </c:dLbl>
            <c:dLbl>
              <c:idx val="124"/>
              <c:delete val="1"/>
              <c:extLst>
                <c:ext xmlns:c15="http://schemas.microsoft.com/office/drawing/2012/chart" uri="{CE6537A1-D6FC-4f65-9D91-7224C49458BB}"/>
                <c:ext xmlns:c16="http://schemas.microsoft.com/office/drawing/2014/chart" uri="{C3380CC4-5D6E-409C-BE32-E72D297353CC}">
                  <c16:uniqueId val="{00000086-BCBE-47FE-A5C8-AD0F3BFFC411}"/>
                </c:ext>
              </c:extLst>
            </c:dLbl>
            <c:dLbl>
              <c:idx val="125"/>
              <c:delete val="1"/>
              <c:extLst>
                <c:ext xmlns:c15="http://schemas.microsoft.com/office/drawing/2012/chart" uri="{CE6537A1-D6FC-4f65-9D91-7224C49458BB}"/>
                <c:ext xmlns:c16="http://schemas.microsoft.com/office/drawing/2014/chart" uri="{C3380CC4-5D6E-409C-BE32-E72D297353CC}">
                  <c16:uniqueId val="{00000087-BCBE-47FE-A5C8-AD0F3BFFC411}"/>
                </c:ext>
              </c:extLst>
            </c:dLbl>
            <c:dLbl>
              <c:idx val="126"/>
              <c:delete val="1"/>
              <c:extLst>
                <c:ext xmlns:c15="http://schemas.microsoft.com/office/drawing/2012/chart" uri="{CE6537A1-D6FC-4f65-9D91-7224C49458BB}"/>
                <c:ext xmlns:c16="http://schemas.microsoft.com/office/drawing/2014/chart" uri="{C3380CC4-5D6E-409C-BE32-E72D297353CC}">
                  <c16:uniqueId val="{00000088-BCBE-47FE-A5C8-AD0F3BFFC411}"/>
                </c:ext>
              </c:extLst>
            </c:dLbl>
            <c:dLbl>
              <c:idx val="127"/>
              <c:delete val="1"/>
              <c:extLst>
                <c:ext xmlns:c15="http://schemas.microsoft.com/office/drawing/2012/chart" uri="{CE6537A1-D6FC-4f65-9D91-7224C49458BB}"/>
                <c:ext xmlns:c16="http://schemas.microsoft.com/office/drawing/2014/chart" uri="{C3380CC4-5D6E-409C-BE32-E72D297353CC}">
                  <c16:uniqueId val="{00000089-BCBE-47FE-A5C8-AD0F3BFFC411}"/>
                </c:ext>
              </c:extLst>
            </c:dLbl>
            <c:dLbl>
              <c:idx val="128"/>
              <c:delete val="1"/>
              <c:extLst>
                <c:ext xmlns:c15="http://schemas.microsoft.com/office/drawing/2012/chart" uri="{CE6537A1-D6FC-4f65-9D91-7224C49458BB}"/>
                <c:ext xmlns:c16="http://schemas.microsoft.com/office/drawing/2014/chart" uri="{C3380CC4-5D6E-409C-BE32-E72D297353CC}">
                  <c16:uniqueId val="{0000008A-BCBE-47FE-A5C8-AD0F3BFFC411}"/>
                </c:ext>
              </c:extLst>
            </c:dLbl>
            <c:dLbl>
              <c:idx val="129"/>
              <c:delete val="1"/>
              <c:extLst>
                <c:ext xmlns:c15="http://schemas.microsoft.com/office/drawing/2012/chart" uri="{CE6537A1-D6FC-4f65-9D91-7224C49458BB}"/>
                <c:ext xmlns:c16="http://schemas.microsoft.com/office/drawing/2014/chart" uri="{C3380CC4-5D6E-409C-BE32-E72D297353CC}">
                  <c16:uniqueId val="{0000008B-BCBE-47FE-A5C8-AD0F3BFFC411}"/>
                </c:ext>
              </c:extLst>
            </c:dLbl>
            <c:dLbl>
              <c:idx val="130"/>
              <c:delete val="1"/>
              <c:extLst>
                <c:ext xmlns:c15="http://schemas.microsoft.com/office/drawing/2012/chart" uri="{CE6537A1-D6FC-4f65-9D91-7224C49458BB}"/>
                <c:ext xmlns:c16="http://schemas.microsoft.com/office/drawing/2014/chart" uri="{C3380CC4-5D6E-409C-BE32-E72D297353CC}">
                  <c16:uniqueId val="{0000008C-BCBE-47FE-A5C8-AD0F3BFFC411}"/>
                </c:ext>
              </c:extLst>
            </c:dLbl>
            <c:dLbl>
              <c:idx val="131"/>
              <c:delete val="1"/>
              <c:extLst>
                <c:ext xmlns:c15="http://schemas.microsoft.com/office/drawing/2012/chart" uri="{CE6537A1-D6FC-4f65-9D91-7224C49458BB}"/>
                <c:ext xmlns:c16="http://schemas.microsoft.com/office/drawing/2014/chart" uri="{C3380CC4-5D6E-409C-BE32-E72D297353CC}">
                  <c16:uniqueId val="{0000008D-BCBE-47FE-A5C8-AD0F3BFFC411}"/>
                </c:ext>
              </c:extLst>
            </c:dLbl>
            <c:dLbl>
              <c:idx val="132"/>
              <c:delete val="1"/>
              <c:extLst>
                <c:ext xmlns:c15="http://schemas.microsoft.com/office/drawing/2012/chart" uri="{CE6537A1-D6FC-4f65-9D91-7224C49458BB}"/>
                <c:ext xmlns:c16="http://schemas.microsoft.com/office/drawing/2014/chart" uri="{C3380CC4-5D6E-409C-BE32-E72D297353CC}">
                  <c16:uniqueId val="{0000008E-BCBE-47FE-A5C8-AD0F3BFFC411}"/>
                </c:ext>
              </c:extLst>
            </c:dLbl>
            <c:dLbl>
              <c:idx val="133"/>
              <c:delete val="1"/>
              <c:extLst>
                <c:ext xmlns:c15="http://schemas.microsoft.com/office/drawing/2012/chart" uri="{CE6537A1-D6FC-4f65-9D91-7224C49458BB}"/>
                <c:ext xmlns:c16="http://schemas.microsoft.com/office/drawing/2014/chart" uri="{C3380CC4-5D6E-409C-BE32-E72D297353CC}">
                  <c16:uniqueId val="{0000008F-BCBE-47FE-A5C8-AD0F3BFFC411}"/>
                </c:ext>
              </c:extLst>
            </c:dLbl>
            <c:dLbl>
              <c:idx val="134"/>
              <c:delete val="1"/>
              <c:extLst>
                <c:ext xmlns:c15="http://schemas.microsoft.com/office/drawing/2012/chart" uri="{CE6537A1-D6FC-4f65-9D91-7224C49458BB}"/>
                <c:ext xmlns:c16="http://schemas.microsoft.com/office/drawing/2014/chart" uri="{C3380CC4-5D6E-409C-BE32-E72D297353CC}">
                  <c16:uniqueId val="{00000090-BCBE-47FE-A5C8-AD0F3BFFC411}"/>
                </c:ext>
              </c:extLst>
            </c:dLbl>
            <c:dLbl>
              <c:idx val="135"/>
              <c:delete val="1"/>
              <c:extLst>
                <c:ext xmlns:c15="http://schemas.microsoft.com/office/drawing/2012/chart" uri="{CE6537A1-D6FC-4f65-9D91-7224C49458BB}"/>
                <c:ext xmlns:c16="http://schemas.microsoft.com/office/drawing/2014/chart" uri="{C3380CC4-5D6E-409C-BE32-E72D297353CC}">
                  <c16:uniqueId val="{00000091-BCBE-47FE-A5C8-AD0F3BFFC411}"/>
                </c:ext>
              </c:extLst>
            </c:dLbl>
            <c:dLbl>
              <c:idx val="136"/>
              <c:delete val="1"/>
              <c:extLst>
                <c:ext xmlns:c15="http://schemas.microsoft.com/office/drawing/2012/chart" uri="{CE6537A1-D6FC-4f65-9D91-7224C49458BB}"/>
                <c:ext xmlns:c16="http://schemas.microsoft.com/office/drawing/2014/chart" uri="{C3380CC4-5D6E-409C-BE32-E72D297353CC}">
                  <c16:uniqueId val="{00000092-BCBE-47FE-A5C8-AD0F3BFFC411}"/>
                </c:ext>
              </c:extLst>
            </c:dLbl>
            <c:dLbl>
              <c:idx val="137"/>
              <c:delete val="1"/>
              <c:extLst>
                <c:ext xmlns:c15="http://schemas.microsoft.com/office/drawing/2012/chart" uri="{CE6537A1-D6FC-4f65-9D91-7224C49458BB}"/>
                <c:ext xmlns:c16="http://schemas.microsoft.com/office/drawing/2014/chart" uri="{C3380CC4-5D6E-409C-BE32-E72D297353CC}">
                  <c16:uniqueId val="{00000093-BCBE-47FE-A5C8-AD0F3BFFC411}"/>
                </c:ext>
              </c:extLst>
            </c:dLbl>
            <c:dLbl>
              <c:idx val="138"/>
              <c:delete val="1"/>
              <c:extLst>
                <c:ext xmlns:c15="http://schemas.microsoft.com/office/drawing/2012/chart" uri="{CE6537A1-D6FC-4f65-9D91-7224C49458BB}"/>
                <c:ext xmlns:c16="http://schemas.microsoft.com/office/drawing/2014/chart" uri="{C3380CC4-5D6E-409C-BE32-E72D297353CC}">
                  <c16:uniqueId val="{00000094-BCBE-47FE-A5C8-AD0F3BFFC411}"/>
                </c:ext>
              </c:extLst>
            </c:dLbl>
            <c:dLbl>
              <c:idx val="139"/>
              <c:delete val="1"/>
              <c:extLst>
                <c:ext xmlns:c15="http://schemas.microsoft.com/office/drawing/2012/chart" uri="{CE6537A1-D6FC-4f65-9D91-7224C49458BB}"/>
                <c:ext xmlns:c16="http://schemas.microsoft.com/office/drawing/2014/chart" uri="{C3380CC4-5D6E-409C-BE32-E72D297353CC}">
                  <c16:uniqueId val="{00000095-BCBE-47FE-A5C8-AD0F3BFFC411}"/>
                </c:ext>
              </c:extLst>
            </c:dLbl>
            <c:dLbl>
              <c:idx val="140"/>
              <c:delete val="1"/>
              <c:extLst>
                <c:ext xmlns:c15="http://schemas.microsoft.com/office/drawing/2012/chart" uri="{CE6537A1-D6FC-4f65-9D91-7224C49458BB}"/>
                <c:ext xmlns:c16="http://schemas.microsoft.com/office/drawing/2014/chart" uri="{C3380CC4-5D6E-409C-BE32-E72D297353CC}">
                  <c16:uniqueId val="{00000096-BCBE-47FE-A5C8-AD0F3BFFC411}"/>
                </c:ext>
              </c:extLst>
            </c:dLbl>
            <c:dLbl>
              <c:idx val="141"/>
              <c:layout>
                <c:manualLayout>
                  <c:x val="-0.12757418958993763"/>
                  <c:y val="-1.4028211409729202E-16"/>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97-BCBE-47FE-A5C8-AD0F3BFFC411}"/>
                </c:ext>
              </c:extLst>
            </c:dLbl>
            <c:dLbl>
              <c:idx val="142"/>
              <c:delete val="1"/>
              <c:extLst>
                <c:ext xmlns:c15="http://schemas.microsoft.com/office/drawing/2012/chart" uri="{CE6537A1-D6FC-4f65-9D91-7224C49458BB}"/>
                <c:ext xmlns:c16="http://schemas.microsoft.com/office/drawing/2014/chart" uri="{C3380CC4-5D6E-409C-BE32-E72D297353CC}">
                  <c16:uniqueId val="{00000098-BCBE-47FE-A5C8-AD0F3BFFC411}"/>
                </c:ext>
              </c:extLst>
            </c:dLbl>
            <c:dLbl>
              <c:idx val="143"/>
              <c:delete val="1"/>
              <c:extLst>
                <c:ext xmlns:c15="http://schemas.microsoft.com/office/drawing/2012/chart" uri="{CE6537A1-D6FC-4f65-9D91-7224C49458BB}"/>
                <c:ext xmlns:c16="http://schemas.microsoft.com/office/drawing/2014/chart" uri="{C3380CC4-5D6E-409C-BE32-E72D297353CC}">
                  <c16:uniqueId val="{00000099-BCBE-47FE-A5C8-AD0F3BFFC411}"/>
                </c:ext>
              </c:extLst>
            </c:dLbl>
            <c:dLbl>
              <c:idx val="144"/>
              <c:delete val="1"/>
              <c:extLst>
                <c:ext xmlns:c15="http://schemas.microsoft.com/office/drawing/2012/chart" uri="{CE6537A1-D6FC-4f65-9D91-7224C49458BB}"/>
                <c:ext xmlns:c16="http://schemas.microsoft.com/office/drawing/2014/chart" uri="{C3380CC4-5D6E-409C-BE32-E72D297353CC}">
                  <c16:uniqueId val="{0000009A-BCBE-47FE-A5C8-AD0F3BFFC411}"/>
                </c:ext>
              </c:extLst>
            </c:dLbl>
            <c:dLbl>
              <c:idx val="145"/>
              <c:delete val="1"/>
              <c:extLst>
                <c:ext xmlns:c15="http://schemas.microsoft.com/office/drawing/2012/chart" uri="{CE6537A1-D6FC-4f65-9D91-7224C49458BB}"/>
                <c:ext xmlns:c16="http://schemas.microsoft.com/office/drawing/2014/chart" uri="{C3380CC4-5D6E-409C-BE32-E72D297353CC}">
                  <c16:uniqueId val="{0000009B-BCBE-47FE-A5C8-AD0F3BFFC411}"/>
                </c:ext>
              </c:extLst>
            </c:dLbl>
            <c:dLbl>
              <c:idx val="146"/>
              <c:delete val="1"/>
              <c:extLst>
                <c:ext xmlns:c15="http://schemas.microsoft.com/office/drawing/2012/chart" uri="{CE6537A1-D6FC-4f65-9D91-7224C49458BB}"/>
                <c:ext xmlns:c16="http://schemas.microsoft.com/office/drawing/2014/chart" uri="{C3380CC4-5D6E-409C-BE32-E72D297353CC}">
                  <c16:uniqueId val="{0000009C-BCBE-47FE-A5C8-AD0F3BFFC411}"/>
                </c:ext>
              </c:extLst>
            </c:dLbl>
            <c:dLbl>
              <c:idx val="147"/>
              <c:delete val="1"/>
              <c:extLst>
                <c:ext xmlns:c15="http://schemas.microsoft.com/office/drawing/2012/chart" uri="{CE6537A1-D6FC-4f65-9D91-7224C49458BB}"/>
                <c:ext xmlns:c16="http://schemas.microsoft.com/office/drawing/2014/chart" uri="{C3380CC4-5D6E-409C-BE32-E72D297353CC}">
                  <c16:uniqueId val="{0000009D-BCBE-47FE-A5C8-AD0F3BFFC411}"/>
                </c:ext>
              </c:extLst>
            </c:dLbl>
            <c:dLbl>
              <c:idx val="148"/>
              <c:delete val="1"/>
              <c:extLst>
                <c:ext xmlns:c15="http://schemas.microsoft.com/office/drawing/2012/chart" uri="{CE6537A1-D6FC-4f65-9D91-7224C49458BB}"/>
                <c:ext xmlns:c16="http://schemas.microsoft.com/office/drawing/2014/chart" uri="{C3380CC4-5D6E-409C-BE32-E72D297353CC}">
                  <c16:uniqueId val="{0000009E-BCBE-47FE-A5C8-AD0F3BFFC411}"/>
                </c:ext>
              </c:extLst>
            </c:dLbl>
            <c:dLbl>
              <c:idx val="149"/>
              <c:delete val="1"/>
              <c:extLst>
                <c:ext xmlns:c15="http://schemas.microsoft.com/office/drawing/2012/chart" uri="{CE6537A1-D6FC-4f65-9D91-7224C49458BB}"/>
                <c:ext xmlns:c16="http://schemas.microsoft.com/office/drawing/2014/chart" uri="{C3380CC4-5D6E-409C-BE32-E72D297353CC}">
                  <c16:uniqueId val="{0000009F-BCBE-47FE-A5C8-AD0F3BFFC411}"/>
                </c:ext>
              </c:extLst>
            </c:dLbl>
            <c:dLbl>
              <c:idx val="150"/>
              <c:delete val="1"/>
              <c:extLst>
                <c:ext xmlns:c15="http://schemas.microsoft.com/office/drawing/2012/chart" uri="{CE6537A1-D6FC-4f65-9D91-7224C49458BB}"/>
                <c:ext xmlns:c16="http://schemas.microsoft.com/office/drawing/2014/chart" uri="{C3380CC4-5D6E-409C-BE32-E72D297353CC}">
                  <c16:uniqueId val="{000000A0-BCBE-47FE-A5C8-AD0F3BFFC411}"/>
                </c:ext>
              </c:extLst>
            </c:dLbl>
            <c:dLbl>
              <c:idx val="151"/>
              <c:delete val="1"/>
              <c:extLst>
                <c:ext xmlns:c15="http://schemas.microsoft.com/office/drawing/2012/chart" uri="{CE6537A1-D6FC-4f65-9D91-7224C49458BB}"/>
                <c:ext xmlns:c16="http://schemas.microsoft.com/office/drawing/2014/chart" uri="{C3380CC4-5D6E-409C-BE32-E72D297353CC}">
                  <c16:uniqueId val="{000000A1-BCBE-47FE-A5C8-AD0F3BFFC411}"/>
                </c:ext>
              </c:extLst>
            </c:dLbl>
            <c:dLbl>
              <c:idx val="152"/>
              <c:delete val="1"/>
              <c:extLst>
                <c:ext xmlns:c15="http://schemas.microsoft.com/office/drawing/2012/chart" uri="{CE6537A1-D6FC-4f65-9D91-7224C49458BB}"/>
                <c:ext xmlns:c16="http://schemas.microsoft.com/office/drawing/2014/chart" uri="{C3380CC4-5D6E-409C-BE32-E72D297353CC}">
                  <c16:uniqueId val="{000000A2-BCBE-47FE-A5C8-AD0F3BFFC411}"/>
                </c:ext>
              </c:extLst>
            </c:dLbl>
            <c:dLbl>
              <c:idx val="153"/>
              <c:delete val="1"/>
              <c:extLst>
                <c:ext xmlns:c15="http://schemas.microsoft.com/office/drawing/2012/chart" uri="{CE6537A1-D6FC-4f65-9D91-7224C49458BB}"/>
                <c:ext xmlns:c16="http://schemas.microsoft.com/office/drawing/2014/chart" uri="{C3380CC4-5D6E-409C-BE32-E72D297353CC}">
                  <c16:uniqueId val="{000000A3-BCBE-47FE-A5C8-AD0F3BFFC411}"/>
                </c:ext>
              </c:extLst>
            </c:dLbl>
            <c:dLbl>
              <c:idx val="154"/>
              <c:delete val="1"/>
              <c:extLst>
                <c:ext xmlns:c15="http://schemas.microsoft.com/office/drawing/2012/chart" uri="{CE6537A1-D6FC-4f65-9D91-7224C49458BB}"/>
                <c:ext xmlns:c16="http://schemas.microsoft.com/office/drawing/2014/chart" uri="{C3380CC4-5D6E-409C-BE32-E72D297353CC}">
                  <c16:uniqueId val="{000000A4-BCBE-47FE-A5C8-AD0F3BFFC411}"/>
                </c:ext>
              </c:extLst>
            </c:dLbl>
            <c:dLbl>
              <c:idx val="155"/>
              <c:delete val="1"/>
              <c:extLst>
                <c:ext xmlns:c15="http://schemas.microsoft.com/office/drawing/2012/chart" uri="{CE6537A1-D6FC-4f65-9D91-7224C49458BB}"/>
                <c:ext xmlns:c16="http://schemas.microsoft.com/office/drawing/2014/chart" uri="{C3380CC4-5D6E-409C-BE32-E72D297353CC}">
                  <c16:uniqueId val="{000000A5-BCBE-47FE-A5C8-AD0F3BFFC411}"/>
                </c:ext>
              </c:extLst>
            </c:dLbl>
            <c:dLbl>
              <c:idx val="156"/>
              <c:delete val="1"/>
              <c:extLst>
                <c:ext xmlns:c15="http://schemas.microsoft.com/office/drawing/2012/chart" uri="{CE6537A1-D6FC-4f65-9D91-7224C49458BB}"/>
                <c:ext xmlns:c16="http://schemas.microsoft.com/office/drawing/2014/chart" uri="{C3380CC4-5D6E-409C-BE32-E72D297353CC}">
                  <c16:uniqueId val="{000000A6-BCBE-47FE-A5C8-AD0F3BFFC411}"/>
                </c:ext>
              </c:extLst>
            </c:dLbl>
            <c:dLbl>
              <c:idx val="157"/>
              <c:delete val="1"/>
              <c:extLst>
                <c:ext xmlns:c15="http://schemas.microsoft.com/office/drawing/2012/chart" uri="{CE6537A1-D6FC-4f65-9D91-7224C49458BB}"/>
                <c:ext xmlns:c16="http://schemas.microsoft.com/office/drawing/2014/chart" uri="{C3380CC4-5D6E-409C-BE32-E72D297353CC}">
                  <c16:uniqueId val="{000000A7-BCBE-47FE-A5C8-AD0F3BFFC411}"/>
                </c:ext>
              </c:extLst>
            </c:dLbl>
            <c:dLbl>
              <c:idx val="158"/>
              <c:delete val="1"/>
              <c:extLst>
                <c:ext xmlns:c15="http://schemas.microsoft.com/office/drawing/2012/chart" uri="{CE6537A1-D6FC-4f65-9D91-7224C49458BB}"/>
                <c:ext xmlns:c16="http://schemas.microsoft.com/office/drawing/2014/chart" uri="{C3380CC4-5D6E-409C-BE32-E72D297353CC}">
                  <c16:uniqueId val="{000000A8-BCBE-47FE-A5C8-AD0F3BFFC411}"/>
                </c:ext>
              </c:extLst>
            </c:dLbl>
            <c:dLbl>
              <c:idx val="159"/>
              <c:delete val="1"/>
              <c:extLst>
                <c:ext xmlns:c15="http://schemas.microsoft.com/office/drawing/2012/chart" uri="{CE6537A1-D6FC-4f65-9D91-7224C49458BB}"/>
                <c:ext xmlns:c16="http://schemas.microsoft.com/office/drawing/2014/chart" uri="{C3380CC4-5D6E-409C-BE32-E72D297353CC}">
                  <c16:uniqueId val="{000000A9-BCBE-47FE-A5C8-AD0F3BFFC411}"/>
                </c:ext>
              </c:extLst>
            </c:dLbl>
            <c:dLbl>
              <c:idx val="160"/>
              <c:delete val="1"/>
              <c:extLst>
                <c:ext xmlns:c15="http://schemas.microsoft.com/office/drawing/2012/chart" uri="{CE6537A1-D6FC-4f65-9D91-7224C49458BB}"/>
                <c:ext xmlns:c16="http://schemas.microsoft.com/office/drawing/2014/chart" uri="{C3380CC4-5D6E-409C-BE32-E72D297353CC}">
                  <c16:uniqueId val="{000000AA-BCBE-47FE-A5C8-AD0F3BFFC411}"/>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'Global Indicators'!$B$35:$FF$35</c:f>
              <c:numCache>
                <c:formatCode>0.0</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numCache>
            </c:numRef>
          </c:val>
          <c:smooth val="0"/>
          <c:extLst>
            <c:ext xmlns:c16="http://schemas.microsoft.com/office/drawing/2014/chart" uri="{C3380CC4-5D6E-409C-BE32-E72D297353CC}">
              <c16:uniqueId val="{0000013E-8879-46FE-8E5D-CA84EEEDBCF4}"/>
            </c:ext>
          </c:extLst>
        </c:ser>
        <c:dLbls>
          <c:showLegendKey val="0"/>
          <c:showVal val="0"/>
          <c:showCatName val="0"/>
          <c:showSerName val="0"/>
          <c:showPercent val="0"/>
          <c:showBubbleSize val="0"/>
        </c:dLbls>
        <c:smooth val="0"/>
        <c:axId val="539337736"/>
        <c:axId val="539338720"/>
      </c:lineChart>
      <c:dateAx>
        <c:axId val="539337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a-DK"/>
          </a:p>
        </c:txPr>
        <c:crossAx val="539338720"/>
        <c:crossesAt val="0"/>
        <c:auto val="0"/>
        <c:lblOffset val="100"/>
        <c:baseTimeUnit val="days"/>
        <c:minorUnit val="3"/>
      </c:dateAx>
      <c:valAx>
        <c:axId val="539338720"/>
        <c:scaling>
          <c:orientation val="minMax"/>
          <c:max val="1.6"/>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tx1">
                <a:lumMod val="15000"/>
                <a:lumOff val="85000"/>
                <a:alpha val="95000"/>
              </a:schemeClr>
            </a:solidFill>
          </a:ln>
          <a:effectLst/>
        </c:spPr>
        <c:txPr>
          <a:bodyPr rot="-6000000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a-DK"/>
          </a:p>
        </c:txPr>
        <c:crossAx val="539337736"/>
        <c:crosses val="autoZero"/>
        <c:crossBetween val="between"/>
      </c:valAx>
      <c:spPr>
        <a:solidFill>
          <a:schemeClr val="accent4">
            <a:lumMod val="40000"/>
            <a:lumOff val="60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a:solidFill>
            <a:schemeClr val="tx1">
              <a:lumMod val="75000"/>
              <a:lumOff val="25000"/>
            </a:schemeClr>
          </a:solidFill>
        </a:defRPr>
      </a:pPr>
      <a:endParaRPr lang="da-DK"/>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190501</xdr:colOff>
      <xdr:row>19</xdr:row>
      <xdr:rowOff>19050</xdr:rowOff>
    </xdr:from>
    <xdr:to>
      <xdr:col>14</xdr:col>
      <xdr:colOff>495301</xdr:colOff>
      <xdr:row>32</xdr:row>
      <xdr:rowOff>66675</xdr:rowOff>
    </xdr:to>
    <xdr:graphicFrame macro="">
      <xdr:nvGraphicFramePr>
        <xdr:cNvPr id="2" name="Chart 1043">
          <a:extLst>
            <a:ext uri="{FF2B5EF4-FFF2-40B4-BE49-F238E27FC236}">
              <a16:creationId xmlns:a16="http://schemas.microsoft.com/office/drawing/2014/main" id="{15BA1672-5720-4645-A145-03C421CB37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76200</xdr:colOff>
      <xdr:row>30</xdr:row>
      <xdr:rowOff>180975</xdr:rowOff>
    </xdr:from>
    <xdr:to>
      <xdr:col>12</xdr:col>
      <xdr:colOff>9524</xdr:colOff>
      <xdr:row>32</xdr:row>
      <xdr:rowOff>57150</xdr:rowOff>
    </xdr:to>
    <xdr:sp macro="" textlink="">
      <xdr:nvSpPr>
        <xdr:cNvPr id="3" name="Tekstboks 4">
          <a:extLst>
            <a:ext uri="{FF2B5EF4-FFF2-40B4-BE49-F238E27FC236}">
              <a16:creationId xmlns:a16="http://schemas.microsoft.com/office/drawing/2014/main" id="{3835053A-C303-4871-B089-86C6D51E5813}"/>
            </a:ext>
          </a:extLst>
        </xdr:cNvPr>
        <xdr:cNvSpPr txBox="1"/>
      </xdr:nvSpPr>
      <xdr:spPr>
        <a:xfrm>
          <a:off x="7362825" y="6019800"/>
          <a:ext cx="32670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75000"/>
                  <a:lumOff val="25000"/>
                </a:schemeClr>
              </a:solidFill>
              <a:effectLst/>
            </a:rPr>
            <a:t>* </a:t>
          </a:r>
          <a:r>
            <a:rPr lang="en-US" sz="900">
              <a:solidFill>
                <a:schemeClr val="tx1">
                  <a:lumMod val="75000"/>
                  <a:lumOff val="25000"/>
                </a:schemeClr>
              </a:solidFill>
              <a:latin typeface="Times New Roman" panose="02020603050405020304" pitchFamily="18" charset="0"/>
              <a:cs typeface="Times New Roman" panose="02020603050405020304" pitchFamily="18" charset="0"/>
            </a:rPr>
            <a:t>Fossil </a:t>
          </a:r>
          <a:r>
            <a:rPr lang="da-DK" sz="1100" b="0" i="0" baseline="0">
              <a:solidFill>
                <a:schemeClr val="tx1">
                  <a:lumMod val="75000"/>
                  <a:lumOff val="25000"/>
                </a:schemeClr>
              </a:solidFill>
              <a:effectLst/>
              <a:latin typeface="+mn-lt"/>
              <a:ea typeface="+mn-ea"/>
              <a:cs typeface="+mn-cs"/>
            </a:rPr>
            <a:t>CO₂</a:t>
          </a:r>
          <a:r>
            <a:rPr lang="en-US" sz="900">
              <a:solidFill>
                <a:schemeClr val="tx1">
                  <a:lumMod val="75000"/>
                  <a:lumOff val="25000"/>
                </a:schemeClr>
              </a:solidFill>
              <a:latin typeface="Times New Roman" panose="02020603050405020304" pitchFamily="18" charset="0"/>
              <a:cs typeface="Times New Roman" panose="02020603050405020304" pitchFamily="18" charset="0"/>
            </a:rPr>
            <a:t> </a:t>
          </a:r>
          <a:r>
            <a:rPr lang="en-US" sz="900">
              <a:solidFill>
                <a:schemeClr val="tx1">
                  <a:lumMod val="75000"/>
                  <a:lumOff val="25000"/>
                </a:schemeClr>
              </a:solidFill>
              <a:latin typeface="+mn-lt"/>
              <a:cs typeface="Times New Roman" panose="02020603050405020304" pitchFamily="18" charset="0"/>
            </a:rPr>
            <a:t>Emissions</a:t>
          </a:r>
          <a:r>
            <a:rPr lang="en-US" sz="900" baseline="0">
              <a:solidFill>
                <a:schemeClr val="tx1">
                  <a:lumMod val="75000"/>
                  <a:lumOff val="25000"/>
                </a:schemeClr>
              </a:solidFill>
              <a:latin typeface="Times New Roman" panose="02020603050405020304" pitchFamily="18" charset="0"/>
              <a:cs typeface="Times New Roman" panose="02020603050405020304" pitchFamily="18" charset="0"/>
            </a:rPr>
            <a:t> (without bunkers) from EDGAR</a:t>
          </a:r>
          <a:endParaRPr lang="en-US" sz="900">
            <a:solidFill>
              <a:schemeClr val="tx1">
                <a:lumMod val="75000"/>
                <a:lumOff val="25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8</xdr:row>
      <xdr:rowOff>9526</xdr:rowOff>
    </xdr:from>
    <xdr:to>
      <xdr:col>11</xdr:col>
      <xdr:colOff>1</xdr:colOff>
      <xdr:row>27</xdr:row>
      <xdr:rowOff>19050</xdr:rowOff>
    </xdr:to>
    <xdr:graphicFrame macro="">
      <xdr:nvGraphicFramePr>
        <xdr:cNvPr id="2" name="Chart 11">
          <a:extLst>
            <a:ext uri="{FF2B5EF4-FFF2-40B4-BE49-F238E27FC236}">
              <a16:creationId xmlns:a16="http://schemas.microsoft.com/office/drawing/2014/main" id="{57DC8D04-F907-4C5F-AB06-5767A4478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57</xdr:row>
      <xdr:rowOff>9526</xdr:rowOff>
    </xdr:from>
    <xdr:to>
      <xdr:col>11</xdr:col>
      <xdr:colOff>0</xdr:colOff>
      <xdr:row>77</xdr:row>
      <xdr:rowOff>66676</xdr:rowOff>
    </xdr:to>
    <xdr:graphicFrame macro="">
      <xdr:nvGraphicFramePr>
        <xdr:cNvPr id="3" name="Chart 12">
          <a:extLst>
            <a:ext uri="{FF2B5EF4-FFF2-40B4-BE49-F238E27FC236}">
              <a16:creationId xmlns:a16="http://schemas.microsoft.com/office/drawing/2014/main" id="{59ABA9E5-312B-4C20-9353-0F9CEAC9CC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381000</xdr:colOff>
      <xdr:row>8</xdr:row>
      <xdr:rowOff>28575</xdr:rowOff>
    </xdr:from>
    <xdr:to>
      <xdr:col>10</xdr:col>
      <xdr:colOff>495305</xdr:colOff>
      <xdr:row>9</xdr:row>
      <xdr:rowOff>117475</xdr:rowOff>
    </xdr:to>
    <xdr:sp macro="" textlink="">
      <xdr:nvSpPr>
        <xdr:cNvPr id="4" name="Tekstboks 7">
          <a:extLst>
            <a:ext uri="{FF2B5EF4-FFF2-40B4-BE49-F238E27FC236}">
              <a16:creationId xmlns:a16="http://schemas.microsoft.com/office/drawing/2014/main" id="{F27CDB88-EC33-47A0-904F-5C618AD71EBD}"/>
            </a:ext>
          </a:extLst>
        </xdr:cNvPr>
        <xdr:cNvSpPr txBox="1"/>
      </xdr:nvSpPr>
      <xdr:spPr>
        <a:xfrm>
          <a:off x="6315075" y="1609725"/>
          <a:ext cx="133350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1">
                  <a:lumMod val="65000"/>
                  <a:lumOff val="35000"/>
                </a:schemeClr>
              </a:solidFill>
              <a:latin typeface="+mn-lt"/>
              <a:cs typeface="Times New Roman" panose="02020603050405020304" pitchFamily="18" charset="0"/>
            </a:rPr>
            <a:t>climatepositions</a:t>
          </a:r>
          <a:r>
            <a:rPr lang="en-US" sz="900">
              <a:solidFill>
                <a:schemeClr val="tx1">
                  <a:lumMod val="65000"/>
                  <a:lumOff val="35000"/>
                </a:schemeClr>
              </a:solidFill>
              <a:latin typeface="+mn-lt"/>
              <a:cs typeface="Times New Roman" panose="02020603050405020304" pitchFamily="18" charset="0"/>
            </a:rPr>
            <a:t>.com</a:t>
          </a:r>
        </a:p>
      </xdr:txBody>
    </xdr:sp>
    <xdr:clientData/>
  </xdr:twoCellAnchor>
  <xdr:twoCellAnchor>
    <xdr:from>
      <xdr:col>8</xdr:col>
      <xdr:colOff>428624</xdr:colOff>
      <xdr:row>57</xdr:row>
      <xdr:rowOff>19050</xdr:rowOff>
    </xdr:from>
    <xdr:to>
      <xdr:col>10</xdr:col>
      <xdr:colOff>533400</xdr:colOff>
      <xdr:row>58</xdr:row>
      <xdr:rowOff>76200</xdr:rowOff>
    </xdr:to>
    <xdr:sp macro="" textlink="">
      <xdr:nvSpPr>
        <xdr:cNvPr id="5" name="Tekstboks 10">
          <a:extLst>
            <a:ext uri="{FF2B5EF4-FFF2-40B4-BE49-F238E27FC236}">
              <a16:creationId xmlns:a16="http://schemas.microsoft.com/office/drawing/2014/main" id="{5BCEB575-56E8-4AB3-ABCD-92D0BEE591B0}"/>
            </a:ext>
          </a:extLst>
        </xdr:cNvPr>
        <xdr:cNvSpPr txBox="1"/>
      </xdr:nvSpPr>
      <xdr:spPr>
        <a:xfrm>
          <a:off x="6362699" y="10953750"/>
          <a:ext cx="13239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climatepositions.com</a:t>
          </a:r>
        </a:p>
      </xdr:txBody>
    </xdr:sp>
    <xdr:clientData/>
  </xdr:twoCellAnchor>
  <xdr:twoCellAnchor>
    <xdr:from>
      <xdr:col>12</xdr:col>
      <xdr:colOff>1</xdr:colOff>
      <xdr:row>7</xdr:row>
      <xdr:rowOff>180974</xdr:rowOff>
    </xdr:from>
    <xdr:to>
      <xdr:col>20</xdr:col>
      <xdr:colOff>9525</xdr:colOff>
      <xdr:row>23</xdr:row>
      <xdr:rowOff>190499</xdr:rowOff>
    </xdr:to>
    <xdr:graphicFrame macro="">
      <xdr:nvGraphicFramePr>
        <xdr:cNvPr id="6" name="Diagram 5">
          <a:extLst>
            <a:ext uri="{FF2B5EF4-FFF2-40B4-BE49-F238E27FC236}">
              <a16:creationId xmlns:a16="http://schemas.microsoft.com/office/drawing/2014/main" id="{63A0909F-DCD6-4746-B7AE-03747004D5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476250</xdr:colOff>
      <xdr:row>8</xdr:row>
      <xdr:rowOff>0</xdr:rowOff>
    </xdr:from>
    <xdr:to>
      <xdr:col>18</xdr:col>
      <xdr:colOff>590550</xdr:colOff>
      <xdr:row>9</xdr:row>
      <xdr:rowOff>60325</xdr:rowOff>
    </xdr:to>
    <xdr:sp macro="" textlink="">
      <xdr:nvSpPr>
        <xdr:cNvPr id="7" name="Tekstboks 7">
          <a:extLst>
            <a:ext uri="{FF2B5EF4-FFF2-40B4-BE49-F238E27FC236}">
              <a16:creationId xmlns:a16="http://schemas.microsoft.com/office/drawing/2014/main" id="{34661046-5778-4248-96BD-D2F43597EAD5}"/>
            </a:ext>
          </a:extLst>
        </xdr:cNvPr>
        <xdr:cNvSpPr txBox="1"/>
      </xdr:nvSpPr>
      <xdr:spPr>
        <a:xfrm>
          <a:off x="11287125" y="1581150"/>
          <a:ext cx="13335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65000"/>
                  <a:lumOff val="35000"/>
                </a:schemeClr>
              </a:solidFill>
              <a:latin typeface="+mn-lt"/>
              <a:cs typeface="Times New Roman" panose="02020603050405020304" pitchFamily="18" charset="0"/>
            </a:rPr>
            <a:t>climatepositions</a:t>
          </a:r>
          <a:r>
            <a:rPr lang="en-US" sz="900">
              <a:solidFill>
                <a:schemeClr val="tx1">
                  <a:lumMod val="65000"/>
                  <a:lumOff val="35000"/>
                </a:schemeClr>
              </a:solidFill>
              <a:latin typeface="+mn-lt"/>
              <a:cs typeface="Times New Roman" panose="02020603050405020304" pitchFamily="18" charset="0"/>
            </a:rPr>
            <a:t>.com</a:t>
          </a:r>
        </a:p>
      </xdr:txBody>
    </xdr:sp>
    <xdr:clientData/>
  </xdr:twoCellAnchor>
  <xdr:twoCellAnchor>
    <xdr:from>
      <xdr:col>1</xdr:col>
      <xdr:colOff>0</xdr:colOff>
      <xdr:row>35</xdr:row>
      <xdr:rowOff>4761</xdr:rowOff>
    </xdr:from>
    <xdr:to>
      <xdr:col>11</xdr:col>
      <xdr:colOff>0</xdr:colOff>
      <xdr:row>52</xdr:row>
      <xdr:rowOff>19050</xdr:rowOff>
    </xdr:to>
    <xdr:graphicFrame macro="">
      <xdr:nvGraphicFramePr>
        <xdr:cNvPr id="8" name="Diagram 7">
          <a:extLst>
            <a:ext uri="{FF2B5EF4-FFF2-40B4-BE49-F238E27FC236}">
              <a16:creationId xmlns:a16="http://schemas.microsoft.com/office/drawing/2014/main" id="{6DDE5C69-E4DD-4E14-9E4B-567188F23A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0.76406</cdr:x>
      <cdr:y>0.0067</cdr:y>
    </cdr:from>
    <cdr:to>
      <cdr:x>0.97965</cdr:x>
      <cdr:y>0.07174</cdr:y>
    </cdr:to>
    <cdr:sp macro="" textlink="">
      <cdr:nvSpPr>
        <cdr:cNvPr id="2" name="Tekstboks 9">
          <a:extLst xmlns:a="http://schemas.openxmlformats.org/drawingml/2006/main">
            <a:ext uri="{FF2B5EF4-FFF2-40B4-BE49-F238E27FC236}">
              <a16:creationId xmlns:a16="http://schemas.microsoft.com/office/drawing/2014/main" id="{9AAABDB8-7962-4324-8F88-4DCBD084CF9C}"/>
            </a:ext>
          </a:extLst>
        </cdr:cNvPr>
        <cdr:cNvSpPr txBox="1"/>
      </cdr:nvSpPr>
      <cdr:spPr>
        <a:xfrm xmlns:a="http://schemas.openxmlformats.org/drawingml/2006/main">
          <a:off x="4657725" y="21794"/>
          <a:ext cx="1314221" cy="211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a:solidFill>
                <a:schemeClr val="tx1">
                  <a:lumMod val="75000"/>
                  <a:lumOff val="25000"/>
                </a:schemeClr>
              </a:solidFill>
              <a:latin typeface="+mn-lt"/>
              <a:cs typeface="Times New Roman" panose="02020603050405020304" pitchFamily="18" charset="0"/>
            </a:rPr>
            <a:t>climatepositions</a:t>
          </a:r>
          <a:r>
            <a:rPr lang="en-US" sz="900">
              <a:solidFill>
                <a:schemeClr val="tx1">
                  <a:lumMod val="75000"/>
                  <a:lumOff val="25000"/>
                </a:schemeClr>
              </a:solidFill>
              <a:latin typeface="+mn-lt"/>
              <a:cs typeface="Times New Roman" panose="02020603050405020304" pitchFamily="18" charset="0"/>
            </a:rPr>
            <a:t>.com</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U241"/>
  <sheetViews>
    <sheetView tabSelected="1" zoomScaleNormal="100" workbookViewId="0"/>
  </sheetViews>
  <sheetFormatPr defaultRowHeight="15" x14ac:dyDescent="0.25"/>
  <cols>
    <col min="1" max="1" width="31.7109375" customWidth="1"/>
    <col min="2" max="2" width="23.28515625" customWidth="1"/>
    <col min="3" max="3" width="13.42578125" customWidth="1"/>
    <col min="4" max="4" width="10.85546875" customWidth="1"/>
    <col min="5" max="122" width="10" customWidth="1"/>
  </cols>
  <sheetData>
    <row r="1" spans="1:125" x14ac:dyDescent="0.25">
      <c r="A1" s="1" t="s">
        <v>0</v>
      </c>
      <c r="B1" s="2"/>
      <c r="C1" s="3"/>
      <c r="D1" s="4"/>
      <c r="E1" s="5" t="s">
        <v>1</v>
      </c>
      <c r="F1" s="6"/>
      <c r="G1" s="4"/>
      <c r="H1" s="5" t="s">
        <v>291</v>
      </c>
      <c r="I1" s="7"/>
      <c r="J1" s="4"/>
      <c r="K1" s="5" t="s">
        <v>2</v>
      </c>
      <c r="L1" s="7"/>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row>
    <row r="2" spans="1:125" ht="18.75" x14ac:dyDescent="0.3">
      <c r="A2" s="9" t="s">
        <v>290</v>
      </c>
      <c r="B2" s="10"/>
      <c r="C2" s="11"/>
      <c r="D2" s="12" t="s">
        <v>405</v>
      </c>
      <c r="E2" s="221">
        <v>0.97</v>
      </c>
      <c r="F2" s="13" t="s">
        <v>3</v>
      </c>
      <c r="G2" s="12">
        <v>2021</v>
      </c>
      <c r="H2" s="221">
        <v>416.45</v>
      </c>
      <c r="I2" s="225" t="s">
        <v>4</v>
      </c>
      <c r="J2" s="12">
        <v>2021</v>
      </c>
      <c r="K2" s="221">
        <v>7.88</v>
      </c>
      <c r="L2" s="14" t="s">
        <v>49</v>
      </c>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row>
    <row r="3" spans="1:125" x14ac:dyDescent="0.25">
      <c r="A3" s="15">
        <v>44562</v>
      </c>
      <c r="B3" s="16"/>
      <c r="C3" s="17"/>
      <c r="D3" s="12" t="s">
        <v>288</v>
      </c>
      <c r="E3" s="18">
        <v>0.57999999999999996</v>
      </c>
      <c r="F3" s="13" t="s">
        <v>3</v>
      </c>
      <c r="G3" s="12">
        <v>1999</v>
      </c>
      <c r="H3" s="18">
        <v>368.54</v>
      </c>
      <c r="I3" s="225" t="s">
        <v>4</v>
      </c>
      <c r="J3" s="12">
        <v>1999</v>
      </c>
      <c r="K3" s="18">
        <v>6.06</v>
      </c>
      <c r="L3" s="14" t="s">
        <v>49</v>
      </c>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row>
    <row r="4" spans="1:125" x14ac:dyDescent="0.25">
      <c r="A4" s="14" t="s">
        <v>5</v>
      </c>
      <c r="B4" s="7"/>
      <c r="C4" s="7"/>
      <c r="D4" s="19">
        <f>D8-D5</f>
        <v>7.4019611814239497</v>
      </c>
      <c r="E4" s="7"/>
      <c r="F4" s="7"/>
      <c r="G4" s="8"/>
      <c r="H4" s="8"/>
      <c r="I4" s="8"/>
      <c r="J4" s="8"/>
      <c r="K4" s="8"/>
      <c r="L4" s="8"/>
      <c r="M4" s="7"/>
      <c r="N4" s="20"/>
      <c r="O4" s="7"/>
      <c r="P4" s="7"/>
      <c r="Q4" s="7"/>
      <c r="R4" s="7"/>
      <c r="S4" s="21">
        <f>D4/S5</f>
        <v>1.4803922362847899</v>
      </c>
      <c r="T4" s="7"/>
      <c r="U4" s="7"/>
      <c r="V4" s="7"/>
      <c r="W4" s="7"/>
      <c r="X4" s="7"/>
      <c r="Y4" s="7"/>
      <c r="Z4" s="7"/>
      <c r="AA4" s="7"/>
      <c r="AB4" s="7"/>
      <c r="AC4" s="7"/>
      <c r="AD4" s="22"/>
      <c r="AE4" s="7"/>
      <c r="AF4" s="7"/>
      <c r="AG4" s="7"/>
      <c r="AH4" s="21">
        <f>D4/AH5</f>
        <v>1.8504902953559874</v>
      </c>
      <c r="AI4" s="7"/>
      <c r="AJ4" s="7"/>
      <c r="AK4" s="7"/>
      <c r="AL4" s="7"/>
      <c r="AM4" s="7"/>
      <c r="AN4" s="7"/>
      <c r="AO4" s="7"/>
      <c r="AP4" s="7"/>
      <c r="AQ4" s="23"/>
      <c r="AR4" s="24"/>
      <c r="AS4" s="24"/>
      <c r="AT4" s="25"/>
      <c r="AU4" s="7"/>
      <c r="AV4" s="7"/>
      <c r="AW4" s="21">
        <f>D4/AW5</f>
        <v>1.2336601969039915</v>
      </c>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row>
    <row r="5" spans="1:125" x14ac:dyDescent="0.25">
      <c r="A5" s="14" t="s">
        <v>6</v>
      </c>
      <c r="B5" s="7"/>
      <c r="C5" s="7"/>
      <c r="D5" s="19">
        <v>4.16</v>
      </c>
      <c r="E5" s="26" t="s">
        <v>7</v>
      </c>
      <c r="F5" s="27"/>
      <c r="G5" s="148"/>
      <c r="H5" s="8"/>
      <c r="I5" s="8"/>
      <c r="J5" s="8"/>
      <c r="K5" s="8"/>
      <c r="L5" s="8"/>
      <c r="M5" s="7"/>
      <c r="N5" s="7"/>
      <c r="O5" s="7"/>
      <c r="P5" s="7"/>
      <c r="Q5" s="20"/>
      <c r="R5" s="7"/>
      <c r="S5" s="28">
        <v>5</v>
      </c>
      <c r="T5" s="7"/>
      <c r="U5" s="7"/>
      <c r="V5" s="7"/>
      <c r="W5" s="7"/>
      <c r="X5" s="7"/>
      <c r="Y5" s="7"/>
      <c r="Z5" s="7"/>
      <c r="AA5" s="7"/>
      <c r="AB5" s="7"/>
      <c r="AC5" s="7"/>
      <c r="AD5" s="7"/>
      <c r="AE5" s="7"/>
      <c r="AF5" s="7"/>
      <c r="AG5" s="7"/>
      <c r="AH5" s="19">
        <v>4</v>
      </c>
      <c r="AI5" s="7"/>
      <c r="AJ5" s="7"/>
      <c r="AK5" s="7"/>
      <c r="AL5" s="7"/>
      <c r="AM5" s="7"/>
      <c r="AN5" s="7"/>
      <c r="AO5" s="7"/>
      <c r="AP5" s="7"/>
      <c r="AQ5" s="7"/>
      <c r="AR5" s="7"/>
      <c r="AS5" s="7"/>
      <c r="AT5" s="7"/>
      <c r="AU5" s="7"/>
      <c r="AV5" s="23"/>
      <c r="AW5" s="28">
        <v>6</v>
      </c>
      <c r="AX5" s="7"/>
      <c r="AY5" s="7"/>
      <c r="AZ5" s="7"/>
      <c r="BA5" s="7"/>
      <c r="BB5" s="7"/>
      <c r="BC5" s="7"/>
      <c r="BD5" s="7"/>
      <c r="BE5" s="7"/>
      <c r="BF5" s="7"/>
      <c r="BG5" s="7"/>
      <c r="BH5" s="7"/>
      <c r="BI5" s="20"/>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row>
    <row r="6" spans="1:125" x14ac:dyDescent="0.25">
      <c r="A6" s="7"/>
      <c r="B6" s="29"/>
      <c r="C6" s="30" t="s">
        <v>8</v>
      </c>
      <c r="D6" s="30" t="s">
        <v>9</v>
      </c>
      <c r="E6" s="31"/>
      <c r="F6" s="31"/>
      <c r="G6" s="31"/>
      <c r="H6" s="31"/>
      <c r="I6" s="31"/>
      <c r="J6" s="31"/>
      <c r="K6" s="31"/>
      <c r="L6" s="31"/>
      <c r="M6" s="31"/>
      <c r="N6" s="31"/>
      <c r="O6" s="31"/>
      <c r="P6" s="31"/>
      <c r="Q6" s="31"/>
      <c r="R6" s="32">
        <f>(D8-S8)/15</f>
        <v>0.28130659626876692</v>
      </c>
      <c r="S6" s="21">
        <f>(D8+AH6)/2</f>
        <v>8.8227544736772359</v>
      </c>
      <c r="T6" s="31"/>
      <c r="U6" s="31"/>
      <c r="V6" s="31"/>
      <c r="W6" s="31"/>
      <c r="X6" s="31"/>
      <c r="Y6" s="31"/>
      <c r="Z6" s="31"/>
      <c r="AA6" s="31"/>
      <c r="AB6" s="31"/>
      <c r="AC6" s="31"/>
      <c r="AD6" s="31"/>
      <c r="AE6" s="31"/>
      <c r="AF6" s="31"/>
      <c r="AG6" s="32">
        <f>(S8-AH8)/15</f>
        <v>0.20728698445452748</v>
      </c>
      <c r="AH6" s="21">
        <f>(D8+BL8)/2</f>
        <v>6.083547765930521</v>
      </c>
      <c r="AI6" s="31"/>
      <c r="AJ6" s="31"/>
      <c r="AK6" s="31"/>
      <c r="AL6" s="31"/>
      <c r="AM6" s="31"/>
      <c r="AN6" s="31"/>
      <c r="AO6" s="31"/>
      <c r="AP6" s="31"/>
      <c r="AQ6" s="31"/>
      <c r="AR6" s="31"/>
      <c r="AS6" s="31"/>
      <c r="AT6" s="31"/>
      <c r="AU6" s="31"/>
      <c r="AV6" s="32">
        <f>(AH8-AW8)/15</f>
        <v>0.14149177395298124</v>
      </c>
      <c r="AW6" s="21">
        <f>(AH6+BL8)/2</f>
        <v>3.3443410581838067</v>
      </c>
      <c r="AX6" s="31"/>
      <c r="AY6" s="31"/>
      <c r="AZ6" s="31"/>
      <c r="BA6" s="31"/>
      <c r="BB6" s="31"/>
      <c r="BC6" s="31"/>
      <c r="BD6" s="31"/>
      <c r="BE6" s="31"/>
      <c r="BF6" s="31"/>
      <c r="BG6" s="31"/>
      <c r="BH6" s="31"/>
      <c r="BI6" s="31"/>
      <c r="BJ6" s="31"/>
      <c r="BK6" s="32">
        <f>(AW8-BL8)/15</f>
        <v>0.10036976738951484</v>
      </c>
      <c r="BL6" s="146">
        <v>1</v>
      </c>
      <c r="BM6" s="145" t="s">
        <v>285</v>
      </c>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7"/>
      <c r="DB6" s="7"/>
      <c r="DC6" s="7"/>
      <c r="DD6" s="7"/>
      <c r="DE6" s="7"/>
      <c r="DF6" s="7"/>
      <c r="DG6" s="7"/>
      <c r="DH6" s="7"/>
      <c r="DI6" s="7"/>
      <c r="DJ6" s="7"/>
      <c r="DK6" s="7"/>
      <c r="DL6" s="7"/>
      <c r="DM6" s="7"/>
      <c r="DN6" s="7"/>
      <c r="DO6" s="7"/>
      <c r="DP6" s="7"/>
      <c r="DQ6" s="7"/>
      <c r="DR6" s="7"/>
      <c r="DS6" s="7"/>
      <c r="DT6" s="7"/>
      <c r="DU6" s="7"/>
    </row>
    <row r="7" spans="1:125" ht="15.75" thickBot="1" x14ac:dyDescent="0.3">
      <c r="A7" s="33"/>
      <c r="B7" s="34"/>
      <c r="C7" s="30" t="s">
        <v>10</v>
      </c>
      <c r="D7" s="30" t="s">
        <v>11</v>
      </c>
      <c r="E7" s="30">
        <v>2000</v>
      </c>
      <c r="F7" s="30">
        <v>2001</v>
      </c>
      <c r="G7" s="30">
        <v>2002</v>
      </c>
      <c r="H7" s="30">
        <v>2003</v>
      </c>
      <c r="I7" s="30">
        <v>2004</v>
      </c>
      <c r="J7" s="30">
        <v>2005</v>
      </c>
      <c r="K7" s="280">
        <v>2006</v>
      </c>
      <c r="L7" s="30">
        <v>2007</v>
      </c>
      <c r="M7" s="30">
        <v>2008</v>
      </c>
      <c r="N7" s="30">
        <v>2009</v>
      </c>
      <c r="O7" s="30">
        <v>2010</v>
      </c>
      <c r="P7" s="30">
        <v>2011</v>
      </c>
      <c r="Q7" s="30">
        <v>2012</v>
      </c>
      <c r="R7" s="30">
        <v>2013</v>
      </c>
      <c r="S7" s="30">
        <v>2014</v>
      </c>
      <c r="T7" s="30">
        <v>2015</v>
      </c>
      <c r="U7" s="30">
        <v>2016</v>
      </c>
      <c r="V7" s="30">
        <v>2017</v>
      </c>
      <c r="W7" s="30">
        <v>2018</v>
      </c>
      <c r="X7" s="30">
        <v>2019</v>
      </c>
      <c r="Y7" s="30">
        <v>2020</v>
      </c>
      <c r="Z7" s="30">
        <v>2021</v>
      </c>
      <c r="AA7" s="30">
        <v>2022</v>
      </c>
      <c r="AB7" s="30">
        <v>2023</v>
      </c>
      <c r="AC7" s="30">
        <v>2024</v>
      </c>
      <c r="AD7" s="30">
        <v>2025</v>
      </c>
      <c r="AE7" s="30">
        <v>2026</v>
      </c>
      <c r="AF7" s="30">
        <v>2027</v>
      </c>
      <c r="AG7" s="30">
        <v>2028</v>
      </c>
      <c r="AH7" s="30">
        <v>2029</v>
      </c>
      <c r="AI7" s="30">
        <v>2030</v>
      </c>
      <c r="AJ7" s="30">
        <v>2031</v>
      </c>
      <c r="AK7" s="30">
        <v>2032</v>
      </c>
      <c r="AL7" s="30">
        <v>2033</v>
      </c>
      <c r="AM7" s="30">
        <v>2034</v>
      </c>
      <c r="AN7" s="30">
        <v>2035</v>
      </c>
      <c r="AO7" s="30">
        <v>2036</v>
      </c>
      <c r="AP7" s="30">
        <v>2037</v>
      </c>
      <c r="AQ7" s="30">
        <v>2038</v>
      </c>
      <c r="AR7" s="30">
        <v>2039</v>
      </c>
      <c r="AS7" s="30">
        <v>2040</v>
      </c>
      <c r="AT7" s="30">
        <v>2041</v>
      </c>
      <c r="AU7" s="30">
        <v>2042</v>
      </c>
      <c r="AV7" s="30">
        <v>2043</v>
      </c>
      <c r="AW7" s="30">
        <v>2044</v>
      </c>
      <c r="AX7" s="30">
        <v>2045</v>
      </c>
      <c r="AY7" s="30">
        <v>2046</v>
      </c>
      <c r="AZ7" s="30">
        <v>2047</v>
      </c>
      <c r="BA7" s="30">
        <v>2048</v>
      </c>
      <c r="BB7" s="30">
        <v>2049</v>
      </c>
      <c r="BC7" s="30">
        <v>2050</v>
      </c>
      <c r="BD7" s="30">
        <v>2051</v>
      </c>
      <c r="BE7" s="30">
        <v>2052</v>
      </c>
      <c r="BF7" s="30">
        <v>2053</v>
      </c>
      <c r="BG7" s="30">
        <v>2054</v>
      </c>
      <c r="BH7" s="30">
        <v>2055</v>
      </c>
      <c r="BI7" s="30">
        <v>2056</v>
      </c>
      <c r="BJ7" s="30">
        <v>2057</v>
      </c>
      <c r="BK7" s="30">
        <v>2058</v>
      </c>
      <c r="BL7" s="30">
        <v>2059</v>
      </c>
      <c r="BM7" s="30">
        <v>2060</v>
      </c>
      <c r="BN7" s="30">
        <v>2061</v>
      </c>
      <c r="BO7" s="30">
        <v>2062</v>
      </c>
      <c r="BP7" s="30">
        <v>2063</v>
      </c>
      <c r="BQ7" s="30">
        <v>2064</v>
      </c>
      <c r="BR7" s="30">
        <v>2065</v>
      </c>
      <c r="BS7" s="30">
        <v>2066</v>
      </c>
      <c r="BT7" s="30">
        <v>2067</v>
      </c>
      <c r="BU7" s="30">
        <v>2068</v>
      </c>
      <c r="BV7" s="30">
        <v>2069</v>
      </c>
      <c r="BW7" s="30">
        <v>2070</v>
      </c>
      <c r="BX7" s="30">
        <v>2071</v>
      </c>
      <c r="BY7" s="30">
        <v>2072</v>
      </c>
      <c r="BZ7" s="30">
        <v>2073</v>
      </c>
      <c r="CA7" s="30">
        <v>2074</v>
      </c>
      <c r="CB7" s="30">
        <v>2075</v>
      </c>
      <c r="CC7" s="30">
        <v>2076</v>
      </c>
      <c r="CD7" s="30">
        <v>2077</v>
      </c>
      <c r="CE7" s="30">
        <v>2078</v>
      </c>
      <c r="CF7" s="30">
        <v>2079</v>
      </c>
      <c r="CG7" s="30">
        <v>2080</v>
      </c>
      <c r="CH7" s="30">
        <v>2081</v>
      </c>
      <c r="CI7" s="30">
        <v>2082</v>
      </c>
      <c r="CJ7" s="30">
        <v>2083</v>
      </c>
      <c r="CK7" s="30">
        <v>2084</v>
      </c>
      <c r="CL7" s="30">
        <v>2085</v>
      </c>
      <c r="CM7" s="30">
        <v>2086</v>
      </c>
      <c r="CN7" s="30">
        <v>2087</v>
      </c>
      <c r="CO7" s="30">
        <v>2088</v>
      </c>
      <c r="CP7" s="30">
        <v>2089</v>
      </c>
      <c r="CQ7" s="30">
        <v>2090</v>
      </c>
      <c r="CR7" s="30">
        <v>2091</v>
      </c>
      <c r="CS7" s="30">
        <v>2092</v>
      </c>
      <c r="CT7" s="30">
        <v>2093</v>
      </c>
      <c r="CU7" s="30">
        <v>2094</v>
      </c>
      <c r="CV7" s="30">
        <v>2095</v>
      </c>
      <c r="CW7" s="30">
        <v>2096</v>
      </c>
      <c r="CX7" s="30">
        <v>2097</v>
      </c>
      <c r="CY7" s="30">
        <v>2098</v>
      </c>
      <c r="CZ7" s="30">
        <v>2099</v>
      </c>
      <c r="DA7" s="7"/>
      <c r="DB7" s="7"/>
      <c r="DC7" s="7"/>
      <c r="DD7" s="7"/>
      <c r="DE7" s="7"/>
      <c r="DF7" s="7"/>
      <c r="DG7" s="7"/>
      <c r="DH7" s="7"/>
      <c r="DI7" s="7"/>
      <c r="DJ7" s="7"/>
      <c r="DK7" s="7"/>
      <c r="DL7" s="7"/>
      <c r="DM7" s="7"/>
      <c r="DN7" s="7"/>
      <c r="DO7" s="7"/>
      <c r="DP7" s="7"/>
      <c r="DQ7" s="7"/>
      <c r="DR7" s="7"/>
      <c r="DS7" s="7"/>
      <c r="DT7" s="7"/>
      <c r="DU7" s="7"/>
    </row>
    <row r="8" spans="1:125" ht="15.75" thickBot="1" x14ac:dyDescent="0.3">
      <c r="A8" s="35"/>
      <c r="B8" s="285" t="str">
        <f>A40</f>
        <v>Saudi Arabia</v>
      </c>
      <c r="C8" s="286">
        <f>C40</f>
        <v>11.56196118142395</v>
      </c>
      <c r="D8" s="284">
        <f>C8+E40</f>
        <v>11.56196118142395</v>
      </c>
      <c r="E8" s="282">
        <f>D8-R6</f>
        <v>11.280654585155183</v>
      </c>
      <c r="F8" s="282">
        <f>E8-R6</f>
        <v>10.999347988886417</v>
      </c>
      <c r="G8" s="282">
        <f>F8-R6</f>
        <v>10.71804139261765</v>
      </c>
      <c r="H8" s="282">
        <f>G8-R6</f>
        <v>10.436734796348883</v>
      </c>
      <c r="I8" s="282">
        <f>H8-R6</f>
        <v>10.155428200080117</v>
      </c>
      <c r="J8" s="282">
        <f>I8-R6</f>
        <v>9.87412160381135</v>
      </c>
      <c r="K8" s="282">
        <f>J8-R6</f>
        <v>9.5928150075425833</v>
      </c>
      <c r="L8" s="282">
        <f>K8-R6</f>
        <v>9.3115084112738167</v>
      </c>
      <c r="M8" s="282">
        <f>L8-R6</f>
        <v>9.03020181500505</v>
      </c>
      <c r="N8" s="282">
        <f>M8-R6</f>
        <v>8.7488952187362834</v>
      </c>
      <c r="O8" s="282">
        <f>N8-R6</f>
        <v>8.4675886224675168</v>
      </c>
      <c r="P8" s="282">
        <f>O8-R6</f>
        <v>8.1862820261987501</v>
      </c>
      <c r="Q8" s="282">
        <f>P8-R6</f>
        <v>7.9049754299299835</v>
      </c>
      <c r="R8" s="282">
        <f>Q8-R6</f>
        <v>7.6236688336612168</v>
      </c>
      <c r="S8" s="282">
        <f>S6-S4</f>
        <v>7.3423622373924458</v>
      </c>
      <c r="T8" s="282">
        <f>S8-AG6</f>
        <v>7.1350752529379182</v>
      </c>
      <c r="U8" s="282">
        <f>T8-AG6</f>
        <v>6.9277882684833907</v>
      </c>
      <c r="V8" s="282">
        <f>U8-AG6</f>
        <v>6.7205012840288632</v>
      </c>
      <c r="W8" s="282">
        <f>V8-AG6</f>
        <v>6.5132142995743356</v>
      </c>
      <c r="X8" s="282">
        <f>W8-AG6</f>
        <v>6.3059273151198081</v>
      </c>
      <c r="Y8" s="282">
        <f>X8-AG6</f>
        <v>6.0986403306652806</v>
      </c>
      <c r="Z8" s="282">
        <f>Y8-AG6</f>
        <v>5.891353346210753</v>
      </c>
      <c r="AA8" s="282">
        <f>Z8-AG6</f>
        <v>5.6840663617562255</v>
      </c>
      <c r="AB8" s="282">
        <f>AA8-AG6</f>
        <v>5.4767793773016979</v>
      </c>
      <c r="AC8" s="282">
        <f>AB8-AG6</f>
        <v>5.2694923928471704</v>
      </c>
      <c r="AD8" s="282">
        <f>AC8-AG6</f>
        <v>5.0622054083926429</v>
      </c>
      <c r="AE8" s="282">
        <f>AD8-AG6</f>
        <v>4.8549184239381153</v>
      </c>
      <c r="AF8" s="282">
        <f>AE8-AG6</f>
        <v>4.6476314394835878</v>
      </c>
      <c r="AG8" s="282">
        <f>AF8-AG6</f>
        <v>4.4403444550290603</v>
      </c>
      <c r="AH8" s="282">
        <f>AH6-AH4</f>
        <v>4.2330574705745336</v>
      </c>
      <c r="AI8" s="282">
        <f>AH8-AV6</f>
        <v>4.0915656966215526</v>
      </c>
      <c r="AJ8" s="282">
        <f>AI8-AV6</f>
        <v>3.9500739226685715</v>
      </c>
      <c r="AK8" s="282">
        <f>AJ8-AV6</f>
        <v>3.8085821487155904</v>
      </c>
      <c r="AL8" s="282">
        <f>AK8-AV6</f>
        <v>3.6670903747626094</v>
      </c>
      <c r="AM8" s="282">
        <f>AL8-AV6</f>
        <v>3.5255986008096283</v>
      </c>
      <c r="AN8" s="282">
        <f>AM8-AV6</f>
        <v>3.3841068268566472</v>
      </c>
      <c r="AO8" s="282">
        <f>AN8-AV6</f>
        <v>3.2426150529036661</v>
      </c>
      <c r="AP8" s="282">
        <f>AO8-AV6</f>
        <v>3.1011232789506851</v>
      </c>
      <c r="AQ8" s="282">
        <f>AP8-AV6</f>
        <v>2.959631504997704</v>
      </c>
      <c r="AR8" s="282">
        <f>AQ8-AV6</f>
        <v>2.8181397310447229</v>
      </c>
      <c r="AS8" s="282">
        <f>AR8-AV6</f>
        <v>2.6766479570917419</v>
      </c>
      <c r="AT8" s="282">
        <f>AS8-AV6</f>
        <v>2.5351561831387608</v>
      </c>
      <c r="AU8" s="282">
        <f>AT8-AV6</f>
        <v>2.3936644091857797</v>
      </c>
      <c r="AV8" s="282">
        <f>AU8-AV6</f>
        <v>2.2521726352327986</v>
      </c>
      <c r="AW8" s="282">
        <f>AW6-AW4</f>
        <v>2.1106808612798149</v>
      </c>
      <c r="AX8" s="282">
        <f>AW8-BK6</f>
        <v>2.0103110938903002</v>
      </c>
      <c r="AY8" s="282">
        <f>AX8-BK6</f>
        <v>1.9099413265007854</v>
      </c>
      <c r="AZ8" s="282">
        <f>AY8-BK6</f>
        <v>1.8095715591112707</v>
      </c>
      <c r="BA8" s="282">
        <f>AZ8-BK6</f>
        <v>1.7092017917217559</v>
      </c>
      <c r="BB8" s="282">
        <f>BA8-BK6</f>
        <v>1.6088320243322412</v>
      </c>
      <c r="BC8" s="282">
        <f>BB8-BK6</f>
        <v>1.5084622569427264</v>
      </c>
      <c r="BD8" s="282">
        <f>BC8-BK6</f>
        <v>1.4080924895532116</v>
      </c>
      <c r="BE8" s="282">
        <f>BD8-BK6</f>
        <v>1.3077227221636969</v>
      </c>
      <c r="BF8" s="282">
        <f>BE8-BK6</f>
        <v>1.2073529547741821</v>
      </c>
      <c r="BG8" s="282">
        <f>BF8-BK6</f>
        <v>1.1069831873846674</v>
      </c>
      <c r="BH8" s="282">
        <f>BG8-BK6</f>
        <v>1.0066134199951526</v>
      </c>
      <c r="BI8" s="282">
        <f>BH8-BK6</f>
        <v>0.90624365260563777</v>
      </c>
      <c r="BJ8" s="282">
        <f>BI8-BK6</f>
        <v>0.80587388521612291</v>
      </c>
      <c r="BK8" s="282">
        <f>BJ8-BK6</f>
        <v>0.70550411782660805</v>
      </c>
      <c r="BL8" s="282">
        <f>BL6/(E2+1.5)*(E3+1.5)/(H2-100)*(H3-100)/(K2+4)*(K3+4)</f>
        <v>0.60513435043709229</v>
      </c>
      <c r="BM8" s="282">
        <f>BL8</f>
        <v>0.60513435043709229</v>
      </c>
      <c r="BN8" s="282">
        <f>BM8</f>
        <v>0.60513435043709229</v>
      </c>
      <c r="BO8" s="282">
        <f t="shared" ref="BO8:CZ8" si="0">BN8</f>
        <v>0.60513435043709229</v>
      </c>
      <c r="BP8" s="282">
        <f t="shared" si="0"/>
        <v>0.60513435043709229</v>
      </c>
      <c r="BQ8" s="282">
        <f t="shared" si="0"/>
        <v>0.60513435043709229</v>
      </c>
      <c r="BR8" s="282">
        <f t="shared" si="0"/>
        <v>0.60513435043709229</v>
      </c>
      <c r="BS8" s="282">
        <f t="shared" si="0"/>
        <v>0.60513435043709229</v>
      </c>
      <c r="BT8" s="282">
        <f t="shared" si="0"/>
        <v>0.60513435043709229</v>
      </c>
      <c r="BU8" s="282">
        <f t="shared" si="0"/>
        <v>0.60513435043709229</v>
      </c>
      <c r="BV8" s="282">
        <f t="shared" si="0"/>
        <v>0.60513435043709229</v>
      </c>
      <c r="BW8" s="282">
        <f t="shared" si="0"/>
        <v>0.60513435043709229</v>
      </c>
      <c r="BX8" s="282">
        <f t="shared" si="0"/>
        <v>0.60513435043709229</v>
      </c>
      <c r="BY8" s="282">
        <f t="shared" si="0"/>
        <v>0.60513435043709229</v>
      </c>
      <c r="BZ8" s="282">
        <f t="shared" si="0"/>
        <v>0.60513435043709229</v>
      </c>
      <c r="CA8" s="282">
        <f t="shared" si="0"/>
        <v>0.60513435043709229</v>
      </c>
      <c r="CB8" s="282">
        <f t="shared" si="0"/>
        <v>0.60513435043709229</v>
      </c>
      <c r="CC8" s="282">
        <f t="shared" si="0"/>
        <v>0.60513435043709229</v>
      </c>
      <c r="CD8" s="282">
        <f t="shared" si="0"/>
        <v>0.60513435043709229</v>
      </c>
      <c r="CE8" s="282">
        <f t="shared" si="0"/>
        <v>0.60513435043709229</v>
      </c>
      <c r="CF8" s="282">
        <f t="shared" si="0"/>
        <v>0.60513435043709229</v>
      </c>
      <c r="CG8" s="282">
        <f t="shared" si="0"/>
        <v>0.60513435043709229</v>
      </c>
      <c r="CH8" s="282">
        <f t="shared" si="0"/>
        <v>0.60513435043709229</v>
      </c>
      <c r="CI8" s="282">
        <f t="shared" si="0"/>
        <v>0.60513435043709229</v>
      </c>
      <c r="CJ8" s="282">
        <f t="shared" si="0"/>
        <v>0.60513435043709229</v>
      </c>
      <c r="CK8" s="282">
        <f t="shared" si="0"/>
        <v>0.60513435043709229</v>
      </c>
      <c r="CL8" s="282">
        <f t="shared" si="0"/>
        <v>0.60513435043709229</v>
      </c>
      <c r="CM8" s="282">
        <f t="shared" si="0"/>
        <v>0.60513435043709229</v>
      </c>
      <c r="CN8" s="282">
        <f t="shared" si="0"/>
        <v>0.60513435043709229</v>
      </c>
      <c r="CO8" s="282">
        <f t="shared" si="0"/>
        <v>0.60513435043709229</v>
      </c>
      <c r="CP8" s="282">
        <f t="shared" si="0"/>
        <v>0.60513435043709229</v>
      </c>
      <c r="CQ8" s="282">
        <f t="shared" si="0"/>
        <v>0.60513435043709229</v>
      </c>
      <c r="CR8" s="282">
        <f t="shared" si="0"/>
        <v>0.60513435043709229</v>
      </c>
      <c r="CS8" s="282">
        <f t="shared" si="0"/>
        <v>0.60513435043709229</v>
      </c>
      <c r="CT8" s="282">
        <f t="shared" si="0"/>
        <v>0.60513435043709229</v>
      </c>
      <c r="CU8" s="282">
        <f t="shared" si="0"/>
        <v>0.60513435043709229</v>
      </c>
      <c r="CV8" s="282">
        <f t="shared" si="0"/>
        <v>0.60513435043709229</v>
      </c>
      <c r="CW8" s="282">
        <f t="shared" si="0"/>
        <v>0.60513435043709229</v>
      </c>
      <c r="CX8" s="282">
        <f t="shared" si="0"/>
        <v>0.60513435043709229</v>
      </c>
      <c r="CY8" s="282">
        <f t="shared" si="0"/>
        <v>0.60513435043709229</v>
      </c>
      <c r="CZ8" s="282">
        <f t="shared" si="0"/>
        <v>0.60513435043709229</v>
      </c>
      <c r="DA8" s="7"/>
      <c r="DB8" s="7"/>
      <c r="DC8" s="7"/>
      <c r="DD8" s="7"/>
      <c r="DE8" s="7"/>
      <c r="DF8" s="7"/>
      <c r="DG8" s="7"/>
      <c r="DH8" s="7"/>
      <c r="DI8" s="7"/>
      <c r="DJ8" s="7"/>
      <c r="DK8" s="7"/>
      <c r="DL8" s="7"/>
      <c r="DM8" s="7"/>
      <c r="DN8" s="7"/>
      <c r="DO8" s="7"/>
      <c r="DP8" s="7"/>
      <c r="DQ8" s="7"/>
      <c r="DR8" s="7"/>
      <c r="DS8" s="7"/>
      <c r="DT8" s="7"/>
      <c r="DU8" s="7"/>
    </row>
    <row r="9" spans="1:125" x14ac:dyDescent="0.25">
      <c r="A9" s="36"/>
      <c r="B9" s="6" t="s">
        <v>12</v>
      </c>
      <c r="C9" s="6"/>
      <c r="D9" s="37">
        <f>(D40/3.2)*-1</f>
        <v>-9.5875000000000016E-2</v>
      </c>
      <c r="E9" s="283">
        <f>E8*D9</f>
        <v>-1.0815327583517533</v>
      </c>
      <c r="F9" s="283">
        <f>F8*D9</f>
        <v>-1.0545624884344853</v>
      </c>
      <c r="G9" s="283">
        <f>G8*D9</f>
        <v>-1.0275922185172173</v>
      </c>
      <c r="H9" s="283">
        <f>H8*D9</f>
        <v>-1.0006219485999492</v>
      </c>
      <c r="I9" s="283">
        <f>I8*D9</f>
        <v>-0.97365167868268132</v>
      </c>
      <c r="J9" s="283">
        <f>J8*D9</f>
        <v>-0.94668140876541329</v>
      </c>
      <c r="K9" s="283">
        <f>K8*D9</f>
        <v>-0.91971113884814537</v>
      </c>
      <c r="L9" s="283">
        <f>L8*D9</f>
        <v>-0.89274086893087734</v>
      </c>
      <c r="M9" s="283">
        <f>M8*D9</f>
        <v>-0.86577059901360931</v>
      </c>
      <c r="N9" s="283">
        <f>N8*D9</f>
        <v>-0.83880032909634128</v>
      </c>
      <c r="O9" s="283">
        <f>O8*D9</f>
        <v>-0.81183005917907325</v>
      </c>
      <c r="P9" s="283">
        <f>P8*D9</f>
        <v>-0.78485978926180533</v>
      </c>
      <c r="Q9" s="283">
        <f>Q8*D9</f>
        <v>-0.7578895193445373</v>
      </c>
      <c r="R9" s="283">
        <f>R8*D9</f>
        <v>-0.73091924942726927</v>
      </c>
      <c r="S9" s="283">
        <f>S8*D9</f>
        <v>-0.70394897951000091</v>
      </c>
      <c r="T9" s="283">
        <f>T8*D9</f>
        <v>-0.68407533987542302</v>
      </c>
      <c r="U9" s="283">
        <f>U8*D9</f>
        <v>-0.66420170024084524</v>
      </c>
      <c r="V9" s="283">
        <f>V8*D9</f>
        <v>-0.64432806060626735</v>
      </c>
      <c r="W9" s="283">
        <f>W8*D9</f>
        <v>-0.62445442097168957</v>
      </c>
      <c r="X9" s="283">
        <f t="shared" ref="X9" si="1">X8*D9</f>
        <v>-0.60458078133711168</v>
      </c>
      <c r="Y9" s="283">
        <f>Y8*D9</f>
        <v>-0.58470714170253391</v>
      </c>
      <c r="Z9" s="283">
        <f>Z8*D9</f>
        <v>-0.56483350206795602</v>
      </c>
      <c r="AA9" s="283">
        <f>AA8*D9</f>
        <v>-0.54495986243337824</v>
      </c>
      <c r="AB9" s="283">
        <f>AB8*D9</f>
        <v>-0.52508622279880035</v>
      </c>
      <c r="AC9" s="283">
        <f>AC8*D9</f>
        <v>-0.50521258316422257</v>
      </c>
      <c r="AD9" s="283">
        <f>AD8*D9</f>
        <v>-0.48533894352964474</v>
      </c>
      <c r="AE9" s="283">
        <f>AE8*D9</f>
        <v>-0.46546530389506691</v>
      </c>
      <c r="AF9" s="283">
        <f>AF8*D9</f>
        <v>-0.44559166426048907</v>
      </c>
      <c r="AG9" s="283">
        <f>AG8*D9</f>
        <v>-0.42571802462591124</v>
      </c>
      <c r="AH9" s="283">
        <f>AH8*D9</f>
        <v>-0.40584438499133346</v>
      </c>
      <c r="AI9" s="283">
        <f>AI8*D9</f>
        <v>-0.3922788611635914</v>
      </c>
      <c r="AJ9" s="283">
        <f>AJ8*D9</f>
        <v>-0.37871333733584933</v>
      </c>
      <c r="AK9" s="283">
        <f>AK8*D9</f>
        <v>-0.36514781350810727</v>
      </c>
      <c r="AL9" s="283">
        <f>AL8*D9</f>
        <v>-0.35158228968036526</v>
      </c>
      <c r="AM9" s="283">
        <f>AM8*D9</f>
        <v>-0.33801676585262319</v>
      </c>
      <c r="AN9" s="283">
        <f>AN8*D9</f>
        <v>-0.32445124202488113</v>
      </c>
      <c r="AO9" s="283">
        <f>AO8*D9</f>
        <v>-0.31088571819713906</v>
      </c>
      <c r="AP9" s="283">
        <f>AP8*D9</f>
        <v>-0.297320194369397</v>
      </c>
      <c r="AQ9" s="283">
        <f>AQ8*D9</f>
        <v>-0.28375467054165493</v>
      </c>
      <c r="AR9" s="283">
        <f>AR8*D9</f>
        <v>-0.27018914671391286</v>
      </c>
      <c r="AS9" s="283">
        <f>AS8*D9</f>
        <v>-0.2566236228861708</v>
      </c>
      <c r="AT9" s="283">
        <f>AT8*D9</f>
        <v>-0.24305809905842873</v>
      </c>
      <c r="AU9" s="283">
        <f>AU8*D9</f>
        <v>-0.22949257523068667</v>
      </c>
      <c r="AV9" s="283">
        <f>AV8*D9</f>
        <v>-0.2159270514029446</v>
      </c>
      <c r="AW9" s="283">
        <f>AW8*D9</f>
        <v>-0.20236152757520229</v>
      </c>
      <c r="AX9" s="283">
        <f>AX8*D9</f>
        <v>-0.19273857612673256</v>
      </c>
      <c r="AY9" s="283">
        <f>AY8*D9</f>
        <v>-0.18311562467826284</v>
      </c>
      <c r="AZ9" s="283">
        <f>AZ8*D9</f>
        <v>-0.17349267322979312</v>
      </c>
      <c r="BA9" s="283">
        <f>BA8*D9</f>
        <v>-0.16386972178132336</v>
      </c>
      <c r="BB9" s="283">
        <f>BB8*D9</f>
        <v>-0.15424677033285364</v>
      </c>
      <c r="BC9" s="283">
        <f>BC8*D9</f>
        <v>-0.14462381888438391</v>
      </c>
      <c r="BD9" s="283">
        <f>BD8*D9</f>
        <v>-0.13500086743591419</v>
      </c>
      <c r="BE9" s="283">
        <f>BE8*D9</f>
        <v>-0.12537791598744447</v>
      </c>
      <c r="BF9" s="283">
        <f>BF8*D9</f>
        <v>-0.11575496453897473</v>
      </c>
      <c r="BG9" s="283">
        <f>BG8*D9</f>
        <v>-0.106132013090505</v>
      </c>
      <c r="BH9" s="283">
        <f>BH8*D9</f>
        <v>-9.6509061642035279E-2</v>
      </c>
      <c r="BI9" s="283">
        <f>BI8*D9</f>
        <v>-8.6886110193565541E-2</v>
      </c>
      <c r="BJ9" s="283">
        <f>BJ8*D9</f>
        <v>-7.7263158745095803E-2</v>
      </c>
      <c r="BK9" s="283">
        <f>BK8*D9</f>
        <v>-6.7640207296626051E-2</v>
      </c>
      <c r="BL9" s="283">
        <f>BL8*D9</f>
        <v>-5.8017255848156236E-2</v>
      </c>
      <c r="BM9" s="283">
        <f>BM8*D9</f>
        <v>-5.8017255848156236E-2</v>
      </c>
      <c r="BN9" s="283">
        <f>BN8*D9</f>
        <v>-5.8017255848156236E-2</v>
      </c>
      <c r="BO9" s="283">
        <f>BO8*D9</f>
        <v>-5.8017255848156236E-2</v>
      </c>
      <c r="BP9" s="283">
        <f>BP8*D9</f>
        <v>-5.8017255848156236E-2</v>
      </c>
      <c r="BQ9" s="283">
        <f>BQ8*D9</f>
        <v>-5.8017255848156236E-2</v>
      </c>
      <c r="BR9" s="283">
        <f>BR8*D9</f>
        <v>-5.8017255848156236E-2</v>
      </c>
      <c r="BS9" s="283">
        <f>BS8*D9</f>
        <v>-5.8017255848156236E-2</v>
      </c>
      <c r="BT9" s="283">
        <f>BT8*D9</f>
        <v>-5.8017255848156236E-2</v>
      </c>
      <c r="BU9" s="283">
        <f>BU8*D9</f>
        <v>-5.8017255848156236E-2</v>
      </c>
      <c r="BV9" s="283">
        <f>BV8*D9</f>
        <v>-5.8017255848156236E-2</v>
      </c>
      <c r="BW9" s="283">
        <f>BW8*D9</f>
        <v>-5.8017255848156236E-2</v>
      </c>
      <c r="BX9" s="283">
        <f>BX8*D9</f>
        <v>-5.8017255848156236E-2</v>
      </c>
      <c r="BY9" s="283">
        <f>BY8*D9</f>
        <v>-5.8017255848156236E-2</v>
      </c>
      <c r="BZ9" s="283">
        <f>BZ8*D9</f>
        <v>-5.8017255848156236E-2</v>
      </c>
      <c r="CA9" s="283">
        <f>CA8*D9</f>
        <v>-5.8017255848156236E-2</v>
      </c>
      <c r="CB9" s="283">
        <f>CB8*D9</f>
        <v>-5.8017255848156236E-2</v>
      </c>
      <c r="CC9" s="283">
        <f>CC8*D9</f>
        <v>-5.8017255848156236E-2</v>
      </c>
      <c r="CD9" s="283">
        <f>CD8*D9</f>
        <v>-5.8017255848156236E-2</v>
      </c>
      <c r="CE9" s="283">
        <f>CE8*D9</f>
        <v>-5.8017255848156236E-2</v>
      </c>
      <c r="CF9" s="283">
        <f>CF8*D9</f>
        <v>-5.8017255848156236E-2</v>
      </c>
      <c r="CG9" s="283">
        <f>CG8*D9</f>
        <v>-5.8017255848156236E-2</v>
      </c>
      <c r="CH9" s="283">
        <f>CH8*D9</f>
        <v>-5.8017255848156236E-2</v>
      </c>
      <c r="CI9" s="283">
        <f>CI8*D9</f>
        <v>-5.8017255848156236E-2</v>
      </c>
      <c r="CJ9" s="283">
        <f>CJ8*D9</f>
        <v>-5.8017255848156236E-2</v>
      </c>
      <c r="CK9" s="283">
        <f>CK8*D9</f>
        <v>-5.8017255848156236E-2</v>
      </c>
      <c r="CL9" s="283">
        <f>CL8*D9</f>
        <v>-5.8017255848156236E-2</v>
      </c>
      <c r="CM9" s="283">
        <f>CM8*D9</f>
        <v>-5.8017255848156236E-2</v>
      </c>
      <c r="CN9" s="283">
        <f>CN8*D9</f>
        <v>-5.8017255848156236E-2</v>
      </c>
      <c r="CO9" s="283">
        <f>CO8*D9</f>
        <v>-5.8017255848156236E-2</v>
      </c>
      <c r="CP9" s="283">
        <f>CP8*D9</f>
        <v>-5.8017255848156236E-2</v>
      </c>
      <c r="CQ9" s="283">
        <f>CQ8*D9</f>
        <v>-5.8017255848156236E-2</v>
      </c>
      <c r="CR9" s="283">
        <f>CR8*D9</f>
        <v>-5.8017255848156236E-2</v>
      </c>
      <c r="CS9" s="283">
        <f>CS8*D9</f>
        <v>-5.8017255848156236E-2</v>
      </c>
      <c r="CT9" s="283">
        <f>CT8*D9</f>
        <v>-5.8017255848156236E-2</v>
      </c>
      <c r="CU9" s="283">
        <f>CU8*D9</f>
        <v>-5.8017255848156236E-2</v>
      </c>
      <c r="CV9" s="283">
        <f>CV8*D9</f>
        <v>-5.8017255848156236E-2</v>
      </c>
      <c r="CW9" s="283">
        <f>CW8*D9</f>
        <v>-5.8017255848156236E-2</v>
      </c>
      <c r="CX9" s="283">
        <f>CX8*D9</f>
        <v>-5.8017255848156236E-2</v>
      </c>
      <c r="CY9" s="283">
        <f>CY8*D9</f>
        <v>-5.8017255848156236E-2</v>
      </c>
      <c r="CZ9" s="283">
        <f>CZ8*D9</f>
        <v>-5.8017255848156236E-2</v>
      </c>
      <c r="DA9" s="7"/>
      <c r="DB9" s="7"/>
      <c r="DC9" s="7"/>
      <c r="DD9" s="7"/>
      <c r="DE9" s="7"/>
      <c r="DF9" s="7"/>
      <c r="DG9" s="7"/>
      <c r="DH9" s="7"/>
      <c r="DI9" s="7"/>
      <c r="DJ9" s="7"/>
      <c r="DK9" s="7"/>
      <c r="DL9" s="7"/>
      <c r="DM9" s="7"/>
      <c r="DN9" s="7"/>
      <c r="DO9" s="7"/>
      <c r="DP9" s="7"/>
      <c r="DQ9" s="7"/>
      <c r="DR9" s="7"/>
      <c r="DS9" s="7"/>
      <c r="DT9" s="7"/>
      <c r="DU9" s="7"/>
    </row>
    <row r="10" spans="1:125" ht="15.75" thickBot="1" x14ac:dyDescent="0.3">
      <c r="A10" s="36"/>
      <c r="B10" s="6" t="s">
        <v>13</v>
      </c>
      <c r="C10" s="6"/>
      <c r="D10" s="38">
        <f>(F40*-1)</f>
        <v>0</v>
      </c>
      <c r="E10" s="283">
        <f>D10</f>
        <v>0</v>
      </c>
      <c r="F10" s="283">
        <f>E10</f>
        <v>0</v>
      </c>
      <c r="G10" s="283">
        <f t="shared" ref="G10:BR10" si="2">F10</f>
        <v>0</v>
      </c>
      <c r="H10" s="283">
        <f t="shared" si="2"/>
        <v>0</v>
      </c>
      <c r="I10" s="283">
        <f t="shared" si="2"/>
        <v>0</v>
      </c>
      <c r="J10" s="283">
        <f t="shared" si="2"/>
        <v>0</v>
      </c>
      <c r="K10" s="283">
        <f t="shared" si="2"/>
        <v>0</v>
      </c>
      <c r="L10" s="283">
        <f t="shared" si="2"/>
        <v>0</v>
      </c>
      <c r="M10" s="283">
        <f t="shared" si="2"/>
        <v>0</v>
      </c>
      <c r="N10" s="283">
        <f t="shared" si="2"/>
        <v>0</v>
      </c>
      <c r="O10" s="283">
        <f t="shared" si="2"/>
        <v>0</v>
      </c>
      <c r="P10" s="283">
        <f t="shared" si="2"/>
        <v>0</v>
      </c>
      <c r="Q10" s="283">
        <f t="shared" si="2"/>
        <v>0</v>
      </c>
      <c r="R10" s="283">
        <f t="shared" si="2"/>
        <v>0</v>
      </c>
      <c r="S10" s="283">
        <f t="shared" si="2"/>
        <v>0</v>
      </c>
      <c r="T10" s="283">
        <f t="shared" si="2"/>
        <v>0</v>
      </c>
      <c r="U10" s="283">
        <f t="shared" si="2"/>
        <v>0</v>
      </c>
      <c r="V10" s="283">
        <f t="shared" si="2"/>
        <v>0</v>
      </c>
      <c r="W10" s="283">
        <f t="shared" si="2"/>
        <v>0</v>
      </c>
      <c r="X10" s="283">
        <f t="shared" si="2"/>
        <v>0</v>
      </c>
      <c r="Y10" s="283">
        <f t="shared" si="2"/>
        <v>0</v>
      </c>
      <c r="Z10" s="283">
        <f t="shared" si="2"/>
        <v>0</v>
      </c>
      <c r="AA10" s="283">
        <f t="shared" si="2"/>
        <v>0</v>
      </c>
      <c r="AB10" s="283">
        <f t="shared" si="2"/>
        <v>0</v>
      </c>
      <c r="AC10" s="283">
        <f t="shared" si="2"/>
        <v>0</v>
      </c>
      <c r="AD10" s="283">
        <f t="shared" si="2"/>
        <v>0</v>
      </c>
      <c r="AE10" s="283">
        <f t="shared" si="2"/>
        <v>0</v>
      </c>
      <c r="AF10" s="283">
        <f t="shared" si="2"/>
        <v>0</v>
      </c>
      <c r="AG10" s="283">
        <f t="shared" si="2"/>
        <v>0</v>
      </c>
      <c r="AH10" s="283">
        <f t="shared" si="2"/>
        <v>0</v>
      </c>
      <c r="AI10" s="283">
        <f t="shared" si="2"/>
        <v>0</v>
      </c>
      <c r="AJ10" s="283">
        <f t="shared" si="2"/>
        <v>0</v>
      </c>
      <c r="AK10" s="283">
        <f t="shared" si="2"/>
        <v>0</v>
      </c>
      <c r="AL10" s="283">
        <f t="shared" si="2"/>
        <v>0</v>
      </c>
      <c r="AM10" s="283">
        <f t="shared" si="2"/>
        <v>0</v>
      </c>
      <c r="AN10" s="283">
        <f t="shared" si="2"/>
        <v>0</v>
      </c>
      <c r="AO10" s="283">
        <f t="shared" si="2"/>
        <v>0</v>
      </c>
      <c r="AP10" s="283">
        <f t="shared" si="2"/>
        <v>0</v>
      </c>
      <c r="AQ10" s="283">
        <f t="shared" si="2"/>
        <v>0</v>
      </c>
      <c r="AR10" s="283">
        <f t="shared" si="2"/>
        <v>0</v>
      </c>
      <c r="AS10" s="283">
        <f t="shared" si="2"/>
        <v>0</v>
      </c>
      <c r="AT10" s="283">
        <f t="shared" si="2"/>
        <v>0</v>
      </c>
      <c r="AU10" s="283">
        <f t="shared" si="2"/>
        <v>0</v>
      </c>
      <c r="AV10" s="283">
        <f t="shared" si="2"/>
        <v>0</v>
      </c>
      <c r="AW10" s="283">
        <f t="shared" si="2"/>
        <v>0</v>
      </c>
      <c r="AX10" s="283">
        <f t="shared" si="2"/>
        <v>0</v>
      </c>
      <c r="AY10" s="283">
        <f t="shared" si="2"/>
        <v>0</v>
      </c>
      <c r="AZ10" s="283">
        <f t="shared" si="2"/>
        <v>0</v>
      </c>
      <c r="BA10" s="283">
        <f t="shared" si="2"/>
        <v>0</v>
      </c>
      <c r="BB10" s="283">
        <f t="shared" si="2"/>
        <v>0</v>
      </c>
      <c r="BC10" s="283">
        <f t="shared" si="2"/>
        <v>0</v>
      </c>
      <c r="BD10" s="283">
        <f t="shared" si="2"/>
        <v>0</v>
      </c>
      <c r="BE10" s="283">
        <f t="shared" si="2"/>
        <v>0</v>
      </c>
      <c r="BF10" s="283">
        <f t="shared" si="2"/>
        <v>0</v>
      </c>
      <c r="BG10" s="283">
        <f t="shared" si="2"/>
        <v>0</v>
      </c>
      <c r="BH10" s="283">
        <f t="shared" si="2"/>
        <v>0</v>
      </c>
      <c r="BI10" s="283">
        <f t="shared" si="2"/>
        <v>0</v>
      </c>
      <c r="BJ10" s="283">
        <f t="shared" si="2"/>
        <v>0</v>
      </c>
      <c r="BK10" s="283">
        <f t="shared" si="2"/>
        <v>0</v>
      </c>
      <c r="BL10" s="283">
        <f t="shared" si="2"/>
        <v>0</v>
      </c>
      <c r="BM10" s="283">
        <f t="shared" si="2"/>
        <v>0</v>
      </c>
      <c r="BN10" s="283">
        <f t="shared" si="2"/>
        <v>0</v>
      </c>
      <c r="BO10" s="283">
        <f t="shared" si="2"/>
        <v>0</v>
      </c>
      <c r="BP10" s="283">
        <f t="shared" si="2"/>
        <v>0</v>
      </c>
      <c r="BQ10" s="283">
        <f t="shared" si="2"/>
        <v>0</v>
      </c>
      <c r="BR10" s="283">
        <f t="shared" si="2"/>
        <v>0</v>
      </c>
      <c r="BS10" s="283">
        <f t="shared" ref="BS10:CZ10" si="3">BR10</f>
        <v>0</v>
      </c>
      <c r="BT10" s="283">
        <f t="shared" si="3"/>
        <v>0</v>
      </c>
      <c r="BU10" s="283">
        <f t="shared" si="3"/>
        <v>0</v>
      </c>
      <c r="BV10" s="283">
        <f t="shared" si="3"/>
        <v>0</v>
      </c>
      <c r="BW10" s="283">
        <f t="shared" si="3"/>
        <v>0</v>
      </c>
      <c r="BX10" s="283">
        <f t="shared" si="3"/>
        <v>0</v>
      </c>
      <c r="BY10" s="283">
        <f t="shared" si="3"/>
        <v>0</v>
      </c>
      <c r="BZ10" s="283">
        <f t="shared" si="3"/>
        <v>0</v>
      </c>
      <c r="CA10" s="283">
        <f t="shared" si="3"/>
        <v>0</v>
      </c>
      <c r="CB10" s="283">
        <f t="shared" si="3"/>
        <v>0</v>
      </c>
      <c r="CC10" s="283">
        <f t="shared" si="3"/>
        <v>0</v>
      </c>
      <c r="CD10" s="283">
        <f t="shared" si="3"/>
        <v>0</v>
      </c>
      <c r="CE10" s="283">
        <f t="shared" si="3"/>
        <v>0</v>
      </c>
      <c r="CF10" s="283">
        <f t="shared" si="3"/>
        <v>0</v>
      </c>
      <c r="CG10" s="283">
        <f t="shared" si="3"/>
        <v>0</v>
      </c>
      <c r="CH10" s="283">
        <f t="shared" si="3"/>
        <v>0</v>
      </c>
      <c r="CI10" s="283">
        <f t="shared" si="3"/>
        <v>0</v>
      </c>
      <c r="CJ10" s="283">
        <f t="shared" si="3"/>
        <v>0</v>
      </c>
      <c r="CK10" s="283">
        <f t="shared" si="3"/>
        <v>0</v>
      </c>
      <c r="CL10" s="283">
        <f t="shared" si="3"/>
        <v>0</v>
      </c>
      <c r="CM10" s="283">
        <f t="shared" si="3"/>
        <v>0</v>
      </c>
      <c r="CN10" s="283">
        <f t="shared" si="3"/>
        <v>0</v>
      </c>
      <c r="CO10" s="283">
        <f t="shared" si="3"/>
        <v>0</v>
      </c>
      <c r="CP10" s="283">
        <f t="shared" si="3"/>
        <v>0</v>
      </c>
      <c r="CQ10" s="283">
        <f t="shared" si="3"/>
        <v>0</v>
      </c>
      <c r="CR10" s="283">
        <f t="shared" si="3"/>
        <v>0</v>
      </c>
      <c r="CS10" s="283">
        <f t="shared" si="3"/>
        <v>0</v>
      </c>
      <c r="CT10" s="283">
        <f t="shared" si="3"/>
        <v>0</v>
      </c>
      <c r="CU10" s="283">
        <f t="shared" si="3"/>
        <v>0</v>
      </c>
      <c r="CV10" s="283">
        <f t="shared" si="3"/>
        <v>0</v>
      </c>
      <c r="CW10" s="283">
        <f t="shared" si="3"/>
        <v>0</v>
      </c>
      <c r="CX10" s="283">
        <f t="shared" si="3"/>
        <v>0</v>
      </c>
      <c r="CY10" s="283">
        <f t="shared" si="3"/>
        <v>0</v>
      </c>
      <c r="CZ10" s="283">
        <f t="shared" si="3"/>
        <v>0</v>
      </c>
      <c r="DA10" s="7"/>
      <c r="DB10" s="7"/>
      <c r="DC10" s="7"/>
      <c r="DD10" s="7"/>
      <c r="DE10" s="7"/>
      <c r="DF10" s="7"/>
      <c r="DG10" s="7"/>
      <c r="DH10" s="7"/>
      <c r="DI10" s="7"/>
      <c r="DJ10" s="7"/>
      <c r="DK10" s="7"/>
      <c r="DL10" s="7"/>
      <c r="DM10" s="7"/>
      <c r="DN10" s="7"/>
      <c r="DO10" s="7"/>
      <c r="DP10" s="7"/>
      <c r="DQ10" s="7"/>
      <c r="DR10" s="7"/>
      <c r="DS10" s="7"/>
      <c r="DT10" s="7"/>
      <c r="DU10" s="7"/>
    </row>
    <row r="11" spans="1:125" ht="16.5" thickTop="1" thickBot="1" x14ac:dyDescent="0.3">
      <c r="A11" s="36"/>
      <c r="B11" s="39" t="s">
        <v>14</v>
      </c>
      <c r="C11" s="40"/>
      <c r="D11" s="4"/>
      <c r="E11" s="265">
        <f>SUM(E8:E10)</f>
        <v>10.199121826803429</v>
      </c>
      <c r="F11" s="266">
        <f t="shared" ref="F11:BQ11" si="4">SUM(F8:F10)</f>
        <v>9.9447855004519319</v>
      </c>
      <c r="G11" s="266">
        <f t="shared" si="4"/>
        <v>9.6904491741004328</v>
      </c>
      <c r="H11" s="266">
        <f t="shared" si="4"/>
        <v>9.4361128477489338</v>
      </c>
      <c r="I11" s="266">
        <f t="shared" si="4"/>
        <v>9.1817765213974347</v>
      </c>
      <c r="J11" s="266">
        <f t="shared" si="4"/>
        <v>8.9274401950459374</v>
      </c>
      <c r="K11" s="266">
        <f t="shared" si="4"/>
        <v>8.6731038686944384</v>
      </c>
      <c r="L11" s="266">
        <f t="shared" si="4"/>
        <v>8.4187675423429393</v>
      </c>
      <c r="M11" s="266">
        <f t="shared" si="4"/>
        <v>8.1644312159914403</v>
      </c>
      <c r="N11" s="266">
        <f t="shared" si="4"/>
        <v>7.9100948896399421</v>
      </c>
      <c r="O11" s="266">
        <f t="shared" si="4"/>
        <v>7.655758563288444</v>
      </c>
      <c r="P11" s="266">
        <f t="shared" si="4"/>
        <v>7.4014222369369449</v>
      </c>
      <c r="Q11" s="266">
        <f t="shared" si="4"/>
        <v>7.1470859105854458</v>
      </c>
      <c r="R11" s="266">
        <f t="shared" si="4"/>
        <v>6.8927495842339477</v>
      </c>
      <c r="S11" s="266">
        <f t="shared" si="4"/>
        <v>6.6384132578824451</v>
      </c>
      <c r="T11" s="266">
        <f t="shared" si="4"/>
        <v>6.4509999130624953</v>
      </c>
      <c r="U11" s="266">
        <f t="shared" si="4"/>
        <v>6.2635865682425456</v>
      </c>
      <c r="V11" s="266">
        <f t="shared" si="4"/>
        <v>6.0761732234225958</v>
      </c>
      <c r="W11" s="266">
        <f t="shared" si="4"/>
        <v>5.888759878602646</v>
      </c>
      <c r="X11" s="266">
        <f t="shared" si="4"/>
        <v>5.7013465337826963</v>
      </c>
      <c r="Y11" s="266">
        <f t="shared" si="4"/>
        <v>5.5139331889627465</v>
      </c>
      <c r="Z11" s="266">
        <f t="shared" si="4"/>
        <v>5.3265198441427968</v>
      </c>
      <c r="AA11" s="266">
        <f t="shared" si="4"/>
        <v>5.139106499322847</v>
      </c>
      <c r="AB11" s="266">
        <f t="shared" si="4"/>
        <v>4.9516931545028973</v>
      </c>
      <c r="AC11" s="266">
        <f t="shared" si="4"/>
        <v>4.7642798096829475</v>
      </c>
      <c r="AD11" s="266">
        <f t="shared" si="4"/>
        <v>4.5768664648629978</v>
      </c>
      <c r="AE11" s="266">
        <f t="shared" si="4"/>
        <v>4.3894531200430489</v>
      </c>
      <c r="AF11" s="266">
        <f t="shared" si="4"/>
        <v>4.2020397752230991</v>
      </c>
      <c r="AG11" s="266">
        <f t="shared" si="4"/>
        <v>4.0146264304031494</v>
      </c>
      <c r="AH11" s="266">
        <f t="shared" si="4"/>
        <v>3.8272130855832001</v>
      </c>
      <c r="AI11" s="266">
        <f t="shared" si="4"/>
        <v>3.6992868354579613</v>
      </c>
      <c r="AJ11" s="266">
        <f t="shared" si="4"/>
        <v>3.5713605853327222</v>
      </c>
      <c r="AK11" s="266">
        <f t="shared" si="4"/>
        <v>3.443434335207483</v>
      </c>
      <c r="AL11" s="266">
        <f t="shared" si="4"/>
        <v>3.3155080850822443</v>
      </c>
      <c r="AM11" s="266">
        <f t="shared" si="4"/>
        <v>3.1875818349570051</v>
      </c>
      <c r="AN11" s="266">
        <f t="shared" si="4"/>
        <v>3.0596555848317659</v>
      </c>
      <c r="AO11" s="266">
        <f t="shared" si="4"/>
        <v>2.9317293347065272</v>
      </c>
      <c r="AP11" s="266">
        <f t="shared" si="4"/>
        <v>2.803803084581288</v>
      </c>
      <c r="AQ11" s="266">
        <f t="shared" si="4"/>
        <v>2.6758768344560488</v>
      </c>
      <c r="AR11" s="266">
        <f t="shared" si="4"/>
        <v>2.5479505843308101</v>
      </c>
      <c r="AS11" s="266">
        <f t="shared" si="4"/>
        <v>2.4200243342055709</v>
      </c>
      <c r="AT11" s="266">
        <f t="shared" si="4"/>
        <v>2.2920980840803322</v>
      </c>
      <c r="AU11" s="266">
        <f t="shared" si="4"/>
        <v>2.164171833955093</v>
      </c>
      <c r="AV11" s="266">
        <f t="shared" si="4"/>
        <v>2.0362455838298539</v>
      </c>
      <c r="AW11" s="266">
        <f t="shared" si="4"/>
        <v>1.9083193337046127</v>
      </c>
      <c r="AX11" s="266">
        <f t="shared" si="4"/>
        <v>1.8175725177635675</v>
      </c>
      <c r="AY11" s="266">
        <f t="shared" si="4"/>
        <v>1.7268257018225226</v>
      </c>
      <c r="AZ11" s="266">
        <f t="shared" si="4"/>
        <v>1.6360788858814774</v>
      </c>
      <c r="BA11" s="266">
        <f t="shared" si="4"/>
        <v>1.5453320699404325</v>
      </c>
      <c r="BB11" s="266">
        <f t="shared" si="4"/>
        <v>1.4545852539993875</v>
      </c>
      <c r="BC11" s="266">
        <f t="shared" si="4"/>
        <v>1.3638384380583424</v>
      </c>
      <c r="BD11" s="266">
        <f t="shared" si="4"/>
        <v>1.2730916221172974</v>
      </c>
      <c r="BE11" s="266">
        <f t="shared" si="4"/>
        <v>1.1823448061762525</v>
      </c>
      <c r="BF11" s="266">
        <f t="shared" si="4"/>
        <v>1.0915979902352073</v>
      </c>
      <c r="BG11" s="266">
        <f t="shared" si="4"/>
        <v>1.0008511742941624</v>
      </c>
      <c r="BH11" s="266">
        <f t="shared" si="4"/>
        <v>0.91010435835311732</v>
      </c>
      <c r="BI11" s="266">
        <f t="shared" si="4"/>
        <v>0.81935754241207226</v>
      </c>
      <c r="BJ11" s="266">
        <f t="shared" si="4"/>
        <v>0.72861072647102709</v>
      </c>
      <c r="BK11" s="266">
        <f t="shared" si="4"/>
        <v>0.63786391052998204</v>
      </c>
      <c r="BL11" s="266">
        <f t="shared" si="4"/>
        <v>0.54711709458893609</v>
      </c>
      <c r="BM11" s="266">
        <f t="shared" si="4"/>
        <v>0.54711709458893609</v>
      </c>
      <c r="BN11" s="266">
        <f t="shared" si="4"/>
        <v>0.54711709458893609</v>
      </c>
      <c r="BO11" s="266">
        <f t="shared" si="4"/>
        <v>0.54711709458893609</v>
      </c>
      <c r="BP11" s="266">
        <f t="shared" si="4"/>
        <v>0.54711709458893609</v>
      </c>
      <c r="BQ11" s="266">
        <f t="shared" si="4"/>
        <v>0.54711709458893609</v>
      </c>
      <c r="BR11" s="266">
        <f t="shared" ref="BR11:CZ11" si="5">SUM(BR8:BR10)</f>
        <v>0.54711709458893609</v>
      </c>
      <c r="BS11" s="266">
        <f t="shared" si="5"/>
        <v>0.54711709458893609</v>
      </c>
      <c r="BT11" s="266">
        <f t="shared" si="5"/>
        <v>0.54711709458893609</v>
      </c>
      <c r="BU11" s="266">
        <f t="shared" si="5"/>
        <v>0.54711709458893609</v>
      </c>
      <c r="BV11" s="266">
        <f t="shared" si="5"/>
        <v>0.54711709458893609</v>
      </c>
      <c r="BW11" s="266">
        <f t="shared" si="5"/>
        <v>0.54711709458893609</v>
      </c>
      <c r="BX11" s="266">
        <f t="shared" si="5"/>
        <v>0.54711709458893609</v>
      </c>
      <c r="BY11" s="266">
        <f t="shared" si="5"/>
        <v>0.54711709458893609</v>
      </c>
      <c r="BZ11" s="266">
        <f t="shared" si="5"/>
        <v>0.54711709458893609</v>
      </c>
      <c r="CA11" s="266">
        <f t="shared" si="5"/>
        <v>0.54711709458893609</v>
      </c>
      <c r="CB11" s="266">
        <f t="shared" si="5"/>
        <v>0.54711709458893609</v>
      </c>
      <c r="CC11" s="266">
        <f t="shared" si="5"/>
        <v>0.54711709458893609</v>
      </c>
      <c r="CD11" s="266">
        <f t="shared" si="5"/>
        <v>0.54711709458893609</v>
      </c>
      <c r="CE11" s="266">
        <f t="shared" si="5"/>
        <v>0.54711709458893609</v>
      </c>
      <c r="CF11" s="266">
        <f t="shared" si="5"/>
        <v>0.54711709458893609</v>
      </c>
      <c r="CG11" s="266">
        <f t="shared" si="5"/>
        <v>0.54711709458893609</v>
      </c>
      <c r="CH11" s="266">
        <f t="shared" si="5"/>
        <v>0.54711709458893609</v>
      </c>
      <c r="CI11" s="266">
        <f t="shared" si="5"/>
        <v>0.54711709458893609</v>
      </c>
      <c r="CJ11" s="266">
        <f t="shared" si="5"/>
        <v>0.54711709458893609</v>
      </c>
      <c r="CK11" s="266">
        <f t="shared" si="5"/>
        <v>0.54711709458893609</v>
      </c>
      <c r="CL11" s="266">
        <f t="shared" si="5"/>
        <v>0.54711709458893609</v>
      </c>
      <c r="CM11" s="266">
        <f t="shared" si="5"/>
        <v>0.54711709458893609</v>
      </c>
      <c r="CN11" s="266">
        <f t="shared" si="5"/>
        <v>0.54711709458893609</v>
      </c>
      <c r="CO11" s="266">
        <f t="shared" si="5"/>
        <v>0.54711709458893609</v>
      </c>
      <c r="CP11" s="266">
        <f t="shared" si="5"/>
        <v>0.54711709458893609</v>
      </c>
      <c r="CQ11" s="266">
        <f t="shared" si="5"/>
        <v>0.54711709458893609</v>
      </c>
      <c r="CR11" s="266">
        <f t="shared" si="5"/>
        <v>0.54711709458893609</v>
      </c>
      <c r="CS11" s="266">
        <f t="shared" si="5"/>
        <v>0.54711709458893609</v>
      </c>
      <c r="CT11" s="266">
        <f t="shared" si="5"/>
        <v>0.54711709458893609</v>
      </c>
      <c r="CU11" s="266">
        <f t="shared" si="5"/>
        <v>0.54711709458893609</v>
      </c>
      <c r="CV11" s="266">
        <f t="shared" si="5"/>
        <v>0.54711709458893609</v>
      </c>
      <c r="CW11" s="266">
        <f t="shared" si="5"/>
        <v>0.54711709458893609</v>
      </c>
      <c r="CX11" s="266">
        <f t="shared" si="5"/>
        <v>0.54711709458893609</v>
      </c>
      <c r="CY11" s="266">
        <f t="shared" si="5"/>
        <v>0.54711709458893609</v>
      </c>
      <c r="CZ11" s="267">
        <f t="shared" si="5"/>
        <v>0.54711709458893609</v>
      </c>
      <c r="DA11" s="7"/>
      <c r="DB11" s="7"/>
      <c r="DC11" s="7"/>
      <c r="DD11" s="7"/>
      <c r="DE11" s="7"/>
      <c r="DF11" s="7"/>
      <c r="DG11" s="7"/>
      <c r="DH11" s="7"/>
      <c r="DI11" s="7"/>
      <c r="DJ11" s="7"/>
      <c r="DK11" s="7"/>
      <c r="DL11" s="7"/>
      <c r="DM11" s="7"/>
      <c r="DN11" s="7"/>
      <c r="DO11" s="7"/>
      <c r="DP11" s="7"/>
      <c r="DQ11" s="7"/>
      <c r="DR11" s="7"/>
      <c r="DS11" s="7"/>
      <c r="DT11" s="7"/>
      <c r="DU11" s="7"/>
    </row>
    <row r="12" spans="1:125" ht="15.75" thickTop="1" x14ac:dyDescent="0.25">
      <c r="A12" s="17"/>
      <c r="B12" s="6"/>
      <c r="C12" s="41"/>
      <c r="D12" s="4"/>
      <c r="E12" s="232"/>
      <c r="F12" s="233"/>
      <c r="G12" s="233"/>
      <c r="H12" s="233"/>
      <c r="I12" s="233"/>
      <c r="J12" s="233"/>
      <c r="K12" s="233"/>
      <c r="L12" s="234"/>
      <c r="M12" s="234"/>
      <c r="N12" s="234"/>
      <c r="O12" s="234"/>
      <c r="P12" s="234"/>
      <c r="Q12" s="234"/>
      <c r="R12" s="234"/>
      <c r="S12" s="234"/>
      <c r="T12" s="234"/>
      <c r="U12" s="234"/>
      <c r="V12" s="234"/>
      <c r="W12" s="234"/>
      <c r="X12" s="235"/>
      <c r="Y12" s="236" t="s">
        <v>15</v>
      </c>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234"/>
      <c r="CO12" s="234"/>
      <c r="CP12" s="234"/>
      <c r="CQ12" s="234"/>
      <c r="CR12" s="234"/>
      <c r="CS12" s="234"/>
      <c r="CT12" s="234"/>
      <c r="CU12" s="234"/>
      <c r="CV12" s="234"/>
      <c r="CW12" s="234"/>
      <c r="CX12" s="234"/>
      <c r="CY12" s="234"/>
      <c r="CZ12" s="237"/>
      <c r="DA12" s="7"/>
      <c r="DB12" s="42"/>
      <c r="DC12" s="43"/>
      <c r="DD12" s="7"/>
      <c r="DE12" s="7"/>
      <c r="DF12" s="7"/>
      <c r="DG12" s="7"/>
      <c r="DH12" s="7"/>
      <c r="DI12" s="7"/>
      <c r="DJ12" s="7"/>
      <c r="DK12" s="7"/>
      <c r="DL12" s="7"/>
      <c r="DM12" s="7"/>
      <c r="DN12" s="7"/>
      <c r="DO12" s="7"/>
      <c r="DP12" s="7"/>
      <c r="DQ12" s="7"/>
      <c r="DR12" s="7"/>
      <c r="DS12" s="7"/>
      <c r="DT12" s="7"/>
      <c r="DU12" s="7"/>
    </row>
    <row r="13" spans="1:125" x14ac:dyDescent="0.25">
      <c r="A13" s="44"/>
      <c r="B13" s="39" t="s">
        <v>16</v>
      </c>
      <c r="C13" s="39"/>
      <c r="D13" s="4"/>
      <c r="E13" s="241">
        <f t="shared" ref="E13:BP13" si="6">J40</f>
        <v>12.769556442413201</v>
      </c>
      <c r="F13" s="242">
        <f t="shared" si="6"/>
        <v>12.941989683391499</v>
      </c>
      <c r="G13" s="242">
        <f t="shared" si="6"/>
        <v>13.407155311248401</v>
      </c>
      <c r="H13" s="242">
        <f t="shared" si="6"/>
        <v>13.666522365058199</v>
      </c>
      <c r="I13" s="242">
        <f t="shared" si="6"/>
        <v>14.0755028129528</v>
      </c>
      <c r="J13" s="242">
        <f t="shared" si="6"/>
        <v>14.5263750245841</v>
      </c>
      <c r="K13" s="242">
        <f t="shared" si="6"/>
        <v>14.952688134020701</v>
      </c>
      <c r="L13" s="242">
        <f t="shared" si="6"/>
        <v>15.366767656205701</v>
      </c>
      <c r="M13" s="242">
        <f t="shared" si="6"/>
        <v>16.225992805040701</v>
      </c>
      <c r="N13" s="242">
        <f t="shared" si="6"/>
        <v>16.658235628723101</v>
      </c>
      <c r="O13" s="242">
        <f t="shared" si="6"/>
        <v>17.7910289130268</v>
      </c>
      <c r="P13" s="242">
        <f t="shared" si="6"/>
        <v>18.042924350003499</v>
      </c>
      <c r="Q13" s="242">
        <f t="shared" si="6"/>
        <v>18.543735575681399</v>
      </c>
      <c r="R13" s="242">
        <f t="shared" si="6"/>
        <v>18.272947024752501</v>
      </c>
      <c r="S13" s="242">
        <f t="shared" si="6"/>
        <v>19.029824337118701</v>
      </c>
      <c r="T13" s="242">
        <f t="shared" si="6"/>
        <v>19.380294928697499</v>
      </c>
      <c r="U13" s="242">
        <f t="shared" si="6"/>
        <v>18.874550289468601</v>
      </c>
      <c r="V13" s="242">
        <f t="shared" si="6"/>
        <v>18.6451868551469</v>
      </c>
      <c r="W13" s="242">
        <f t="shared" si="6"/>
        <v>17.6250441160091</v>
      </c>
      <c r="X13" s="243">
        <f t="shared" si="6"/>
        <v>17.378905910969198</v>
      </c>
      <c r="Y13" s="243">
        <f>AD40</f>
        <v>16.964001171792599</v>
      </c>
      <c r="Z13" s="243">
        <f>AE40</f>
        <v>0</v>
      </c>
      <c r="AA13" s="243">
        <f t="shared" si="6"/>
        <v>0</v>
      </c>
      <c r="AB13" s="243">
        <f t="shared" si="6"/>
        <v>0</v>
      </c>
      <c r="AC13" s="243">
        <f t="shared" si="6"/>
        <v>0</v>
      </c>
      <c r="AD13" s="243">
        <f t="shared" si="6"/>
        <v>0</v>
      </c>
      <c r="AE13" s="243">
        <f t="shared" si="6"/>
        <v>0</v>
      </c>
      <c r="AF13" s="243">
        <f t="shared" si="6"/>
        <v>0</v>
      </c>
      <c r="AG13" s="243">
        <f t="shared" si="6"/>
        <v>0</v>
      </c>
      <c r="AH13" s="243">
        <f t="shared" si="6"/>
        <v>0</v>
      </c>
      <c r="AI13" s="243">
        <f t="shared" si="6"/>
        <v>0</v>
      </c>
      <c r="AJ13" s="243">
        <f t="shared" si="6"/>
        <v>0</v>
      </c>
      <c r="AK13" s="243">
        <f t="shared" si="6"/>
        <v>0</v>
      </c>
      <c r="AL13" s="243">
        <f t="shared" si="6"/>
        <v>0</v>
      </c>
      <c r="AM13" s="243">
        <f t="shared" si="6"/>
        <v>0</v>
      </c>
      <c r="AN13" s="243">
        <f t="shared" si="6"/>
        <v>0</v>
      </c>
      <c r="AO13" s="243">
        <f t="shared" si="6"/>
        <v>0</v>
      </c>
      <c r="AP13" s="243">
        <f t="shared" si="6"/>
        <v>0</v>
      </c>
      <c r="AQ13" s="243">
        <f t="shared" si="6"/>
        <v>0</v>
      </c>
      <c r="AR13" s="243">
        <f t="shared" si="6"/>
        <v>0</v>
      </c>
      <c r="AS13" s="243">
        <f t="shared" si="6"/>
        <v>0</v>
      </c>
      <c r="AT13" s="243">
        <f t="shared" si="6"/>
        <v>0</v>
      </c>
      <c r="AU13" s="243">
        <f t="shared" si="6"/>
        <v>0</v>
      </c>
      <c r="AV13" s="243">
        <f t="shared" si="6"/>
        <v>0</v>
      </c>
      <c r="AW13" s="243">
        <f t="shared" si="6"/>
        <v>0</v>
      </c>
      <c r="AX13" s="243">
        <f t="shared" si="6"/>
        <v>0</v>
      </c>
      <c r="AY13" s="243">
        <f t="shared" si="6"/>
        <v>0</v>
      </c>
      <c r="AZ13" s="243">
        <f t="shared" si="6"/>
        <v>0</v>
      </c>
      <c r="BA13" s="243">
        <f t="shared" si="6"/>
        <v>0</v>
      </c>
      <c r="BB13" s="243">
        <f t="shared" si="6"/>
        <v>0</v>
      </c>
      <c r="BC13" s="243">
        <f t="shared" si="6"/>
        <v>0</v>
      </c>
      <c r="BD13" s="243">
        <f t="shared" si="6"/>
        <v>0</v>
      </c>
      <c r="BE13" s="243">
        <f t="shared" si="6"/>
        <v>0</v>
      </c>
      <c r="BF13" s="243">
        <f t="shared" si="6"/>
        <v>0</v>
      </c>
      <c r="BG13" s="243">
        <f t="shared" si="6"/>
        <v>0</v>
      </c>
      <c r="BH13" s="243">
        <f t="shared" si="6"/>
        <v>0</v>
      </c>
      <c r="BI13" s="243">
        <f t="shared" si="6"/>
        <v>0</v>
      </c>
      <c r="BJ13" s="243">
        <f t="shared" si="6"/>
        <v>0</v>
      </c>
      <c r="BK13" s="243">
        <f t="shared" si="6"/>
        <v>0</v>
      </c>
      <c r="BL13" s="243">
        <f t="shared" si="6"/>
        <v>0</v>
      </c>
      <c r="BM13" s="243">
        <f t="shared" si="6"/>
        <v>0</v>
      </c>
      <c r="BN13" s="243">
        <f t="shared" si="6"/>
        <v>0</v>
      </c>
      <c r="BO13" s="243">
        <f t="shared" si="6"/>
        <v>0</v>
      </c>
      <c r="BP13" s="243">
        <f t="shared" si="6"/>
        <v>0</v>
      </c>
      <c r="BQ13" s="243">
        <f t="shared" ref="BQ13:CZ13" si="7">BV40</f>
        <v>0</v>
      </c>
      <c r="BR13" s="243">
        <f t="shared" si="7"/>
        <v>0</v>
      </c>
      <c r="BS13" s="243">
        <f t="shared" si="7"/>
        <v>0</v>
      </c>
      <c r="BT13" s="243">
        <f t="shared" si="7"/>
        <v>0</v>
      </c>
      <c r="BU13" s="243">
        <f t="shared" si="7"/>
        <v>0</v>
      </c>
      <c r="BV13" s="243">
        <f t="shared" si="7"/>
        <v>0</v>
      </c>
      <c r="BW13" s="243">
        <f t="shared" si="7"/>
        <v>0</v>
      </c>
      <c r="BX13" s="243">
        <f t="shared" si="7"/>
        <v>0</v>
      </c>
      <c r="BY13" s="243">
        <f t="shared" si="7"/>
        <v>0</v>
      </c>
      <c r="BZ13" s="243">
        <f t="shared" si="7"/>
        <v>0</v>
      </c>
      <c r="CA13" s="243">
        <f t="shared" si="7"/>
        <v>0</v>
      </c>
      <c r="CB13" s="243">
        <f t="shared" si="7"/>
        <v>0</v>
      </c>
      <c r="CC13" s="243">
        <f t="shared" si="7"/>
        <v>0</v>
      </c>
      <c r="CD13" s="243">
        <f t="shared" si="7"/>
        <v>0</v>
      </c>
      <c r="CE13" s="243">
        <f t="shared" si="7"/>
        <v>0</v>
      </c>
      <c r="CF13" s="243">
        <f t="shared" si="7"/>
        <v>0</v>
      </c>
      <c r="CG13" s="243">
        <f t="shared" si="7"/>
        <v>0</v>
      </c>
      <c r="CH13" s="243">
        <f t="shared" si="7"/>
        <v>0</v>
      </c>
      <c r="CI13" s="243">
        <f t="shared" si="7"/>
        <v>0</v>
      </c>
      <c r="CJ13" s="243">
        <f t="shared" si="7"/>
        <v>0</v>
      </c>
      <c r="CK13" s="243">
        <f t="shared" si="7"/>
        <v>0</v>
      </c>
      <c r="CL13" s="243">
        <f t="shared" si="7"/>
        <v>0</v>
      </c>
      <c r="CM13" s="243">
        <f t="shared" si="7"/>
        <v>0</v>
      </c>
      <c r="CN13" s="243">
        <f t="shared" si="7"/>
        <v>0</v>
      </c>
      <c r="CO13" s="243">
        <f t="shared" si="7"/>
        <v>0</v>
      </c>
      <c r="CP13" s="243">
        <f t="shared" si="7"/>
        <v>0</v>
      </c>
      <c r="CQ13" s="243">
        <f t="shared" si="7"/>
        <v>0</v>
      </c>
      <c r="CR13" s="243">
        <f t="shared" si="7"/>
        <v>0</v>
      </c>
      <c r="CS13" s="243">
        <f t="shared" si="7"/>
        <v>0</v>
      </c>
      <c r="CT13" s="243">
        <f t="shared" si="7"/>
        <v>0</v>
      </c>
      <c r="CU13" s="243">
        <f t="shared" si="7"/>
        <v>0</v>
      </c>
      <c r="CV13" s="243">
        <f t="shared" si="7"/>
        <v>0</v>
      </c>
      <c r="CW13" s="243">
        <f t="shared" si="7"/>
        <v>0</v>
      </c>
      <c r="CX13" s="243">
        <f t="shared" si="7"/>
        <v>0</v>
      </c>
      <c r="CY13" s="243">
        <f t="shared" si="7"/>
        <v>0</v>
      </c>
      <c r="CZ13" s="243">
        <f t="shared" si="7"/>
        <v>0</v>
      </c>
      <c r="DA13" s="45"/>
      <c r="DB13" s="45"/>
      <c r="DC13" s="7"/>
      <c r="DD13" s="7"/>
      <c r="DE13" s="7"/>
      <c r="DF13" s="7"/>
      <c r="DG13" s="7"/>
      <c r="DH13" s="7"/>
      <c r="DI13" s="7"/>
      <c r="DJ13" s="7"/>
      <c r="DK13" s="7"/>
      <c r="DL13" s="7"/>
      <c r="DM13" s="7"/>
      <c r="DN13" s="7"/>
      <c r="DO13" s="7"/>
      <c r="DP13" s="7"/>
      <c r="DQ13" s="7"/>
      <c r="DR13" s="7"/>
      <c r="DS13" s="7"/>
      <c r="DT13" s="7"/>
      <c r="DU13" s="7"/>
    </row>
    <row r="14" spans="1:125" x14ac:dyDescent="0.25">
      <c r="A14" s="44"/>
      <c r="B14" s="6" t="s">
        <v>17</v>
      </c>
      <c r="C14" s="46"/>
      <c r="D14" s="47"/>
      <c r="E14" s="281">
        <f t="shared" ref="E14:BP14" si="8">E13-E11</f>
        <v>2.5704346156097717</v>
      </c>
      <c r="F14" s="281">
        <f t="shared" si="8"/>
        <v>2.9972041829395675</v>
      </c>
      <c r="G14" s="281">
        <f t="shared" si="8"/>
        <v>3.7167061371479679</v>
      </c>
      <c r="H14" s="281">
        <f t="shared" si="8"/>
        <v>4.2304095173092655</v>
      </c>
      <c r="I14" s="281">
        <f t="shared" si="8"/>
        <v>4.8937262915553656</v>
      </c>
      <c r="J14" s="281">
        <f t="shared" si="8"/>
        <v>5.5989348295381625</v>
      </c>
      <c r="K14" s="281">
        <f t="shared" si="8"/>
        <v>6.2795842653262621</v>
      </c>
      <c r="L14" s="281">
        <f t="shared" si="8"/>
        <v>6.9480001138627614</v>
      </c>
      <c r="M14" s="281">
        <f t="shared" si="8"/>
        <v>8.0615615890492602</v>
      </c>
      <c r="N14" s="281">
        <f t="shared" si="8"/>
        <v>8.7481407390831585</v>
      </c>
      <c r="O14" s="281">
        <f t="shared" si="8"/>
        <v>10.135270349738356</v>
      </c>
      <c r="P14" s="281">
        <f t="shared" si="8"/>
        <v>10.641502113066554</v>
      </c>
      <c r="Q14" s="281">
        <f t="shared" si="8"/>
        <v>11.396649665095953</v>
      </c>
      <c r="R14" s="281">
        <f t="shared" si="8"/>
        <v>11.380197440518554</v>
      </c>
      <c r="S14" s="281">
        <f t="shared" si="8"/>
        <v>12.391411079236256</v>
      </c>
      <c r="T14" s="281">
        <f t="shared" si="8"/>
        <v>12.929295015635002</v>
      </c>
      <c r="U14" s="281">
        <f t="shared" si="8"/>
        <v>12.610963721226057</v>
      </c>
      <c r="V14" s="281">
        <f t="shared" si="8"/>
        <v>12.569013631724303</v>
      </c>
      <c r="W14" s="281">
        <f t="shared" si="8"/>
        <v>11.736284237406455</v>
      </c>
      <c r="X14" s="281">
        <f t="shared" si="8"/>
        <v>11.677559377186501</v>
      </c>
      <c r="Y14" s="281">
        <f t="shared" si="8"/>
        <v>11.450067982829854</v>
      </c>
      <c r="Z14" s="281">
        <f t="shared" si="8"/>
        <v>-5.3265198441427968</v>
      </c>
      <c r="AA14" s="281">
        <f t="shared" si="8"/>
        <v>-5.139106499322847</v>
      </c>
      <c r="AB14" s="281">
        <f t="shared" si="8"/>
        <v>-4.9516931545028973</v>
      </c>
      <c r="AC14" s="281">
        <f t="shared" si="8"/>
        <v>-4.7642798096829475</v>
      </c>
      <c r="AD14" s="281">
        <f t="shared" si="8"/>
        <v>-4.5768664648629978</v>
      </c>
      <c r="AE14" s="281">
        <f t="shared" si="8"/>
        <v>-4.3894531200430489</v>
      </c>
      <c r="AF14" s="281">
        <f t="shared" si="8"/>
        <v>-4.2020397752230991</v>
      </c>
      <c r="AG14" s="281">
        <f t="shared" si="8"/>
        <v>-4.0146264304031494</v>
      </c>
      <c r="AH14" s="281">
        <f t="shared" si="8"/>
        <v>-3.8272130855832001</v>
      </c>
      <c r="AI14" s="281">
        <f t="shared" si="8"/>
        <v>-3.6992868354579613</v>
      </c>
      <c r="AJ14" s="281">
        <f t="shared" si="8"/>
        <v>-3.5713605853327222</v>
      </c>
      <c r="AK14" s="281">
        <f t="shared" si="8"/>
        <v>-3.443434335207483</v>
      </c>
      <c r="AL14" s="281">
        <f t="shared" si="8"/>
        <v>-3.3155080850822443</v>
      </c>
      <c r="AM14" s="281">
        <f t="shared" si="8"/>
        <v>-3.1875818349570051</v>
      </c>
      <c r="AN14" s="281">
        <f t="shared" si="8"/>
        <v>-3.0596555848317659</v>
      </c>
      <c r="AO14" s="281">
        <f t="shared" si="8"/>
        <v>-2.9317293347065272</v>
      </c>
      <c r="AP14" s="281">
        <f t="shared" si="8"/>
        <v>-2.803803084581288</v>
      </c>
      <c r="AQ14" s="281">
        <f t="shared" si="8"/>
        <v>-2.6758768344560488</v>
      </c>
      <c r="AR14" s="281">
        <f t="shared" si="8"/>
        <v>-2.5479505843308101</v>
      </c>
      <c r="AS14" s="281">
        <f t="shared" si="8"/>
        <v>-2.4200243342055709</v>
      </c>
      <c r="AT14" s="281">
        <f t="shared" si="8"/>
        <v>-2.2920980840803322</v>
      </c>
      <c r="AU14" s="281">
        <f t="shared" si="8"/>
        <v>-2.164171833955093</v>
      </c>
      <c r="AV14" s="281">
        <f t="shared" si="8"/>
        <v>-2.0362455838298539</v>
      </c>
      <c r="AW14" s="281">
        <f t="shared" si="8"/>
        <v>-1.9083193337046127</v>
      </c>
      <c r="AX14" s="281">
        <f t="shared" si="8"/>
        <v>-1.8175725177635675</v>
      </c>
      <c r="AY14" s="281">
        <f t="shared" si="8"/>
        <v>-1.7268257018225226</v>
      </c>
      <c r="AZ14" s="281">
        <f t="shared" si="8"/>
        <v>-1.6360788858814774</v>
      </c>
      <c r="BA14" s="281">
        <f t="shared" si="8"/>
        <v>-1.5453320699404325</v>
      </c>
      <c r="BB14" s="281">
        <f t="shared" si="8"/>
        <v>-1.4545852539993875</v>
      </c>
      <c r="BC14" s="281">
        <f t="shared" si="8"/>
        <v>-1.3638384380583424</v>
      </c>
      <c r="BD14" s="281">
        <f t="shared" si="8"/>
        <v>-1.2730916221172974</v>
      </c>
      <c r="BE14" s="281">
        <f t="shared" si="8"/>
        <v>-1.1823448061762525</v>
      </c>
      <c r="BF14" s="281">
        <f t="shared" si="8"/>
        <v>-1.0915979902352073</v>
      </c>
      <c r="BG14" s="281">
        <f t="shared" si="8"/>
        <v>-1.0008511742941624</v>
      </c>
      <c r="BH14" s="281">
        <f t="shared" si="8"/>
        <v>-0.91010435835311732</v>
      </c>
      <c r="BI14" s="281">
        <f t="shared" si="8"/>
        <v>-0.81935754241207226</v>
      </c>
      <c r="BJ14" s="281">
        <f t="shared" si="8"/>
        <v>-0.72861072647102709</v>
      </c>
      <c r="BK14" s="281">
        <f t="shared" si="8"/>
        <v>-0.63786391052998204</v>
      </c>
      <c r="BL14" s="281">
        <f t="shared" si="8"/>
        <v>-0.54711709458893609</v>
      </c>
      <c r="BM14" s="281">
        <f t="shared" si="8"/>
        <v>-0.54711709458893609</v>
      </c>
      <c r="BN14" s="281">
        <f t="shared" si="8"/>
        <v>-0.54711709458893609</v>
      </c>
      <c r="BO14" s="281">
        <f t="shared" si="8"/>
        <v>-0.54711709458893609</v>
      </c>
      <c r="BP14" s="281">
        <f t="shared" si="8"/>
        <v>-0.54711709458893609</v>
      </c>
      <c r="BQ14" s="281">
        <f t="shared" ref="BQ14:CZ14" si="9">BQ13-BQ11</f>
        <v>-0.54711709458893609</v>
      </c>
      <c r="BR14" s="281">
        <f t="shared" si="9"/>
        <v>-0.54711709458893609</v>
      </c>
      <c r="BS14" s="281">
        <f t="shared" si="9"/>
        <v>-0.54711709458893609</v>
      </c>
      <c r="BT14" s="281">
        <f t="shared" si="9"/>
        <v>-0.54711709458893609</v>
      </c>
      <c r="BU14" s="281">
        <f t="shared" si="9"/>
        <v>-0.54711709458893609</v>
      </c>
      <c r="BV14" s="281">
        <f t="shared" si="9"/>
        <v>-0.54711709458893609</v>
      </c>
      <c r="BW14" s="281">
        <f t="shared" si="9"/>
        <v>-0.54711709458893609</v>
      </c>
      <c r="BX14" s="281">
        <f t="shared" si="9"/>
        <v>-0.54711709458893609</v>
      </c>
      <c r="BY14" s="281">
        <f t="shared" si="9"/>
        <v>-0.54711709458893609</v>
      </c>
      <c r="BZ14" s="281">
        <f t="shared" si="9"/>
        <v>-0.54711709458893609</v>
      </c>
      <c r="CA14" s="281">
        <f t="shared" si="9"/>
        <v>-0.54711709458893609</v>
      </c>
      <c r="CB14" s="281">
        <f t="shared" si="9"/>
        <v>-0.54711709458893609</v>
      </c>
      <c r="CC14" s="281">
        <f t="shared" si="9"/>
        <v>-0.54711709458893609</v>
      </c>
      <c r="CD14" s="281">
        <f t="shared" si="9"/>
        <v>-0.54711709458893609</v>
      </c>
      <c r="CE14" s="281">
        <f t="shared" si="9"/>
        <v>-0.54711709458893609</v>
      </c>
      <c r="CF14" s="281">
        <f t="shared" si="9"/>
        <v>-0.54711709458893609</v>
      </c>
      <c r="CG14" s="281">
        <f t="shared" si="9"/>
        <v>-0.54711709458893609</v>
      </c>
      <c r="CH14" s="281">
        <f t="shared" si="9"/>
        <v>-0.54711709458893609</v>
      </c>
      <c r="CI14" s="281">
        <f t="shared" si="9"/>
        <v>-0.54711709458893609</v>
      </c>
      <c r="CJ14" s="281">
        <f t="shared" si="9"/>
        <v>-0.54711709458893609</v>
      </c>
      <c r="CK14" s="281">
        <f t="shared" si="9"/>
        <v>-0.54711709458893609</v>
      </c>
      <c r="CL14" s="281">
        <f t="shared" si="9"/>
        <v>-0.54711709458893609</v>
      </c>
      <c r="CM14" s="281">
        <f t="shared" si="9"/>
        <v>-0.54711709458893609</v>
      </c>
      <c r="CN14" s="281">
        <f t="shared" si="9"/>
        <v>-0.54711709458893609</v>
      </c>
      <c r="CO14" s="281">
        <f t="shared" si="9"/>
        <v>-0.54711709458893609</v>
      </c>
      <c r="CP14" s="281">
        <f t="shared" si="9"/>
        <v>-0.54711709458893609</v>
      </c>
      <c r="CQ14" s="281">
        <f t="shared" si="9"/>
        <v>-0.54711709458893609</v>
      </c>
      <c r="CR14" s="281">
        <f t="shared" si="9"/>
        <v>-0.54711709458893609</v>
      </c>
      <c r="CS14" s="281">
        <f t="shared" si="9"/>
        <v>-0.54711709458893609</v>
      </c>
      <c r="CT14" s="281">
        <f t="shared" si="9"/>
        <v>-0.54711709458893609</v>
      </c>
      <c r="CU14" s="281">
        <f t="shared" si="9"/>
        <v>-0.54711709458893609</v>
      </c>
      <c r="CV14" s="281">
        <f t="shared" si="9"/>
        <v>-0.54711709458893609</v>
      </c>
      <c r="CW14" s="281">
        <f t="shared" si="9"/>
        <v>-0.54711709458893609</v>
      </c>
      <c r="CX14" s="281">
        <f t="shared" si="9"/>
        <v>-0.54711709458893609</v>
      </c>
      <c r="CY14" s="281">
        <f t="shared" si="9"/>
        <v>-0.54711709458893609</v>
      </c>
      <c r="CZ14" s="281">
        <f t="shared" si="9"/>
        <v>-0.54711709458893609</v>
      </c>
      <c r="DA14" s="48">
        <f>SUM(E14:Y14)</f>
        <v>182.96291689508541</v>
      </c>
      <c r="DB14" s="43" t="s">
        <v>18</v>
      </c>
      <c r="DC14" s="7"/>
      <c r="DD14" s="7"/>
      <c r="DE14" s="7"/>
      <c r="DF14" s="7"/>
      <c r="DG14" s="7"/>
      <c r="DH14" s="7"/>
      <c r="DI14" s="7"/>
      <c r="DJ14" s="7"/>
      <c r="DK14" s="7"/>
      <c r="DL14" s="7"/>
      <c r="DM14" s="7"/>
      <c r="DN14" s="7"/>
      <c r="DO14" s="7"/>
      <c r="DP14" s="7"/>
      <c r="DQ14" s="7"/>
      <c r="DR14" s="7"/>
      <c r="DS14" s="7"/>
      <c r="DT14" s="7"/>
      <c r="DU14" s="7"/>
    </row>
    <row r="15" spans="1:125" x14ac:dyDescent="0.25">
      <c r="A15" s="17"/>
      <c r="B15" s="6"/>
      <c r="C15" s="49"/>
      <c r="D15" s="50" t="s">
        <v>19</v>
      </c>
      <c r="E15" s="238"/>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239"/>
      <c r="CL15" s="239"/>
      <c r="CM15" s="239"/>
      <c r="CN15" s="239"/>
      <c r="CO15" s="239"/>
      <c r="CP15" s="239"/>
      <c r="CQ15" s="239"/>
      <c r="CR15" s="239"/>
      <c r="CS15" s="239"/>
      <c r="CT15" s="239"/>
      <c r="CU15" s="239"/>
      <c r="CV15" s="239"/>
      <c r="CW15" s="239"/>
      <c r="CX15" s="239"/>
      <c r="CY15" s="239"/>
      <c r="CZ15" s="240"/>
      <c r="DA15" s="7"/>
      <c r="DB15" s="7"/>
      <c r="DC15" s="7"/>
      <c r="DD15" s="7"/>
      <c r="DE15" s="7"/>
      <c r="DF15" s="7"/>
      <c r="DG15" s="7"/>
      <c r="DH15" s="7"/>
      <c r="DI15" s="7"/>
      <c r="DJ15" s="7"/>
      <c r="DK15" s="7"/>
      <c r="DL15" s="7"/>
      <c r="DM15" s="7"/>
      <c r="DN15" s="7"/>
      <c r="DO15" s="7"/>
      <c r="DP15" s="7"/>
      <c r="DQ15" s="7"/>
      <c r="DR15" s="7"/>
      <c r="DS15" s="7"/>
      <c r="DT15" s="7"/>
      <c r="DU15" s="7"/>
    </row>
    <row r="16" spans="1:125" x14ac:dyDescent="0.25">
      <c r="A16" s="51"/>
      <c r="B16" s="6" t="s">
        <v>20</v>
      </c>
      <c r="C16" s="49"/>
      <c r="D16" s="38">
        <f>G40/1000</f>
        <v>47.9465111752341</v>
      </c>
      <c r="E16" s="219">
        <f>E14*D16</f>
        <v>123.24337202254249</v>
      </c>
      <c r="F16" s="219">
        <f>F14*D16</f>
        <v>143.70548385177037</v>
      </c>
      <c r="G16" s="219">
        <f>G14*D16</f>
        <v>178.20309233982621</v>
      </c>
      <c r="H16" s="219">
        <f>H14*D16</f>
        <v>202.83337719748539</v>
      </c>
      <c r="I16" s="219">
        <f>I14*D16</f>
        <v>234.63710232659628</v>
      </c>
      <c r="J16" s="219">
        <f>J14*D16</f>
        <v>268.44939137385893</v>
      </c>
      <c r="K16" s="219">
        <f>K14*D16</f>
        <v>301.08415715328982</v>
      </c>
      <c r="L16" s="219">
        <f>L14*D16</f>
        <v>333.1323651048487</v>
      </c>
      <c r="M16" s="219">
        <f>M14*D16</f>
        <v>386.5237528191883</v>
      </c>
      <c r="N16" s="219">
        <f>N14*D16</f>
        <v>419.44282770897138</v>
      </c>
      <c r="O16" s="219">
        <f>O14*D16</f>
        <v>485.9508530877489</v>
      </c>
      <c r="P16" s="219">
        <f>P14*D16</f>
        <v>510.22289998542283</v>
      </c>
      <c r="Q16" s="219">
        <f>Q14*D16</f>
        <v>546.42959052775109</v>
      </c>
      <c r="R16" s="219">
        <f>R14*D16</f>
        <v>545.64076375819332</v>
      </c>
      <c r="S16" s="219">
        <f>S14*D16</f>
        <v>594.12492978752084</v>
      </c>
      <c r="T16" s="219">
        <f>T14*D16</f>
        <v>619.91458795504218</v>
      </c>
      <c r="U16" s="219">
        <f>U14*D16</f>
        <v>604.65171299023689</v>
      </c>
      <c r="V16" s="219">
        <f>V14*D16</f>
        <v>602.64035255513909</v>
      </c>
      <c r="W16" s="219">
        <f>W14*D16</f>
        <v>562.71388334453241</v>
      </c>
      <c r="X16" s="219">
        <f>X14*D16</f>
        <v>559.89823117773233</v>
      </c>
      <c r="Y16" s="219">
        <f>Y14*D16</f>
        <v>548.99081249594178</v>
      </c>
      <c r="Z16" s="219">
        <f>Z14*D16</f>
        <v>-255.3880432322988</v>
      </c>
      <c r="AA16" s="219">
        <f>AA14*D16</f>
        <v>-246.40222720050107</v>
      </c>
      <c r="AB16" s="219">
        <f>AB14*D16</f>
        <v>-237.41641116870335</v>
      </c>
      <c r="AC16" s="219">
        <f>AC14*D16</f>
        <v>-228.43059513690562</v>
      </c>
      <c r="AD16" s="219">
        <f>AD14*D16</f>
        <v>-219.4447791051079</v>
      </c>
      <c r="AE16" s="219">
        <f>AE14*D16</f>
        <v>-210.45896307331023</v>
      </c>
      <c r="AF16" s="219">
        <f>AF14*D16</f>
        <v>-201.4731470415125</v>
      </c>
      <c r="AG16" s="219">
        <f>AG14*D16</f>
        <v>-192.48733100971478</v>
      </c>
      <c r="AH16" s="219">
        <f>AH14*D16</f>
        <v>-183.50151497791708</v>
      </c>
      <c r="AI16" s="219">
        <f>AI14*D16</f>
        <v>-177.36789759668153</v>
      </c>
      <c r="AJ16" s="219">
        <f>AJ14*D16</f>
        <v>-171.23428021544595</v>
      </c>
      <c r="AK16" s="219">
        <f>AK14*D16</f>
        <v>-165.1006628342104</v>
      </c>
      <c r="AL16" s="219">
        <f>AL14*D16</f>
        <v>-158.96704545297484</v>
      </c>
      <c r="AM16" s="219">
        <f>AM14*D16</f>
        <v>-152.83342807173926</v>
      </c>
      <c r="AN16" s="219">
        <f>AN14*D16</f>
        <v>-146.69981069050368</v>
      </c>
      <c r="AO16" s="219">
        <f>AO14*D16</f>
        <v>-140.56619330926813</v>
      </c>
      <c r="AP16" s="219">
        <f>AP14*D16</f>
        <v>-134.43257592803258</v>
      </c>
      <c r="AQ16" s="219">
        <f>AQ14*D16</f>
        <v>-128.298958546797</v>
      </c>
      <c r="AR16" s="219">
        <f>AR14*D16</f>
        <v>-122.16534116556144</v>
      </c>
      <c r="AS16" s="219">
        <f>AS14*D16</f>
        <v>-116.03172378432588</v>
      </c>
      <c r="AT16" s="219">
        <f>AT14*D16</f>
        <v>-109.89810640309032</v>
      </c>
      <c r="AU16" s="219">
        <f>AU14*D16</f>
        <v>-103.76448902185474</v>
      </c>
      <c r="AV16" s="219">
        <f>AV14*D16</f>
        <v>-97.630871640619176</v>
      </c>
      <c r="AW16" s="219">
        <f>AW14*D16</f>
        <v>-91.49725425938351</v>
      </c>
      <c r="AX16" s="219">
        <f>AX14*D16</f>
        <v>-87.146261034749273</v>
      </c>
      <c r="AY16" s="219">
        <f>AY14*D16</f>
        <v>-82.79526781011505</v>
      </c>
      <c r="AZ16" s="219">
        <f>AZ14*D16</f>
        <v>-78.444274585480812</v>
      </c>
      <c r="BA16" s="219">
        <f>BA14*D16</f>
        <v>-74.093281360846589</v>
      </c>
      <c r="BB16" s="219">
        <f>BB14*D16</f>
        <v>-69.742288136212366</v>
      </c>
      <c r="BC16" s="219">
        <f>BC14*D16</f>
        <v>-65.391294911578129</v>
      </c>
      <c r="BD16" s="219">
        <f>BD14*D16</f>
        <v>-61.040301686943913</v>
      </c>
      <c r="BE16" s="219">
        <f>BE14*D16</f>
        <v>-56.689308462309683</v>
      </c>
      <c r="BF16" s="219">
        <f>BF14*D16</f>
        <v>-52.338315237675452</v>
      </c>
      <c r="BG16" s="219">
        <f>BG14*D16</f>
        <v>-47.987322013041229</v>
      </c>
      <c r="BH16" s="219">
        <f>BH14*D16</f>
        <v>-43.636328788406999</v>
      </c>
      <c r="BI16" s="219">
        <f>BI14*D16</f>
        <v>-39.285335563772769</v>
      </c>
      <c r="BJ16" s="219">
        <f>BJ14*D16</f>
        <v>-34.934342339138539</v>
      </c>
      <c r="BK16" s="219">
        <f>BK14*D16</f>
        <v>-30.583349114504308</v>
      </c>
      <c r="BL16" s="219">
        <f>BL14*D16</f>
        <v>-26.232355889870036</v>
      </c>
      <c r="BM16" s="219">
        <f>BM14*D16</f>
        <v>-26.232355889870036</v>
      </c>
      <c r="BN16" s="219">
        <f>BN14*D16</f>
        <v>-26.232355889870036</v>
      </c>
      <c r="BO16" s="219">
        <f>BO14*D16</f>
        <v>-26.232355889870036</v>
      </c>
      <c r="BP16" s="219">
        <f>BP14*D16</f>
        <v>-26.232355889870036</v>
      </c>
      <c r="BQ16" s="219">
        <f>BQ14*D16</f>
        <v>-26.232355889870036</v>
      </c>
      <c r="BR16" s="219">
        <f>BR14*D16</f>
        <v>-26.232355889870036</v>
      </c>
      <c r="BS16" s="219">
        <f>BS14*D16</f>
        <v>-26.232355889870036</v>
      </c>
      <c r="BT16" s="219">
        <f>BT14*D16</f>
        <v>-26.232355889870036</v>
      </c>
      <c r="BU16" s="219">
        <f>BU14*D16</f>
        <v>-26.232355889870036</v>
      </c>
      <c r="BV16" s="219">
        <f>BV14*D16</f>
        <v>-26.232355889870036</v>
      </c>
      <c r="BW16" s="219">
        <f>BW14*D16</f>
        <v>-26.232355889870036</v>
      </c>
      <c r="BX16" s="219">
        <f>BX14*D16</f>
        <v>-26.232355889870036</v>
      </c>
      <c r="BY16" s="219">
        <f>BY14*D16</f>
        <v>-26.232355889870036</v>
      </c>
      <c r="BZ16" s="219">
        <f>BZ14*D16</f>
        <v>-26.232355889870036</v>
      </c>
      <c r="CA16" s="219">
        <f>CA14*D16</f>
        <v>-26.232355889870036</v>
      </c>
      <c r="CB16" s="219">
        <f>CB14*D16</f>
        <v>-26.232355889870036</v>
      </c>
      <c r="CC16" s="219">
        <f>CC14*D16</f>
        <v>-26.232355889870036</v>
      </c>
      <c r="CD16" s="219">
        <f>CD14*D16</f>
        <v>-26.232355889870036</v>
      </c>
      <c r="CE16" s="219">
        <f>CE14*D16</f>
        <v>-26.232355889870036</v>
      </c>
      <c r="CF16" s="219">
        <f>CF14*D16</f>
        <v>-26.232355889870036</v>
      </c>
      <c r="CG16" s="219">
        <f>CG14*D16</f>
        <v>-26.232355889870036</v>
      </c>
      <c r="CH16" s="219">
        <f>CH14*D16</f>
        <v>-26.232355889870036</v>
      </c>
      <c r="CI16" s="219">
        <f>CI14*D16</f>
        <v>-26.232355889870036</v>
      </c>
      <c r="CJ16" s="219">
        <f>CJ14*D16</f>
        <v>-26.232355889870036</v>
      </c>
      <c r="CK16" s="219">
        <f>CK14*D16</f>
        <v>-26.232355889870036</v>
      </c>
      <c r="CL16" s="219">
        <f>CL14*D16</f>
        <v>-26.232355889870036</v>
      </c>
      <c r="CM16" s="219">
        <f>CM14*D16</f>
        <v>-26.232355889870036</v>
      </c>
      <c r="CN16" s="219">
        <f>CN14*D16</f>
        <v>-26.232355889870036</v>
      </c>
      <c r="CO16" s="219">
        <f>CO14*D16</f>
        <v>-26.232355889870036</v>
      </c>
      <c r="CP16" s="219">
        <f>CP14*D16</f>
        <v>-26.232355889870036</v>
      </c>
      <c r="CQ16" s="219">
        <f>CQ14*D16</f>
        <v>-26.232355889870036</v>
      </c>
      <c r="CR16" s="219">
        <f>CR14*D16</f>
        <v>-26.232355889870036</v>
      </c>
      <c r="CS16" s="219">
        <f>CS14*D16</f>
        <v>-26.232355889870036</v>
      </c>
      <c r="CT16" s="219">
        <f>CT14*D16</f>
        <v>-26.232355889870036</v>
      </c>
      <c r="CU16" s="219">
        <f>CU14*D16</f>
        <v>-26.232355889870036</v>
      </c>
      <c r="CV16" s="219">
        <f>CV14*D16</f>
        <v>-26.232355889870036</v>
      </c>
      <c r="CW16" s="219">
        <f>CW14*D16</f>
        <v>-26.232355889870036</v>
      </c>
      <c r="CX16" s="219">
        <f>CX14*D16</f>
        <v>-26.232355889870036</v>
      </c>
      <c r="CY16" s="219">
        <f>CY14*D16</f>
        <v>-26.232355889870036</v>
      </c>
      <c r="CZ16" s="219">
        <f>CZ14*D16</f>
        <v>-26.232355889870036</v>
      </c>
      <c r="DA16" s="7"/>
      <c r="DB16" s="7"/>
      <c r="DC16" s="7"/>
      <c r="DD16" s="7"/>
      <c r="DE16" s="7"/>
      <c r="DF16" s="7"/>
      <c r="DG16" s="7"/>
      <c r="DH16" s="7"/>
      <c r="DI16" s="7"/>
      <c r="DJ16" s="7"/>
      <c r="DK16" s="7"/>
      <c r="DL16" s="7"/>
      <c r="DM16" s="7"/>
      <c r="DN16" s="7"/>
      <c r="DO16" s="7"/>
      <c r="DP16" s="7"/>
      <c r="DQ16" s="7"/>
      <c r="DR16" s="7"/>
      <c r="DS16" s="7"/>
      <c r="DT16" s="7"/>
      <c r="DU16" s="7"/>
    </row>
    <row r="17" spans="1:125" x14ac:dyDescent="0.25">
      <c r="A17" s="51"/>
      <c r="B17" s="6" t="s">
        <v>21</v>
      </c>
      <c r="C17" s="49"/>
      <c r="D17" s="52"/>
      <c r="E17" s="219">
        <f>E16</f>
        <v>123.24337202254249</v>
      </c>
      <c r="F17" s="219">
        <f t="shared" ref="F17:BQ17" si="10">F16+E17</f>
        <v>266.94885587431287</v>
      </c>
      <c r="G17" s="219">
        <f t="shared" si="10"/>
        <v>445.15194821413911</v>
      </c>
      <c r="H17" s="219">
        <f t="shared" si="10"/>
        <v>647.98532541162444</v>
      </c>
      <c r="I17" s="219">
        <f t="shared" si="10"/>
        <v>882.62242773822072</v>
      </c>
      <c r="J17" s="219">
        <f t="shared" si="10"/>
        <v>1151.0718191120795</v>
      </c>
      <c r="K17" s="219">
        <f t="shared" si="10"/>
        <v>1452.1559762653694</v>
      </c>
      <c r="L17" s="219">
        <f t="shared" si="10"/>
        <v>1785.2883413702182</v>
      </c>
      <c r="M17" s="219">
        <f t="shared" si="10"/>
        <v>2171.8120941894067</v>
      </c>
      <c r="N17" s="219">
        <f t="shared" si="10"/>
        <v>2591.2549218983781</v>
      </c>
      <c r="O17" s="219">
        <f t="shared" si="10"/>
        <v>3077.2057749861269</v>
      </c>
      <c r="P17" s="219">
        <f t="shared" si="10"/>
        <v>3587.4286749715498</v>
      </c>
      <c r="Q17" s="219">
        <f t="shared" si="10"/>
        <v>4133.8582654993006</v>
      </c>
      <c r="R17" s="219">
        <f t="shared" si="10"/>
        <v>4679.4990292574939</v>
      </c>
      <c r="S17" s="219">
        <f t="shared" si="10"/>
        <v>5273.623959045015</v>
      </c>
      <c r="T17" s="219">
        <f t="shared" si="10"/>
        <v>5893.5385470000574</v>
      </c>
      <c r="U17" s="219">
        <f t="shared" si="10"/>
        <v>6498.1902599902942</v>
      </c>
      <c r="V17" s="219">
        <f t="shared" si="10"/>
        <v>7100.8306125454328</v>
      </c>
      <c r="W17" s="219">
        <f t="shared" si="10"/>
        <v>7663.5444958899652</v>
      </c>
      <c r="X17" s="219">
        <f t="shared" si="10"/>
        <v>8223.442727067697</v>
      </c>
      <c r="Y17" s="220">
        <f t="shared" si="10"/>
        <v>8772.433539563639</v>
      </c>
      <c r="Z17" s="219">
        <f t="shared" si="10"/>
        <v>8517.0454963313405</v>
      </c>
      <c r="AA17" s="219">
        <f t="shared" si="10"/>
        <v>8270.6432691308401</v>
      </c>
      <c r="AB17" s="219">
        <f t="shared" si="10"/>
        <v>8033.2268579621368</v>
      </c>
      <c r="AC17" s="219">
        <f t="shared" si="10"/>
        <v>7804.7962628252308</v>
      </c>
      <c r="AD17" s="219">
        <f t="shared" si="10"/>
        <v>7585.3514837201228</v>
      </c>
      <c r="AE17" s="219">
        <f t="shared" si="10"/>
        <v>7374.892520646813</v>
      </c>
      <c r="AF17" s="219">
        <f t="shared" si="10"/>
        <v>7173.4193736053003</v>
      </c>
      <c r="AG17" s="219">
        <f t="shared" si="10"/>
        <v>6980.9320425955857</v>
      </c>
      <c r="AH17" s="219">
        <f t="shared" si="10"/>
        <v>6797.4305276176683</v>
      </c>
      <c r="AI17" s="219">
        <f t="shared" si="10"/>
        <v>6620.0626300209869</v>
      </c>
      <c r="AJ17" s="219">
        <f t="shared" si="10"/>
        <v>6448.8283498055407</v>
      </c>
      <c r="AK17" s="219">
        <f t="shared" si="10"/>
        <v>6283.7276869713305</v>
      </c>
      <c r="AL17" s="219">
        <f t="shared" si="10"/>
        <v>6124.7606415183554</v>
      </c>
      <c r="AM17" s="219">
        <f t="shared" si="10"/>
        <v>5971.9272134466164</v>
      </c>
      <c r="AN17" s="219">
        <f t="shared" si="10"/>
        <v>5825.2274027561125</v>
      </c>
      <c r="AO17" s="219">
        <f t="shared" si="10"/>
        <v>5684.6612094468446</v>
      </c>
      <c r="AP17" s="219">
        <f t="shared" si="10"/>
        <v>5550.2286335188119</v>
      </c>
      <c r="AQ17" s="219">
        <f t="shared" si="10"/>
        <v>5421.9296749720152</v>
      </c>
      <c r="AR17" s="219">
        <f t="shared" si="10"/>
        <v>5299.7643338064536</v>
      </c>
      <c r="AS17" s="219">
        <f t="shared" si="10"/>
        <v>5183.732610022128</v>
      </c>
      <c r="AT17" s="219">
        <f t="shared" si="10"/>
        <v>5073.8345036190376</v>
      </c>
      <c r="AU17" s="219">
        <f t="shared" si="10"/>
        <v>4970.0700145971832</v>
      </c>
      <c r="AV17" s="219">
        <f t="shared" si="10"/>
        <v>4872.439142956564</v>
      </c>
      <c r="AW17" s="219">
        <f t="shared" si="10"/>
        <v>4780.9418886971807</v>
      </c>
      <c r="AX17" s="219">
        <f t="shared" si="10"/>
        <v>4693.7956276624318</v>
      </c>
      <c r="AY17" s="219">
        <f t="shared" si="10"/>
        <v>4611.0003598523172</v>
      </c>
      <c r="AZ17" s="219">
        <f t="shared" si="10"/>
        <v>4532.5560852668359</v>
      </c>
      <c r="BA17" s="219">
        <f t="shared" si="10"/>
        <v>4458.4628039059889</v>
      </c>
      <c r="BB17" s="219">
        <f t="shared" si="10"/>
        <v>4388.7205157697763</v>
      </c>
      <c r="BC17" s="219">
        <f t="shared" si="10"/>
        <v>4323.3292208581979</v>
      </c>
      <c r="BD17" s="219">
        <f t="shared" si="10"/>
        <v>4262.2889191712538</v>
      </c>
      <c r="BE17" s="219">
        <f t="shared" si="10"/>
        <v>4205.5996107089441</v>
      </c>
      <c r="BF17" s="219">
        <f t="shared" si="10"/>
        <v>4153.2612954712686</v>
      </c>
      <c r="BG17" s="219">
        <f t="shared" si="10"/>
        <v>4105.2739734582274</v>
      </c>
      <c r="BH17" s="219">
        <f t="shared" si="10"/>
        <v>4061.6376446698205</v>
      </c>
      <c r="BI17" s="219">
        <f t="shared" si="10"/>
        <v>4022.3523091060479</v>
      </c>
      <c r="BJ17" s="219">
        <f t="shared" si="10"/>
        <v>3987.4179667669096</v>
      </c>
      <c r="BK17" s="219">
        <f t="shared" si="10"/>
        <v>3956.8346176524051</v>
      </c>
      <c r="BL17" s="219">
        <f t="shared" si="10"/>
        <v>3930.6022617625349</v>
      </c>
      <c r="BM17" s="219">
        <f t="shared" si="10"/>
        <v>3904.3699058726647</v>
      </c>
      <c r="BN17" s="219">
        <f t="shared" si="10"/>
        <v>3878.1375499827946</v>
      </c>
      <c r="BO17" s="219">
        <f t="shared" si="10"/>
        <v>3851.9051940929244</v>
      </c>
      <c r="BP17" s="219">
        <f t="shared" si="10"/>
        <v>3825.6728382030542</v>
      </c>
      <c r="BQ17" s="219">
        <f t="shared" si="10"/>
        <v>3799.440482313184</v>
      </c>
      <c r="BR17" s="219">
        <f t="shared" ref="BR17:CZ17" si="11">BR16+BQ17</f>
        <v>3773.2081264233138</v>
      </c>
      <c r="BS17" s="219">
        <f t="shared" si="11"/>
        <v>3746.9757705334437</v>
      </c>
      <c r="BT17" s="219">
        <f t="shared" si="11"/>
        <v>3720.7434146435735</v>
      </c>
      <c r="BU17" s="219">
        <f t="shared" si="11"/>
        <v>3694.5110587537033</v>
      </c>
      <c r="BV17" s="219">
        <f t="shared" si="11"/>
        <v>3668.2787028638331</v>
      </c>
      <c r="BW17" s="219">
        <f t="shared" si="11"/>
        <v>3642.046346973963</v>
      </c>
      <c r="BX17" s="219">
        <f t="shared" si="11"/>
        <v>3615.8139910840928</v>
      </c>
      <c r="BY17" s="219">
        <f t="shared" si="11"/>
        <v>3589.5816351942226</v>
      </c>
      <c r="BZ17" s="219">
        <f t="shared" si="11"/>
        <v>3563.3492793043524</v>
      </c>
      <c r="CA17" s="219">
        <f t="shared" si="11"/>
        <v>3537.1169234144822</v>
      </c>
      <c r="CB17" s="219">
        <f t="shared" si="11"/>
        <v>3510.8845675246121</v>
      </c>
      <c r="CC17" s="219">
        <f t="shared" si="11"/>
        <v>3484.6522116347419</v>
      </c>
      <c r="CD17" s="219">
        <f t="shared" si="11"/>
        <v>3458.4198557448717</v>
      </c>
      <c r="CE17" s="219">
        <f t="shared" si="11"/>
        <v>3432.1874998550015</v>
      </c>
      <c r="CF17" s="219">
        <f t="shared" si="11"/>
        <v>3405.9551439651314</v>
      </c>
      <c r="CG17" s="219">
        <f t="shared" si="11"/>
        <v>3379.7227880752612</v>
      </c>
      <c r="CH17" s="219">
        <f t="shared" si="11"/>
        <v>3353.490432185391</v>
      </c>
      <c r="CI17" s="219">
        <f t="shared" si="11"/>
        <v>3327.2580762955208</v>
      </c>
      <c r="CJ17" s="219">
        <f t="shared" si="11"/>
        <v>3301.0257204056506</v>
      </c>
      <c r="CK17" s="219">
        <f t="shared" si="11"/>
        <v>3274.7933645157805</v>
      </c>
      <c r="CL17" s="219">
        <f t="shared" si="11"/>
        <v>3248.5610086259103</v>
      </c>
      <c r="CM17" s="219">
        <f t="shared" si="11"/>
        <v>3222.3286527360401</v>
      </c>
      <c r="CN17" s="219">
        <f t="shared" si="11"/>
        <v>3196.0962968461699</v>
      </c>
      <c r="CO17" s="219">
        <f t="shared" si="11"/>
        <v>3169.8639409562998</v>
      </c>
      <c r="CP17" s="219">
        <f t="shared" si="11"/>
        <v>3143.6315850664296</v>
      </c>
      <c r="CQ17" s="219">
        <f t="shared" si="11"/>
        <v>3117.3992291765594</v>
      </c>
      <c r="CR17" s="219">
        <f t="shared" si="11"/>
        <v>3091.1668732866892</v>
      </c>
      <c r="CS17" s="219">
        <f t="shared" si="11"/>
        <v>3064.934517396819</v>
      </c>
      <c r="CT17" s="219">
        <f t="shared" si="11"/>
        <v>3038.7021615069489</v>
      </c>
      <c r="CU17" s="219">
        <f t="shared" si="11"/>
        <v>3012.4698056170787</v>
      </c>
      <c r="CV17" s="219">
        <f t="shared" si="11"/>
        <v>2986.2374497272085</v>
      </c>
      <c r="CW17" s="219">
        <f t="shared" si="11"/>
        <v>2960.0050938373383</v>
      </c>
      <c r="CX17" s="219">
        <f t="shared" si="11"/>
        <v>2933.7727379474682</v>
      </c>
      <c r="CY17" s="219">
        <f t="shared" si="11"/>
        <v>2907.540382057598</v>
      </c>
      <c r="CZ17" s="219">
        <f t="shared" si="11"/>
        <v>2881.3080261677278</v>
      </c>
      <c r="DA17" s="7"/>
      <c r="DB17" s="7"/>
      <c r="DC17" s="7"/>
      <c r="DD17" s="7"/>
      <c r="DE17" s="7"/>
      <c r="DF17" s="7"/>
      <c r="DG17" s="7"/>
      <c r="DH17" s="7"/>
      <c r="DI17" s="7"/>
      <c r="DJ17" s="7"/>
      <c r="DK17" s="7"/>
      <c r="DL17" s="7"/>
      <c r="DM17" s="7"/>
      <c r="DN17" s="7"/>
      <c r="DO17" s="7"/>
      <c r="DP17" s="7"/>
      <c r="DQ17" s="7"/>
      <c r="DR17" s="7"/>
      <c r="DS17" s="7"/>
      <c r="DT17" s="7"/>
      <c r="DU17" s="7"/>
    </row>
    <row r="18" spans="1:125" x14ac:dyDescent="0.25">
      <c r="A18" s="7"/>
      <c r="B18" s="2"/>
      <c r="C18" s="2"/>
      <c r="D18" s="2"/>
      <c r="E18" s="2"/>
      <c r="F18" s="7"/>
      <c r="G18" s="2"/>
      <c r="H18" s="2"/>
      <c r="I18" s="2"/>
      <c r="J18" s="17"/>
      <c r="K18" s="2"/>
      <c r="L18" s="2"/>
      <c r="M18" s="2"/>
      <c r="N18" s="2"/>
      <c r="O18" s="2"/>
      <c r="P18" s="2"/>
      <c r="Q18" s="2"/>
      <c r="R18" s="2"/>
      <c r="S18" s="2"/>
      <c r="T18" s="2"/>
      <c r="U18" s="2"/>
      <c r="V18" s="2"/>
      <c r="W18" s="7"/>
      <c r="X18" s="7"/>
      <c r="Y18" s="7"/>
      <c r="Z18" s="7"/>
      <c r="AA18" s="7"/>
      <c r="AB18" s="7"/>
      <c r="AC18" s="7"/>
      <c r="AD18" s="7"/>
      <c r="AE18" s="7"/>
      <c r="AF18" s="53"/>
      <c r="AG18" s="7"/>
      <c r="AH18" s="7"/>
      <c r="AI18" s="7"/>
      <c r="AJ18" s="7"/>
      <c r="AK18" s="7"/>
      <c r="AL18" s="7"/>
      <c r="AM18" s="7"/>
      <c r="AN18" s="7"/>
      <c r="AO18" s="7"/>
      <c r="AP18" s="7"/>
      <c r="AQ18" s="24"/>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row>
    <row r="19" spans="1:125" ht="18.75" x14ac:dyDescent="0.3">
      <c r="A19" s="7"/>
      <c r="B19" s="7"/>
      <c r="C19" s="54"/>
      <c r="D19" s="7"/>
      <c r="E19" s="274">
        <f>A3</f>
        <v>44562</v>
      </c>
      <c r="F19" s="55"/>
      <c r="G19" s="56"/>
      <c r="H19" s="57"/>
      <c r="I19" s="57"/>
      <c r="J19" s="264" t="str">
        <f>A40</f>
        <v>Saudi Arabia</v>
      </c>
      <c r="K19" s="57"/>
      <c r="L19" s="58"/>
      <c r="M19" s="59"/>
      <c r="N19" s="60" t="s">
        <v>22</v>
      </c>
      <c r="O19" s="59"/>
      <c r="P19" s="7"/>
      <c r="Q19" s="61"/>
      <c r="R19" s="62"/>
      <c r="S19" s="63">
        <f t="shared" ref="S19:CD19" si="12">E7</f>
        <v>2000</v>
      </c>
      <c r="T19" s="63">
        <f t="shared" si="12"/>
        <v>2001</v>
      </c>
      <c r="U19" s="63">
        <f t="shared" si="12"/>
        <v>2002</v>
      </c>
      <c r="V19" s="63">
        <f t="shared" si="12"/>
        <v>2003</v>
      </c>
      <c r="W19" s="63">
        <f t="shared" si="12"/>
        <v>2004</v>
      </c>
      <c r="X19" s="63">
        <f t="shared" si="12"/>
        <v>2005</v>
      </c>
      <c r="Y19" s="63">
        <f t="shared" si="12"/>
        <v>2006</v>
      </c>
      <c r="Z19" s="63">
        <f t="shared" si="12"/>
        <v>2007</v>
      </c>
      <c r="AA19" s="63">
        <f t="shared" si="12"/>
        <v>2008</v>
      </c>
      <c r="AB19" s="63">
        <f t="shared" si="12"/>
        <v>2009</v>
      </c>
      <c r="AC19" s="63">
        <f t="shared" si="12"/>
        <v>2010</v>
      </c>
      <c r="AD19" s="63">
        <f t="shared" si="12"/>
        <v>2011</v>
      </c>
      <c r="AE19" s="63">
        <f t="shared" si="12"/>
        <v>2012</v>
      </c>
      <c r="AF19" s="63">
        <f t="shared" si="12"/>
        <v>2013</v>
      </c>
      <c r="AG19" s="63">
        <f t="shared" si="12"/>
        <v>2014</v>
      </c>
      <c r="AH19" s="63">
        <f t="shared" si="12"/>
        <v>2015</v>
      </c>
      <c r="AI19" s="63">
        <f t="shared" si="12"/>
        <v>2016</v>
      </c>
      <c r="AJ19" s="63">
        <f t="shared" si="12"/>
        <v>2017</v>
      </c>
      <c r="AK19" s="63">
        <f t="shared" si="12"/>
        <v>2018</v>
      </c>
      <c r="AL19" s="63">
        <f t="shared" si="12"/>
        <v>2019</v>
      </c>
      <c r="AM19" s="63">
        <f t="shared" si="12"/>
        <v>2020</v>
      </c>
      <c r="AN19" s="63">
        <f t="shared" si="12"/>
        <v>2021</v>
      </c>
      <c r="AO19" s="63">
        <f t="shared" si="12"/>
        <v>2022</v>
      </c>
      <c r="AP19" s="63">
        <f t="shared" si="12"/>
        <v>2023</v>
      </c>
      <c r="AQ19" s="63">
        <f t="shared" si="12"/>
        <v>2024</v>
      </c>
      <c r="AR19" s="63">
        <f t="shared" si="12"/>
        <v>2025</v>
      </c>
      <c r="AS19" s="63">
        <f t="shared" si="12"/>
        <v>2026</v>
      </c>
      <c r="AT19" s="63">
        <f t="shared" si="12"/>
        <v>2027</v>
      </c>
      <c r="AU19" s="63">
        <f t="shared" si="12"/>
        <v>2028</v>
      </c>
      <c r="AV19" s="63">
        <f t="shared" si="12"/>
        <v>2029</v>
      </c>
      <c r="AW19" s="63">
        <f t="shared" si="12"/>
        <v>2030</v>
      </c>
      <c r="AX19" s="63">
        <f t="shared" si="12"/>
        <v>2031</v>
      </c>
      <c r="AY19" s="63">
        <f t="shared" si="12"/>
        <v>2032</v>
      </c>
      <c r="AZ19" s="63">
        <f t="shared" si="12"/>
        <v>2033</v>
      </c>
      <c r="BA19" s="63">
        <f t="shared" si="12"/>
        <v>2034</v>
      </c>
      <c r="BB19" s="63">
        <f t="shared" si="12"/>
        <v>2035</v>
      </c>
      <c r="BC19" s="63">
        <f t="shared" si="12"/>
        <v>2036</v>
      </c>
      <c r="BD19" s="63">
        <f t="shared" si="12"/>
        <v>2037</v>
      </c>
      <c r="BE19" s="63">
        <f t="shared" si="12"/>
        <v>2038</v>
      </c>
      <c r="BF19" s="63">
        <f t="shared" si="12"/>
        <v>2039</v>
      </c>
      <c r="BG19" s="63">
        <f t="shared" si="12"/>
        <v>2040</v>
      </c>
      <c r="BH19" s="63">
        <f t="shared" si="12"/>
        <v>2041</v>
      </c>
      <c r="BI19" s="63">
        <f t="shared" si="12"/>
        <v>2042</v>
      </c>
      <c r="BJ19" s="63">
        <f t="shared" si="12"/>
        <v>2043</v>
      </c>
      <c r="BK19" s="63">
        <f t="shared" si="12"/>
        <v>2044</v>
      </c>
      <c r="BL19" s="63">
        <f t="shared" si="12"/>
        <v>2045</v>
      </c>
      <c r="BM19" s="63">
        <f t="shared" si="12"/>
        <v>2046</v>
      </c>
      <c r="BN19" s="63">
        <f t="shared" si="12"/>
        <v>2047</v>
      </c>
      <c r="BO19" s="63">
        <f t="shared" si="12"/>
        <v>2048</v>
      </c>
      <c r="BP19" s="63">
        <f t="shared" si="12"/>
        <v>2049</v>
      </c>
      <c r="BQ19" s="63">
        <f t="shared" si="12"/>
        <v>2050</v>
      </c>
      <c r="BR19" s="63">
        <f t="shared" si="12"/>
        <v>2051</v>
      </c>
      <c r="BS19" s="63">
        <f t="shared" si="12"/>
        <v>2052</v>
      </c>
      <c r="BT19" s="63">
        <f t="shared" si="12"/>
        <v>2053</v>
      </c>
      <c r="BU19" s="63">
        <f t="shared" si="12"/>
        <v>2054</v>
      </c>
      <c r="BV19" s="63">
        <f t="shared" si="12"/>
        <v>2055</v>
      </c>
      <c r="BW19" s="63">
        <f t="shared" si="12"/>
        <v>2056</v>
      </c>
      <c r="BX19" s="63">
        <f t="shared" si="12"/>
        <v>2057</v>
      </c>
      <c r="BY19" s="63">
        <f t="shared" si="12"/>
        <v>2058</v>
      </c>
      <c r="BZ19" s="63">
        <f t="shared" si="12"/>
        <v>2059</v>
      </c>
      <c r="CA19" s="63">
        <f t="shared" si="12"/>
        <v>2060</v>
      </c>
      <c r="CB19" s="63">
        <f t="shared" si="12"/>
        <v>2061</v>
      </c>
      <c r="CC19" s="63">
        <f t="shared" si="12"/>
        <v>2062</v>
      </c>
      <c r="CD19" s="63">
        <f t="shared" si="12"/>
        <v>2063</v>
      </c>
      <c r="CE19" s="63">
        <f t="shared" ref="CE19:DN19" si="13">BQ7</f>
        <v>2064</v>
      </c>
      <c r="CF19" s="63">
        <f t="shared" si="13"/>
        <v>2065</v>
      </c>
      <c r="CG19" s="63">
        <f t="shared" si="13"/>
        <v>2066</v>
      </c>
      <c r="CH19" s="63">
        <f t="shared" si="13"/>
        <v>2067</v>
      </c>
      <c r="CI19" s="63">
        <f t="shared" si="13"/>
        <v>2068</v>
      </c>
      <c r="CJ19" s="63">
        <f t="shared" si="13"/>
        <v>2069</v>
      </c>
      <c r="CK19" s="63">
        <f t="shared" si="13"/>
        <v>2070</v>
      </c>
      <c r="CL19" s="63">
        <f t="shared" si="13"/>
        <v>2071</v>
      </c>
      <c r="CM19" s="63">
        <f t="shared" si="13"/>
        <v>2072</v>
      </c>
      <c r="CN19" s="63">
        <f t="shared" si="13"/>
        <v>2073</v>
      </c>
      <c r="CO19" s="63">
        <f t="shared" si="13"/>
        <v>2074</v>
      </c>
      <c r="CP19" s="63">
        <f t="shared" si="13"/>
        <v>2075</v>
      </c>
      <c r="CQ19" s="63">
        <f t="shared" si="13"/>
        <v>2076</v>
      </c>
      <c r="CR19" s="63">
        <f t="shared" si="13"/>
        <v>2077</v>
      </c>
      <c r="CS19" s="63">
        <f t="shared" si="13"/>
        <v>2078</v>
      </c>
      <c r="CT19" s="63">
        <f t="shared" si="13"/>
        <v>2079</v>
      </c>
      <c r="CU19" s="63">
        <f t="shared" si="13"/>
        <v>2080</v>
      </c>
      <c r="CV19" s="63">
        <f t="shared" si="13"/>
        <v>2081</v>
      </c>
      <c r="CW19" s="63">
        <f t="shared" si="13"/>
        <v>2082</v>
      </c>
      <c r="CX19" s="63">
        <f t="shared" si="13"/>
        <v>2083</v>
      </c>
      <c r="CY19" s="63">
        <f t="shared" si="13"/>
        <v>2084</v>
      </c>
      <c r="CZ19" s="63">
        <f t="shared" si="13"/>
        <v>2085</v>
      </c>
      <c r="DA19" s="63">
        <f t="shared" si="13"/>
        <v>2086</v>
      </c>
      <c r="DB19" s="63">
        <f t="shared" si="13"/>
        <v>2087</v>
      </c>
      <c r="DC19" s="63">
        <f t="shared" si="13"/>
        <v>2088</v>
      </c>
      <c r="DD19" s="63">
        <f t="shared" si="13"/>
        <v>2089</v>
      </c>
      <c r="DE19" s="63">
        <f t="shared" si="13"/>
        <v>2090</v>
      </c>
      <c r="DF19" s="63">
        <f t="shared" si="13"/>
        <v>2091</v>
      </c>
      <c r="DG19" s="63">
        <f t="shared" si="13"/>
        <v>2092</v>
      </c>
      <c r="DH19" s="63">
        <f t="shared" si="13"/>
        <v>2093</v>
      </c>
      <c r="DI19" s="63">
        <f t="shared" si="13"/>
        <v>2094</v>
      </c>
      <c r="DJ19" s="63">
        <f t="shared" si="13"/>
        <v>2095</v>
      </c>
      <c r="DK19" s="63">
        <f t="shared" si="13"/>
        <v>2096</v>
      </c>
      <c r="DL19" s="63">
        <f t="shared" si="13"/>
        <v>2097</v>
      </c>
      <c r="DM19" s="63">
        <f t="shared" si="13"/>
        <v>2098</v>
      </c>
      <c r="DN19" s="63">
        <f t="shared" si="13"/>
        <v>2099</v>
      </c>
      <c r="DO19" s="8"/>
      <c r="DP19" s="8"/>
      <c r="DQ19" s="8"/>
      <c r="DR19" s="7"/>
      <c r="DS19" s="7"/>
      <c r="DT19" s="7"/>
      <c r="DU19" s="7"/>
    </row>
    <row r="20" spans="1:125" ht="15.75" x14ac:dyDescent="0.25">
      <c r="A20" s="7"/>
      <c r="B20" s="7"/>
      <c r="C20" s="7"/>
      <c r="D20" s="7"/>
      <c r="E20" s="64"/>
      <c r="F20" s="65"/>
      <c r="G20" s="65"/>
      <c r="H20" s="65"/>
      <c r="I20" s="65"/>
      <c r="J20" s="65"/>
      <c r="K20" s="65"/>
      <c r="L20" s="65"/>
      <c r="M20" s="65"/>
      <c r="N20" s="66"/>
      <c r="O20" s="59"/>
      <c r="P20" s="7"/>
      <c r="Q20" s="61"/>
      <c r="R20" s="67" t="str">
        <f>A40</f>
        <v>Saudi Arabia</v>
      </c>
      <c r="S20" s="68">
        <f t="shared" ref="S20:CD20" si="14">J40</f>
        <v>12.769556442413201</v>
      </c>
      <c r="T20" s="68">
        <f t="shared" si="14"/>
        <v>12.941989683391499</v>
      </c>
      <c r="U20" s="68">
        <f t="shared" si="14"/>
        <v>13.407155311248401</v>
      </c>
      <c r="V20" s="68">
        <f t="shared" si="14"/>
        <v>13.666522365058199</v>
      </c>
      <c r="W20" s="68">
        <f t="shared" si="14"/>
        <v>14.0755028129528</v>
      </c>
      <c r="X20" s="68">
        <f t="shared" si="14"/>
        <v>14.5263750245841</v>
      </c>
      <c r="Y20" s="68">
        <f t="shared" si="14"/>
        <v>14.952688134020701</v>
      </c>
      <c r="Z20" s="68">
        <f t="shared" si="14"/>
        <v>15.366767656205701</v>
      </c>
      <c r="AA20" s="68">
        <f t="shared" si="14"/>
        <v>16.225992805040701</v>
      </c>
      <c r="AB20" s="68">
        <f t="shared" si="14"/>
        <v>16.658235628723101</v>
      </c>
      <c r="AC20" s="68">
        <f t="shared" si="14"/>
        <v>17.7910289130268</v>
      </c>
      <c r="AD20" s="68">
        <f t="shared" si="14"/>
        <v>18.042924350003499</v>
      </c>
      <c r="AE20" s="68">
        <f t="shared" si="14"/>
        <v>18.543735575681399</v>
      </c>
      <c r="AF20" s="68">
        <f t="shared" si="14"/>
        <v>18.272947024752501</v>
      </c>
      <c r="AG20" s="68">
        <f t="shared" si="14"/>
        <v>19.029824337118701</v>
      </c>
      <c r="AH20" s="68">
        <f t="shared" si="14"/>
        <v>19.380294928697499</v>
      </c>
      <c r="AI20" s="68">
        <f t="shared" si="14"/>
        <v>18.874550289468601</v>
      </c>
      <c r="AJ20" s="68">
        <f t="shared" si="14"/>
        <v>18.6451868551469</v>
      </c>
      <c r="AK20" s="68">
        <f t="shared" si="14"/>
        <v>17.6250441160091</v>
      </c>
      <c r="AL20" s="68">
        <f t="shared" si="14"/>
        <v>17.378905910969198</v>
      </c>
      <c r="AM20" s="68">
        <f>AD40</f>
        <v>16.964001171792599</v>
      </c>
      <c r="AN20" s="68">
        <f>AE40</f>
        <v>0</v>
      </c>
      <c r="AO20" s="68">
        <f t="shared" si="14"/>
        <v>0</v>
      </c>
      <c r="AP20" s="68">
        <f t="shared" si="14"/>
        <v>0</v>
      </c>
      <c r="AQ20" s="68">
        <f t="shared" si="14"/>
        <v>0</v>
      </c>
      <c r="AR20" s="68">
        <f t="shared" si="14"/>
        <v>0</v>
      </c>
      <c r="AS20" s="68">
        <f t="shared" si="14"/>
        <v>0</v>
      </c>
      <c r="AT20" s="68">
        <f t="shared" si="14"/>
        <v>0</v>
      </c>
      <c r="AU20" s="68">
        <f t="shared" si="14"/>
        <v>0</v>
      </c>
      <c r="AV20" s="68">
        <f t="shared" si="14"/>
        <v>0</v>
      </c>
      <c r="AW20" s="68">
        <f t="shared" si="14"/>
        <v>0</v>
      </c>
      <c r="AX20" s="68">
        <f t="shared" si="14"/>
        <v>0</v>
      </c>
      <c r="AY20" s="68">
        <f t="shared" si="14"/>
        <v>0</v>
      </c>
      <c r="AZ20" s="68">
        <f t="shared" si="14"/>
        <v>0</v>
      </c>
      <c r="BA20" s="68">
        <f t="shared" si="14"/>
        <v>0</v>
      </c>
      <c r="BB20" s="68">
        <f t="shared" si="14"/>
        <v>0</v>
      </c>
      <c r="BC20" s="68">
        <f t="shared" si="14"/>
        <v>0</v>
      </c>
      <c r="BD20" s="68">
        <f t="shared" si="14"/>
        <v>0</v>
      </c>
      <c r="BE20" s="68">
        <f t="shared" si="14"/>
        <v>0</v>
      </c>
      <c r="BF20" s="68">
        <f t="shared" si="14"/>
        <v>0</v>
      </c>
      <c r="BG20" s="68">
        <f t="shared" si="14"/>
        <v>0</v>
      </c>
      <c r="BH20" s="68">
        <f t="shared" si="14"/>
        <v>0</v>
      </c>
      <c r="BI20" s="68">
        <f t="shared" si="14"/>
        <v>0</v>
      </c>
      <c r="BJ20" s="68">
        <f t="shared" si="14"/>
        <v>0</v>
      </c>
      <c r="BK20" s="68">
        <f t="shared" si="14"/>
        <v>0</v>
      </c>
      <c r="BL20" s="68">
        <f t="shared" si="14"/>
        <v>0</v>
      </c>
      <c r="BM20" s="68">
        <f t="shared" si="14"/>
        <v>0</v>
      </c>
      <c r="BN20" s="68">
        <f t="shared" si="14"/>
        <v>0</v>
      </c>
      <c r="BO20" s="68">
        <f t="shared" si="14"/>
        <v>0</v>
      </c>
      <c r="BP20" s="68">
        <f t="shared" si="14"/>
        <v>0</v>
      </c>
      <c r="BQ20" s="68">
        <f t="shared" si="14"/>
        <v>0</v>
      </c>
      <c r="BR20" s="68">
        <f t="shared" si="14"/>
        <v>0</v>
      </c>
      <c r="BS20" s="68">
        <f t="shared" si="14"/>
        <v>0</v>
      </c>
      <c r="BT20" s="68">
        <f t="shared" si="14"/>
        <v>0</v>
      </c>
      <c r="BU20" s="68">
        <f t="shared" si="14"/>
        <v>0</v>
      </c>
      <c r="BV20" s="68">
        <f t="shared" si="14"/>
        <v>0</v>
      </c>
      <c r="BW20" s="68">
        <f t="shared" si="14"/>
        <v>0</v>
      </c>
      <c r="BX20" s="68">
        <f t="shared" si="14"/>
        <v>0</v>
      </c>
      <c r="BY20" s="68">
        <f t="shared" si="14"/>
        <v>0</v>
      </c>
      <c r="BZ20" s="68">
        <f t="shared" si="14"/>
        <v>0</v>
      </c>
      <c r="CA20" s="68">
        <f t="shared" si="14"/>
        <v>0</v>
      </c>
      <c r="CB20" s="68">
        <f t="shared" si="14"/>
        <v>0</v>
      </c>
      <c r="CC20" s="68">
        <f t="shared" si="14"/>
        <v>0</v>
      </c>
      <c r="CD20" s="68">
        <f t="shared" si="14"/>
        <v>0</v>
      </c>
      <c r="CE20" s="68">
        <f t="shared" ref="CE20:DN20" si="15">BV40</f>
        <v>0</v>
      </c>
      <c r="CF20" s="68">
        <f t="shared" si="15"/>
        <v>0</v>
      </c>
      <c r="CG20" s="69">
        <f t="shared" si="15"/>
        <v>0</v>
      </c>
      <c r="CH20" s="69">
        <f t="shared" si="15"/>
        <v>0</v>
      </c>
      <c r="CI20" s="69">
        <f t="shared" si="15"/>
        <v>0</v>
      </c>
      <c r="CJ20" s="69">
        <f t="shared" si="15"/>
        <v>0</v>
      </c>
      <c r="CK20" s="69">
        <f t="shared" si="15"/>
        <v>0</v>
      </c>
      <c r="CL20" s="69">
        <f t="shared" si="15"/>
        <v>0</v>
      </c>
      <c r="CM20" s="69">
        <f t="shared" si="15"/>
        <v>0</v>
      </c>
      <c r="CN20" s="69">
        <f t="shared" si="15"/>
        <v>0</v>
      </c>
      <c r="CO20" s="69">
        <f t="shared" si="15"/>
        <v>0</v>
      </c>
      <c r="CP20" s="69">
        <f t="shared" si="15"/>
        <v>0</v>
      </c>
      <c r="CQ20" s="69">
        <f t="shared" si="15"/>
        <v>0</v>
      </c>
      <c r="CR20" s="69">
        <f t="shared" si="15"/>
        <v>0</v>
      </c>
      <c r="CS20" s="69">
        <f t="shared" si="15"/>
        <v>0</v>
      </c>
      <c r="CT20" s="69">
        <f t="shared" si="15"/>
        <v>0</v>
      </c>
      <c r="CU20" s="69">
        <f t="shared" si="15"/>
        <v>0</v>
      </c>
      <c r="CV20" s="69">
        <f t="shared" si="15"/>
        <v>0</v>
      </c>
      <c r="CW20" s="69">
        <f t="shared" si="15"/>
        <v>0</v>
      </c>
      <c r="CX20" s="69">
        <f t="shared" si="15"/>
        <v>0</v>
      </c>
      <c r="CY20" s="69">
        <f t="shared" si="15"/>
        <v>0</v>
      </c>
      <c r="CZ20" s="69">
        <f t="shared" si="15"/>
        <v>0</v>
      </c>
      <c r="DA20" s="69">
        <f t="shared" si="15"/>
        <v>0</v>
      </c>
      <c r="DB20" s="69">
        <f t="shared" si="15"/>
        <v>0</v>
      </c>
      <c r="DC20" s="69">
        <f t="shared" si="15"/>
        <v>0</v>
      </c>
      <c r="DD20" s="69">
        <f t="shared" si="15"/>
        <v>0</v>
      </c>
      <c r="DE20" s="69">
        <f t="shared" si="15"/>
        <v>0</v>
      </c>
      <c r="DF20" s="69">
        <f t="shared" si="15"/>
        <v>0</v>
      </c>
      <c r="DG20" s="69">
        <f t="shared" si="15"/>
        <v>0</v>
      </c>
      <c r="DH20" s="69">
        <f t="shared" si="15"/>
        <v>0</v>
      </c>
      <c r="DI20" s="69">
        <f t="shared" si="15"/>
        <v>0</v>
      </c>
      <c r="DJ20" s="69">
        <f t="shared" si="15"/>
        <v>0</v>
      </c>
      <c r="DK20" s="69">
        <f t="shared" si="15"/>
        <v>0</v>
      </c>
      <c r="DL20" s="69">
        <f t="shared" si="15"/>
        <v>0</v>
      </c>
      <c r="DM20" s="69">
        <f t="shared" si="15"/>
        <v>0</v>
      </c>
      <c r="DN20" s="69">
        <f t="shared" si="15"/>
        <v>0</v>
      </c>
      <c r="DO20" s="7"/>
      <c r="DP20" s="7"/>
      <c r="DQ20" s="7"/>
      <c r="DR20" s="7"/>
      <c r="DS20" s="7"/>
      <c r="DT20" s="7"/>
      <c r="DU20" s="7"/>
    </row>
    <row r="21" spans="1:125" x14ac:dyDescent="0.25">
      <c r="A21" s="7"/>
      <c r="B21" s="7"/>
      <c r="C21" s="7"/>
      <c r="D21" s="8"/>
      <c r="E21" s="70"/>
      <c r="F21" s="71"/>
      <c r="G21" s="71"/>
      <c r="H21" s="71"/>
      <c r="I21" s="71"/>
      <c r="J21" s="71"/>
      <c r="K21" s="71"/>
      <c r="L21" s="71"/>
      <c r="M21" s="71"/>
      <c r="N21" s="71"/>
      <c r="O21" s="71"/>
      <c r="P21" s="7"/>
      <c r="Q21" s="61"/>
      <c r="R21" s="67" t="s">
        <v>23</v>
      </c>
      <c r="S21" s="68">
        <f t="shared" ref="S21:CD21" si="16">E11</f>
        <v>10.199121826803429</v>
      </c>
      <c r="T21" s="68">
        <f t="shared" si="16"/>
        <v>9.9447855004519319</v>
      </c>
      <c r="U21" s="68">
        <f t="shared" si="16"/>
        <v>9.6904491741004328</v>
      </c>
      <c r="V21" s="68">
        <f t="shared" si="16"/>
        <v>9.4361128477489338</v>
      </c>
      <c r="W21" s="68">
        <f t="shared" si="16"/>
        <v>9.1817765213974347</v>
      </c>
      <c r="X21" s="68">
        <f t="shared" si="16"/>
        <v>8.9274401950459374</v>
      </c>
      <c r="Y21" s="68">
        <f t="shared" si="16"/>
        <v>8.6731038686944384</v>
      </c>
      <c r="Z21" s="68">
        <f t="shared" si="16"/>
        <v>8.4187675423429393</v>
      </c>
      <c r="AA21" s="68">
        <f t="shared" si="16"/>
        <v>8.1644312159914403</v>
      </c>
      <c r="AB21" s="68">
        <f t="shared" si="16"/>
        <v>7.9100948896399421</v>
      </c>
      <c r="AC21" s="68">
        <f t="shared" si="16"/>
        <v>7.655758563288444</v>
      </c>
      <c r="AD21" s="68">
        <f t="shared" si="16"/>
        <v>7.4014222369369449</v>
      </c>
      <c r="AE21" s="68">
        <f t="shared" si="16"/>
        <v>7.1470859105854458</v>
      </c>
      <c r="AF21" s="68">
        <f t="shared" si="16"/>
        <v>6.8927495842339477</v>
      </c>
      <c r="AG21" s="68">
        <f t="shared" si="16"/>
        <v>6.6384132578824451</v>
      </c>
      <c r="AH21" s="68">
        <f t="shared" si="16"/>
        <v>6.4509999130624953</v>
      </c>
      <c r="AI21" s="68">
        <f t="shared" si="16"/>
        <v>6.2635865682425456</v>
      </c>
      <c r="AJ21" s="68">
        <f t="shared" si="16"/>
        <v>6.0761732234225958</v>
      </c>
      <c r="AK21" s="68">
        <f t="shared" si="16"/>
        <v>5.888759878602646</v>
      </c>
      <c r="AL21" s="68">
        <f t="shared" si="16"/>
        <v>5.7013465337826963</v>
      </c>
      <c r="AM21" s="68">
        <f t="shared" si="16"/>
        <v>5.5139331889627465</v>
      </c>
      <c r="AN21" s="68">
        <f t="shared" si="16"/>
        <v>5.3265198441427968</v>
      </c>
      <c r="AO21" s="68">
        <f t="shared" si="16"/>
        <v>5.139106499322847</v>
      </c>
      <c r="AP21" s="68">
        <f t="shared" si="16"/>
        <v>4.9516931545028973</v>
      </c>
      <c r="AQ21" s="68">
        <f t="shared" si="16"/>
        <v>4.7642798096829475</v>
      </c>
      <c r="AR21" s="68">
        <f t="shared" si="16"/>
        <v>4.5768664648629978</v>
      </c>
      <c r="AS21" s="68">
        <f t="shared" si="16"/>
        <v>4.3894531200430489</v>
      </c>
      <c r="AT21" s="68">
        <f t="shared" si="16"/>
        <v>4.2020397752230991</v>
      </c>
      <c r="AU21" s="68">
        <f t="shared" si="16"/>
        <v>4.0146264304031494</v>
      </c>
      <c r="AV21" s="144">
        <f t="shared" si="16"/>
        <v>3.8272130855832001</v>
      </c>
      <c r="AW21" s="68">
        <f t="shared" si="16"/>
        <v>3.6992868354579613</v>
      </c>
      <c r="AX21" s="68">
        <f t="shared" si="16"/>
        <v>3.5713605853327222</v>
      </c>
      <c r="AY21" s="68">
        <f t="shared" si="16"/>
        <v>3.443434335207483</v>
      </c>
      <c r="AZ21" s="68">
        <f t="shared" si="16"/>
        <v>3.3155080850822443</v>
      </c>
      <c r="BA21" s="68">
        <f t="shared" si="16"/>
        <v>3.1875818349570051</v>
      </c>
      <c r="BB21" s="68">
        <f t="shared" si="16"/>
        <v>3.0596555848317659</v>
      </c>
      <c r="BC21" s="68">
        <f t="shared" si="16"/>
        <v>2.9317293347065272</v>
      </c>
      <c r="BD21" s="68">
        <f t="shared" si="16"/>
        <v>2.803803084581288</v>
      </c>
      <c r="BE21" s="68">
        <f t="shared" si="16"/>
        <v>2.6758768344560488</v>
      </c>
      <c r="BF21" s="68">
        <f t="shared" si="16"/>
        <v>2.5479505843308101</v>
      </c>
      <c r="BG21" s="68">
        <f t="shared" si="16"/>
        <v>2.4200243342055709</v>
      </c>
      <c r="BH21" s="68">
        <f t="shared" si="16"/>
        <v>2.2920980840803322</v>
      </c>
      <c r="BI21" s="68">
        <f t="shared" si="16"/>
        <v>2.164171833955093</v>
      </c>
      <c r="BJ21" s="68">
        <f t="shared" si="16"/>
        <v>2.0362455838298539</v>
      </c>
      <c r="BK21" s="68">
        <f t="shared" si="16"/>
        <v>1.9083193337046127</v>
      </c>
      <c r="BL21" s="68">
        <f t="shared" si="16"/>
        <v>1.8175725177635675</v>
      </c>
      <c r="BM21" s="68">
        <f t="shared" si="16"/>
        <v>1.7268257018225226</v>
      </c>
      <c r="BN21" s="68">
        <f t="shared" si="16"/>
        <v>1.6360788858814774</v>
      </c>
      <c r="BO21" s="68">
        <f t="shared" si="16"/>
        <v>1.5453320699404325</v>
      </c>
      <c r="BP21" s="68">
        <f t="shared" si="16"/>
        <v>1.4545852539993875</v>
      </c>
      <c r="BQ21" s="68">
        <f t="shared" si="16"/>
        <v>1.3638384380583424</v>
      </c>
      <c r="BR21" s="68">
        <f t="shared" si="16"/>
        <v>1.2730916221172974</v>
      </c>
      <c r="BS21" s="68">
        <f t="shared" si="16"/>
        <v>1.1823448061762525</v>
      </c>
      <c r="BT21" s="68">
        <f t="shared" si="16"/>
        <v>1.0915979902352073</v>
      </c>
      <c r="BU21" s="68">
        <f t="shared" si="16"/>
        <v>1.0008511742941624</v>
      </c>
      <c r="BV21" s="68">
        <f t="shared" si="16"/>
        <v>0.91010435835311732</v>
      </c>
      <c r="BW21" s="68">
        <f t="shared" si="16"/>
        <v>0.81935754241207226</v>
      </c>
      <c r="BX21" s="68">
        <f t="shared" si="16"/>
        <v>0.72861072647102709</v>
      </c>
      <c r="BY21" s="68">
        <f t="shared" si="16"/>
        <v>0.63786391052998204</v>
      </c>
      <c r="BZ21" s="144">
        <f t="shared" si="16"/>
        <v>0.54711709458893609</v>
      </c>
      <c r="CA21" s="68">
        <f t="shared" si="16"/>
        <v>0.54711709458893609</v>
      </c>
      <c r="CB21" s="68">
        <f t="shared" si="16"/>
        <v>0.54711709458893609</v>
      </c>
      <c r="CC21" s="68">
        <f t="shared" si="16"/>
        <v>0.54711709458893609</v>
      </c>
      <c r="CD21" s="68">
        <f t="shared" si="16"/>
        <v>0.54711709458893609</v>
      </c>
      <c r="CE21" s="68">
        <f t="shared" ref="CE21:DN21" si="17">BQ11</f>
        <v>0.54711709458893609</v>
      </c>
      <c r="CF21" s="68">
        <f t="shared" si="17"/>
        <v>0.54711709458893609</v>
      </c>
      <c r="CG21" s="69">
        <f t="shared" si="17"/>
        <v>0.54711709458893609</v>
      </c>
      <c r="CH21" s="69">
        <f t="shared" si="17"/>
        <v>0.54711709458893609</v>
      </c>
      <c r="CI21" s="69">
        <f t="shared" si="17"/>
        <v>0.54711709458893609</v>
      </c>
      <c r="CJ21" s="69">
        <f t="shared" si="17"/>
        <v>0.54711709458893609</v>
      </c>
      <c r="CK21" s="69">
        <f t="shared" si="17"/>
        <v>0.54711709458893609</v>
      </c>
      <c r="CL21" s="69">
        <f t="shared" si="17"/>
        <v>0.54711709458893609</v>
      </c>
      <c r="CM21" s="69">
        <f t="shared" si="17"/>
        <v>0.54711709458893609</v>
      </c>
      <c r="CN21" s="69">
        <f t="shared" si="17"/>
        <v>0.54711709458893609</v>
      </c>
      <c r="CO21" s="69">
        <f t="shared" si="17"/>
        <v>0.54711709458893609</v>
      </c>
      <c r="CP21" s="69">
        <f t="shared" si="17"/>
        <v>0.54711709458893609</v>
      </c>
      <c r="CQ21" s="69">
        <f t="shared" si="17"/>
        <v>0.54711709458893609</v>
      </c>
      <c r="CR21" s="69">
        <f t="shared" si="17"/>
        <v>0.54711709458893609</v>
      </c>
      <c r="CS21" s="69">
        <f t="shared" si="17"/>
        <v>0.54711709458893609</v>
      </c>
      <c r="CT21" s="69">
        <f t="shared" si="17"/>
        <v>0.54711709458893609</v>
      </c>
      <c r="CU21" s="69">
        <f t="shared" si="17"/>
        <v>0.54711709458893609</v>
      </c>
      <c r="CV21" s="69">
        <f t="shared" si="17"/>
        <v>0.54711709458893609</v>
      </c>
      <c r="CW21" s="69">
        <f t="shared" si="17"/>
        <v>0.54711709458893609</v>
      </c>
      <c r="CX21" s="69">
        <f t="shared" si="17"/>
        <v>0.54711709458893609</v>
      </c>
      <c r="CY21" s="69">
        <f t="shared" si="17"/>
        <v>0.54711709458893609</v>
      </c>
      <c r="CZ21" s="69">
        <f t="shared" si="17"/>
        <v>0.54711709458893609</v>
      </c>
      <c r="DA21" s="69">
        <f t="shared" si="17"/>
        <v>0.54711709458893609</v>
      </c>
      <c r="DB21" s="69">
        <f t="shared" si="17"/>
        <v>0.54711709458893609</v>
      </c>
      <c r="DC21" s="69">
        <f t="shared" si="17"/>
        <v>0.54711709458893609</v>
      </c>
      <c r="DD21" s="69">
        <f t="shared" si="17"/>
        <v>0.54711709458893609</v>
      </c>
      <c r="DE21" s="69">
        <f t="shared" si="17"/>
        <v>0.54711709458893609</v>
      </c>
      <c r="DF21" s="69">
        <f t="shared" si="17"/>
        <v>0.54711709458893609</v>
      </c>
      <c r="DG21" s="69">
        <f t="shared" si="17"/>
        <v>0.54711709458893609</v>
      </c>
      <c r="DH21" s="69">
        <f t="shared" si="17"/>
        <v>0.54711709458893609</v>
      </c>
      <c r="DI21" s="69">
        <f t="shared" si="17"/>
        <v>0.54711709458893609</v>
      </c>
      <c r="DJ21" s="69">
        <f t="shared" si="17"/>
        <v>0.54711709458893609</v>
      </c>
      <c r="DK21" s="69">
        <f t="shared" si="17"/>
        <v>0.54711709458893609</v>
      </c>
      <c r="DL21" s="69">
        <f t="shared" si="17"/>
        <v>0.54711709458893609</v>
      </c>
      <c r="DM21" s="69">
        <f t="shared" si="17"/>
        <v>0.54711709458893609</v>
      </c>
      <c r="DN21" s="69">
        <f t="shared" si="17"/>
        <v>0.54711709458893609</v>
      </c>
      <c r="DO21" s="7"/>
      <c r="DP21" s="7"/>
      <c r="DQ21" s="7"/>
      <c r="DR21" s="7"/>
      <c r="DS21" s="7"/>
      <c r="DT21" s="7"/>
      <c r="DU21" s="7"/>
    </row>
    <row r="22" spans="1:125" x14ac:dyDescent="0.25">
      <c r="A22" s="7"/>
      <c r="B22" s="72"/>
      <c r="C22" s="7"/>
      <c r="D22" s="8"/>
      <c r="E22" s="70"/>
      <c r="F22" s="71"/>
      <c r="G22" s="71"/>
      <c r="H22" s="71"/>
      <c r="I22" s="71"/>
      <c r="J22" s="71"/>
      <c r="K22" s="71"/>
      <c r="L22" s="71"/>
      <c r="M22" s="71"/>
      <c r="N22" s="71"/>
      <c r="O22" s="71"/>
      <c r="Q22" s="61"/>
      <c r="R22" s="67" t="s">
        <v>24</v>
      </c>
      <c r="S22" s="68">
        <v>4.20891223953506</v>
      </c>
      <c r="T22" s="68">
        <v>4.2080641860201498</v>
      </c>
      <c r="U22" s="68">
        <v>4.2131280158686302</v>
      </c>
      <c r="V22" s="68">
        <v>4.3592082589899199</v>
      </c>
      <c r="W22" s="68">
        <v>4.5055239929597501</v>
      </c>
      <c r="X22" s="68">
        <v>4.6147198657861601</v>
      </c>
      <c r="Y22" s="68">
        <v>4.7135126910435901</v>
      </c>
      <c r="Z22" s="68">
        <v>4.8353730101830799</v>
      </c>
      <c r="AA22" s="68">
        <v>4.8077844784600403</v>
      </c>
      <c r="AB22" s="68">
        <v>4.6994129323319802</v>
      </c>
      <c r="AC22" s="68">
        <v>4.9157289668452302</v>
      </c>
      <c r="AD22" s="68">
        <v>4.9993417551972401</v>
      </c>
      <c r="AE22" s="68">
        <v>5.0125915797346101</v>
      </c>
      <c r="AF22" s="68">
        <v>5.0179892829360302</v>
      </c>
      <c r="AG22" s="68">
        <v>4.9869476140733804</v>
      </c>
      <c r="AH22" s="68">
        <v>4.9319639423711497</v>
      </c>
      <c r="AI22" s="68">
        <v>4.8872555876801904</v>
      </c>
      <c r="AJ22" s="68">
        <v>4.8957029840686497</v>
      </c>
      <c r="AK22" s="68">
        <v>4.9451708704549597</v>
      </c>
      <c r="AL22" s="68">
        <v>4.9181630789765496</v>
      </c>
      <c r="AM22" s="68">
        <v>4.6170490074921799</v>
      </c>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7"/>
      <c r="DP22" s="7"/>
      <c r="DQ22" s="7"/>
      <c r="DR22" s="7"/>
      <c r="DS22" s="7"/>
      <c r="DT22" s="7"/>
      <c r="DU22" s="7"/>
    </row>
    <row r="23" spans="1:125" x14ac:dyDescent="0.25">
      <c r="A23" s="75" t="str">
        <f>A40</f>
        <v>Saudi Arabia</v>
      </c>
      <c r="B23" s="76" t="s">
        <v>26</v>
      </c>
      <c r="C23" s="77"/>
      <c r="D23" s="7"/>
      <c r="E23" s="73"/>
      <c r="F23" s="71"/>
      <c r="G23" s="71"/>
      <c r="H23" s="71"/>
      <c r="I23" s="71"/>
      <c r="J23" s="71"/>
      <c r="K23" s="71"/>
      <c r="L23" s="71"/>
      <c r="M23" s="73"/>
      <c r="N23" s="70"/>
      <c r="O23" s="74"/>
      <c r="P23" s="7"/>
      <c r="Q23" s="61"/>
      <c r="R23" s="67" t="s">
        <v>25</v>
      </c>
      <c r="S23" s="68">
        <f>C40</f>
        <v>11.56196118142395</v>
      </c>
      <c r="T23" s="68">
        <f>C40</f>
        <v>11.56196118142395</v>
      </c>
      <c r="U23" s="68">
        <f>C40</f>
        <v>11.56196118142395</v>
      </c>
      <c r="V23" s="68">
        <f>C40</f>
        <v>11.56196118142395</v>
      </c>
      <c r="W23" s="68">
        <f>C40</f>
        <v>11.56196118142395</v>
      </c>
      <c r="X23" s="68">
        <f>C40</f>
        <v>11.56196118142395</v>
      </c>
      <c r="Y23" s="68">
        <f>C40</f>
        <v>11.56196118142395</v>
      </c>
      <c r="Z23" s="68">
        <f>C40</f>
        <v>11.56196118142395</v>
      </c>
      <c r="AA23" s="68">
        <f>C40</f>
        <v>11.56196118142395</v>
      </c>
      <c r="AB23" s="68">
        <f>C40</f>
        <v>11.56196118142395</v>
      </c>
      <c r="AC23" s="68">
        <f>C40</f>
        <v>11.56196118142395</v>
      </c>
      <c r="AD23" s="68">
        <f>C40</f>
        <v>11.56196118142395</v>
      </c>
      <c r="AE23" s="68">
        <f>C40</f>
        <v>11.56196118142395</v>
      </c>
      <c r="AF23" s="68">
        <f>C40</f>
        <v>11.56196118142395</v>
      </c>
      <c r="AG23" s="68">
        <f>C40</f>
        <v>11.56196118142395</v>
      </c>
      <c r="AH23" s="68">
        <f>C40</f>
        <v>11.56196118142395</v>
      </c>
      <c r="AI23" s="68">
        <f>C40</f>
        <v>11.56196118142395</v>
      </c>
      <c r="AJ23" s="68">
        <f>C40</f>
        <v>11.56196118142395</v>
      </c>
      <c r="AK23" s="68">
        <f>C40</f>
        <v>11.56196118142395</v>
      </c>
      <c r="AL23" s="68">
        <f>C40</f>
        <v>11.56196118142395</v>
      </c>
      <c r="AM23" s="68">
        <f>C40</f>
        <v>11.56196118142395</v>
      </c>
      <c r="AN23" s="68">
        <f>C40</f>
        <v>11.56196118142395</v>
      </c>
      <c r="AO23" s="68">
        <f>C40</f>
        <v>11.56196118142395</v>
      </c>
      <c r="AP23" s="68">
        <f>C40</f>
        <v>11.56196118142395</v>
      </c>
      <c r="AQ23" s="68">
        <f>C40</f>
        <v>11.56196118142395</v>
      </c>
      <c r="AR23" s="68">
        <f>C40</f>
        <v>11.56196118142395</v>
      </c>
      <c r="AS23" s="68">
        <f>C40</f>
        <v>11.56196118142395</v>
      </c>
      <c r="AT23" s="68">
        <f>C40</f>
        <v>11.56196118142395</v>
      </c>
      <c r="AU23" s="68">
        <f>C40</f>
        <v>11.56196118142395</v>
      </c>
      <c r="AV23" s="68">
        <f>C40</f>
        <v>11.56196118142395</v>
      </c>
      <c r="AW23" s="68">
        <f>C40</f>
        <v>11.56196118142395</v>
      </c>
      <c r="AX23" s="68">
        <f>C40</f>
        <v>11.56196118142395</v>
      </c>
      <c r="AY23" s="68">
        <f>C40</f>
        <v>11.56196118142395</v>
      </c>
      <c r="AZ23" s="68">
        <f>C40</f>
        <v>11.56196118142395</v>
      </c>
      <c r="BA23" s="68">
        <f>C40</f>
        <v>11.56196118142395</v>
      </c>
      <c r="BB23" s="68">
        <f>C40</f>
        <v>11.56196118142395</v>
      </c>
      <c r="BC23" s="68">
        <f>C40</f>
        <v>11.56196118142395</v>
      </c>
      <c r="BD23" s="68">
        <f>C40</f>
        <v>11.56196118142395</v>
      </c>
      <c r="BE23" s="68">
        <f>C40</f>
        <v>11.56196118142395</v>
      </c>
      <c r="BF23" s="68">
        <f>C40</f>
        <v>11.56196118142395</v>
      </c>
      <c r="BG23" s="68">
        <f>C40</f>
        <v>11.56196118142395</v>
      </c>
      <c r="BH23" s="68">
        <f>C40</f>
        <v>11.56196118142395</v>
      </c>
      <c r="BI23" s="68">
        <f>C40</f>
        <v>11.56196118142395</v>
      </c>
      <c r="BJ23" s="68">
        <f>C40</f>
        <v>11.56196118142395</v>
      </c>
      <c r="BK23" s="68">
        <f>C40</f>
        <v>11.56196118142395</v>
      </c>
      <c r="BL23" s="68">
        <f>C40</f>
        <v>11.56196118142395</v>
      </c>
      <c r="BM23" s="68">
        <f>C40</f>
        <v>11.56196118142395</v>
      </c>
      <c r="BN23" s="68">
        <f>C40</f>
        <v>11.56196118142395</v>
      </c>
      <c r="BO23" s="68">
        <f>C40</f>
        <v>11.56196118142395</v>
      </c>
      <c r="BP23" s="68">
        <f>C40</f>
        <v>11.56196118142395</v>
      </c>
      <c r="BQ23" s="68">
        <f>C40</f>
        <v>11.56196118142395</v>
      </c>
      <c r="BR23" s="68">
        <f>C40</f>
        <v>11.56196118142395</v>
      </c>
      <c r="BS23" s="68">
        <f>C40</f>
        <v>11.56196118142395</v>
      </c>
      <c r="BT23" s="68">
        <f>C40</f>
        <v>11.56196118142395</v>
      </c>
      <c r="BU23" s="68">
        <f>C40</f>
        <v>11.56196118142395</v>
      </c>
      <c r="BV23" s="68">
        <f>C40</f>
        <v>11.56196118142395</v>
      </c>
      <c r="BW23" s="68">
        <f>C40</f>
        <v>11.56196118142395</v>
      </c>
      <c r="BX23" s="68">
        <f>C40</f>
        <v>11.56196118142395</v>
      </c>
      <c r="BY23" s="68">
        <f>C40</f>
        <v>11.56196118142395</v>
      </c>
      <c r="BZ23" s="68">
        <f>C40</f>
        <v>11.56196118142395</v>
      </c>
      <c r="CA23" s="68">
        <f>C40</f>
        <v>11.56196118142395</v>
      </c>
      <c r="CB23" s="68">
        <f>C40</f>
        <v>11.56196118142395</v>
      </c>
      <c r="CC23" s="68">
        <f>C40</f>
        <v>11.56196118142395</v>
      </c>
      <c r="CD23" s="68">
        <f>C40</f>
        <v>11.56196118142395</v>
      </c>
      <c r="CE23" s="68">
        <f>C40</f>
        <v>11.56196118142395</v>
      </c>
      <c r="CF23" s="68">
        <f>C40</f>
        <v>11.56196118142395</v>
      </c>
      <c r="CG23" s="69">
        <f>C40</f>
        <v>11.56196118142395</v>
      </c>
      <c r="CH23" s="69">
        <f>C40</f>
        <v>11.56196118142395</v>
      </c>
      <c r="CI23" s="69">
        <f>C40</f>
        <v>11.56196118142395</v>
      </c>
      <c r="CJ23" s="69">
        <f>C40</f>
        <v>11.56196118142395</v>
      </c>
      <c r="CK23" s="69">
        <f>C40</f>
        <v>11.56196118142395</v>
      </c>
      <c r="CL23" s="69">
        <f>C40</f>
        <v>11.56196118142395</v>
      </c>
      <c r="CM23" s="69">
        <f>C40</f>
        <v>11.56196118142395</v>
      </c>
      <c r="CN23" s="69">
        <f>C40</f>
        <v>11.56196118142395</v>
      </c>
      <c r="CO23" s="69">
        <f>C40</f>
        <v>11.56196118142395</v>
      </c>
      <c r="CP23" s="69">
        <f>C40</f>
        <v>11.56196118142395</v>
      </c>
      <c r="CQ23" s="69">
        <f>C40</f>
        <v>11.56196118142395</v>
      </c>
      <c r="CR23" s="69">
        <f>C40</f>
        <v>11.56196118142395</v>
      </c>
      <c r="CS23" s="69">
        <f>C40</f>
        <v>11.56196118142395</v>
      </c>
      <c r="CT23" s="69">
        <f>C40</f>
        <v>11.56196118142395</v>
      </c>
      <c r="CU23" s="69">
        <f>C40</f>
        <v>11.56196118142395</v>
      </c>
      <c r="CV23" s="69">
        <f>C40</f>
        <v>11.56196118142395</v>
      </c>
      <c r="CW23" s="69"/>
      <c r="CX23" s="69"/>
      <c r="CY23" s="69"/>
      <c r="CZ23" s="69"/>
      <c r="DA23" s="69"/>
      <c r="DB23" s="69"/>
      <c r="DC23" s="69"/>
      <c r="DD23" s="69"/>
      <c r="DE23" s="69"/>
      <c r="DF23" s="69"/>
      <c r="DG23" s="69"/>
      <c r="DH23" s="69"/>
      <c r="DI23" s="69"/>
      <c r="DJ23" s="69"/>
      <c r="DK23" s="69"/>
      <c r="DL23" s="69"/>
      <c r="DM23" s="69"/>
      <c r="DN23" s="69"/>
      <c r="DO23" s="7"/>
      <c r="DP23" s="7"/>
      <c r="DQ23" s="7"/>
      <c r="DR23" s="7"/>
      <c r="DS23" s="7"/>
      <c r="DT23" s="7"/>
      <c r="DU23" s="7"/>
    </row>
    <row r="24" spans="1:125" x14ac:dyDescent="0.25">
      <c r="A24" s="189" t="s">
        <v>284</v>
      </c>
      <c r="B24" s="190">
        <f>I40</f>
        <v>0</v>
      </c>
      <c r="C24" s="189" t="s">
        <v>27</v>
      </c>
      <c r="D24" s="8"/>
      <c r="E24" s="78"/>
      <c r="F24" s="71"/>
      <c r="G24" s="71"/>
      <c r="H24" s="71"/>
      <c r="I24" s="71"/>
      <c r="J24" s="71"/>
      <c r="K24" s="71"/>
      <c r="L24" s="71"/>
      <c r="M24" s="79"/>
      <c r="N24" s="79"/>
      <c r="O24" s="80"/>
      <c r="P24" s="7"/>
      <c r="Q24" s="8"/>
      <c r="R24" s="61"/>
      <c r="S24" s="61"/>
      <c r="T24" s="61"/>
      <c r="U24" s="61"/>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8"/>
      <c r="DN24" s="7"/>
      <c r="DO24" s="7"/>
      <c r="DP24" s="7"/>
      <c r="DQ24" s="7"/>
      <c r="DR24" s="7"/>
      <c r="DS24" s="7"/>
      <c r="DT24" s="7"/>
      <c r="DU24" s="7"/>
    </row>
    <row r="25" spans="1:125" x14ac:dyDescent="0.25">
      <c r="A25" s="191" t="s">
        <v>28</v>
      </c>
      <c r="B25" s="192">
        <f>Y17+D25</f>
        <v>8772.433539563639</v>
      </c>
      <c r="C25" s="189" t="s">
        <v>29</v>
      </c>
      <c r="D25" s="81">
        <f>(B24*D16)</f>
        <v>0</v>
      </c>
      <c r="E25" s="79"/>
      <c r="F25" s="71"/>
      <c r="G25" s="71"/>
      <c r="H25" s="71"/>
      <c r="I25" s="71"/>
      <c r="J25" s="71"/>
      <c r="K25" s="71"/>
      <c r="L25" s="79"/>
      <c r="M25" s="79"/>
      <c r="N25" s="79"/>
      <c r="O25" s="79"/>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8"/>
      <c r="DN25" s="7"/>
      <c r="DO25" s="7"/>
      <c r="DP25" s="7"/>
      <c r="DQ25" s="7"/>
      <c r="DR25" s="7"/>
      <c r="DS25" s="7"/>
      <c r="DT25" s="7"/>
      <c r="DU25" s="7"/>
    </row>
    <row r="26" spans="1:125" x14ac:dyDescent="0.25">
      <c r="A26" s="191" t="s">
        <v>30</v>
      </c>
      <c r="B26" s="193">
        <f>B25*B40</f>
        <v>305402334512.70776</v>
      </c>
      <c r="C26" s="189" t="s">
        <v>31</v>
      </c>
      <c r="D26" s="8"/>
      <c r="E26" s="79"/>
      <c r="F26" s="71"/>
      <c r="G26" s="71"/>
      <c r="H26" s="71"/>
      <c r="I26" s="71"/>
      <c r="J26" s="71"/>
      <c r="K26" s="71"/>
      <c r="L26" s="79"/>
      <c r="M26" s="79"/>
      <c r="N26" s="79"/>
      <c r="O26" s="79"/>
      <c r="P26" s="82"/>
      <c r="Q26" s="83"/>
      <c r="R26" s="7"/>
      <c r="S26" s="7"/>
      <c r="T26" s="7"/>
      <c r="U26" s="7"/>
      <c r="V26" s="7"/>
      <c r="W26" s="84"/>
      <c r="X26" s="7"/>
      <c r="Y26" s="7"/>
      <c r="Z26" s="7"/>
      <c r="AA26" s="7"/>
      <c r="AB26" s="7"/>
      <c r="AC26" s="7"/>
      <c r="AD26" s="7"/>
      <c r="AE26" s="85"/>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row>
    <row r="27" spans="1:125" x14ac:dyDescent="0.25">
      <c r="A27" s="189" t="s">
        <v>32</v>
      </c>
      <c r="B27" s="192">
        <f>B28/B40</f>
        <v>0</v>
      </c>
      <c r="C27" s="189" t="s">
        <v>29</v>
      </c>
      <c r="D27" s="8"/>
      <c r="E27" s="86"/>
      <c r="F27" s="71"/>
      <c r="G27" s="71"/>
      <c r="H27" s="71"/>
      <c r="I27" s="71"/>
      <c r="J27" s="71"/>
      <c r="K27" s="71"/>
      <c r="L27" s="79"/>
      <c r="M27" s="79"/>
      <c r="N27" s="79"/>
      <c r="O27" s="79"/>
      <c r="P27" s="82"/>
      <c r="Q27" s="83"/>
      <c r="R27" s="7"/>
      <c r="S27" s="7"/>
      <c r="T27" s="87"/>
      <c r="U27" s="87"/>
      <c r="V27" s="87"/>
      <c r="W27" s="7"/>
      <c r="X27" s="7"/>
      <c r="Y27" s="7"/>
      <c r="Z27" s="7"/>
      <c r="AA27" s="7"/>
      <c r="AB27" s="7"/>
      <c r="AC27" s="7"/>
      <c r="AD27" s="7"/>
      <c r="AE27" s="8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row>
    <row r="28" spans="1:125" x14ac:dyDescent="0.25">
      <c r="A28" s="189" t="s">
        <v>33</v>
      </c>
      <c r="B28" s="193">
        <f>H40*1000000</f>
        <v>0</v>
      </c>
      <c r="C28" s="189" t="s">
        <v>31</v>
      </c>
      <c r="D28" s="8"/>
      <c r="E28" s="88"/>
      <c r="F28" s="78"/>
      <c r="G28" s="78"/>
      <c r="H28" s="78"/>
      <c r="I28" s="78"/>
      <c r="J28" s="78"/>
      <c r="K28" s="78"/>
      <c r="L28" s="79"/>
      <c r="M28" s="79"/>
      <c r="N28" s="79"/>
      <c r="O28" s="79"/>
      <c r="P28" s="89"/>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row>
    <row r="29" spans="1:125" x14ac:dyDescent="0.25">
      <c r="A29" s="189" t="s">
        <v>34</v>
      </c>
      <c r="B29" s="193">
        <f>B26-B28</f>
        <v>305402334512.70776</v>
      </c>
      <c r="C29" s="189" t="s">
        <v>31</v>
      </c>
      <c r="D29" s="7"/>
      <c r="E29" s="78"/>
      <c r="F29" s="78"/>
      <c r="G29" s="78"/>
      <c r="H29" s="78"/>
      <c r="I29" s="78"/>
      <c r="J29" s="78"/>
      <c r="K29" s="78"/>
      <c r="L29" s="78"/>
      <c r="M29" s="78"/>
      <c r="N29" s="78"/>
      <c r="O29" s="78"/>
      <c r="P29" s="90"/>
      <c r="Q29" s="91"/>
      <c r="R29" s="7"/>
      <c r="S29" s="7"/>
      <c r="T29" s="7"/>
      <c r="U29" s="7"/>
      <c r="V29" s="7"/>
      <c r="W29" s="7"/>
      <c r="X29" s="7"/>
      <c r="Y29" s="7"/>
      <c r="Z29" s="7"/>
      <c r="AA29" s="7"/>
      <c r="AB29" s="7"/>
      <c r="AC29" s="7"/>
      <c r="AD29" s="7"/>
      <c r="AE29" s="7"/>
      <c r="AF29" s="92"/>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row>
    <row r="30" spans="1:125" x14ac:dyDescent="0.25">
      <c r="A30" s="189" t="s">
        <v>35</v>
      </c>
      <c r="B30" s="192">
        <f>B25/DF40</f>
        <v>25.417086189920589</v>
      </c>
      <c r="C30" s="189" t="s">
        <v>36</v>
      </c>
      <c r="D30" s="7"/>
      <c r="E30" s="78"/>
      <c r="F30" s="78"/>
      <c r="G30" s="78"/>
      <c r="H30" s="78"/>
      <c r="I30" s="78"/>
      <c r="J30" s="78"/>
      <c r="K30" s="78"/>
      <c r="L30" s="78"/>
      <c r="M30" s="78"/>
      <c r="N30" s="78"/>
      <c r="O30" s="78"/>
      <c r="P30" s="90"/>
      <c r="Q30" s="90"/>
      <c r="R30" s="7"/>
      <c r="S30" s="7"/>
      <c r="T30" s="7"/>
      <c r="U30" s="7"/>
      <c r="V30" s="7"/>
      <c r="W30" s="7"/>
      <c r="X30" s="7"/>
      <c r="Y30" s="7"/>
      <c r="Z30" s="7"/>
      <c r="AA30" s="7"/>
      <c r="AB30" s="7"/>
      <c r="AC30" s="7"/>
      <c r="AD30" s="7"/>
      <c r="AE30" s="7"/>
      <c r="AF30" s="92"/>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row>
    <row r="31" spans="1:125" x14ac:dyDescent="0.25">
      <c r="A31" s="189" t="s">
        <v>295</v>
      </c>
      <c r="B31" s="312">
        <f>B28/B26</f>
        <v>0</v>
      </c>
      <c r="C31" s="189"/>
      <c r="D31" s="7"/>
      <c r="E31" s="79"/>
      <c r="F31" s="79"/>
      <c r="G31" s="79"/>
      <c r="H31" s="79"/>
      <c r="I31" s="79"/>
      <c r="J31" s="79"/>
      <c r="K31" s="79"/>
      <c r="L31" s="79"/>
      <c r="M31" s="79"/>
      <c r="N31" s="79"/>
      <c r="O31" s="79"/>
      <c r="P31" s="7"/>
      <c r="Q31" s="7"/>
      <c r="R31" s="7"/>
      <c r="S31" s="7"/>
      <c r="T31" s="7"/>
      <c r="U31" s="7"/>
      <c r="V31" s="7"/>
      <c r="W31" s="7"/>
      <c r="X31" s="7"/>
      <c r="Y31" s="7"/>
      <c r="Z31" s="7"/>
      <c r="AA31" s="7"/>
      <c r="AB31" s="7"/>
      <c r="AC31" s="7"/>
      <c r="AD31" s="7"/>
      <c r="AE31" s="7"/>
      <c r="AF31" s="92"/>
      <c r="AG31" s="25"/>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row>
    <row r="32" spans="1:125" x14ac:dyDescent="0.25">
      <c r="A32" s="189" t="s">
        <v>286</v>
      </c>
      <c r="B32" s="194">
        <f>B36/G40</f>
        <v>0.18296291689508537</v>
      </c>
      <c r="C32" s="189"/>
      <c r="E32" s="93"/>
      <c r="F32" s="93"/>
      <c r="G32" s="71"/>
      <c r="H32" s="71"/>
      <c r="I32" s="71"/>
      <c r="J32" s="71"/>
      <c r="K32" s="71"/>
      <c r="L32" s="71"/>
      <c r="M32" s="71"/>
      <c r="N32" s="71"/>
      <c r="O32" s="71"/>
      <c r="P32" s="7"/>
      <c r="Q32" s="7"/>
      <c r="R32" s="7"/>
      <c r="S32" s="7"/>
      <c r="T32" s="7"/>
      <c r="U32" s="7"/>
      <c r="V32" s="7"/>
      <c r="W32" s="7"/>
      <c r="X32" s="7"/>
      <c r="Y32" s="7"/>
      <c r="Z32" s="7"/>
      <c r="AA32" s="7"/>
      <c r="AB32" s="7"/>
      <c r="AC32" s="7"/>
      <c r="AD32" s="7"/>
      <c r="AE32" s="7"/>
      <c r="AF32" s="2"/>
      <c r="AG32" s="25"/>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row>
    <row r="33" spans="1:125" x14ac:dyDescent="0.25">
      <c r="A33" s="189" t="s">
        <v>37</v>
      </c>
      <c r="B33" s="194">
        <f>D40</f>
        <v>0.30680000000000007</v>
      </c>
      <c r="C33" s="189"/>
      <c r="D33" s="7"/>
      <c r="E33" s="268"/>
      <c r="F33" s="268"/>
      <c r="G33" s="268"/>
      <c r="H33" s="268"/>
      <c r="I33" s="268"/>
      <c r="J33" s="268"/>
      <c r="K33" s="268"/>
      <c r="L33" s="268"/>
      <c r="M33" s="268"/>
      <c r="N33" s="268"/>
      <c r="O33" s="268"/>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row>
    <row r="34" spans="1:125" x14ac:dyDescent="0.25">
      <c r="A34" s="189" t="s">
        <v>38</v>
      </c>
      <c r="B34" s="194">
        <f>E40/C40</f>
        <v>0</v>
      </c>
      <c r="C34" s="189"/>
      <c r="D34" s="94"/>
      <c r="E34" s="268"/>
      <c r="F34" s="268"/>
      <c r="G34" s="268"/>
      <c r="H34" s="269" t="s">
        <v>39</v>
      </c>
      <c r="I34" s="270">
        <f>B37</f>
        <v>305.40233451270774</v>
      </c>
      <c r="J34" s="271"/>
      <c r="K34" s="268"/>
      <c r="L34" s="268"/>
      <c r="M34" s="272"/>
      <c r="N34" s="269" t="s">
        <v>40</v>
      </c>
      <c r="O34" s="273">
        <f>B36</f>
        <v>8772.433539563639</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row>
    <row r="35" spans="1:125" x14ac:dyDescent="0.25">
      <c r="A35" s="189" t="s">
        <v>41</v>
      </c>
      <c r="B35" s="194">
        <f>F40/DG40</f>
        <v>0</v>
      </c>
      <c r="C35" s="189"/>
      <c r="D35" s="7"/>
      <c r="E35" s="95"/>
      <c r="F35" s="95"/>
      <c r="G35" s="95"/>
      <c r="H35" s="96" t="s">
        <v>42</v>
      </c>
      <c r="I35" s="97">
        <f>DA14</f>
        <v>182.96291689508541</v>
      </c>
      <c r="J35" s="96" t="s">
        <v>43</v>
      </c>
      <c r="K35" s="98">
        <f>D40</f>
        <v>0.30680000000000007</v>
      </c>
      <c r="L35" s="96"/>
      <c r="M35" s="96"/>
      <c r="N35" s="96" t="s">
        <v>44</v>
      </c>
      <c r="O35" s="99">
        <f>B30</f>
        <v>25.417086189920589</v>
      </c>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row>
    <row r="36" spans="1:125" x14ac:dyDescent="0.25">
      <c r="A36" s="100" t="s">
        <v>45</v>
      </c>
      <c r="B36" s="101">
        <f>(B29/B40)</f>
        <v>8772.433539563639</v>
      </c>
      <c r="C36" s="100" t="s">
        <v>29</v>
      </c>
      <c r="D36" s="7"/>
      <c r="E36" s="95"/>
      <c r="F36" s="95"/>
      <c r="G36" s="95"/>
      <c r="H36" s="96" t="s">
        <v>46</v>
      </c>
      <c r="I36" s="290">
        <f>(I35*B40)/1000000000</f>
        <v>6.369646654717557</v>
      </c>
      <c r="J36" s="102" t="s">
        <v>47</v>
      </c>
      <c r="K36" s="103">
        <f>G40</f>
        <v>47946.511175234104</v>
      </c>
      <c r="L36" s="95"/>
      <c r="M36" s="95"/>
      <c r="N36" s="96" t="s">
        <v>48</v>
      </c>
      <c r="O36" s="98">
        <f>B31</f>
        <v>0</v>
      </c>
      <c r="P36" s="104" t="s">
        <v>293</v>
      </c>
      <c r="Q36" s="7"/>
      <c r="R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row>
    <row r="37" spans="1:125" x14ac:dyDescent="0.25">
      <c r="A37" s="100" t="s">
        <v>34</v>
      </c>
      <c r="B37" s="297">
        <f>B36*B40/1000000000</f>
        <v>305.40233451270774</v>
      </c>
      <c r="C37" s="100" t="s">
        <v>49</v>
      </c>
      <c r="D37" s="7"/>
      <c r="E37" s="95"/>
      <c r="F37" s="95"/>
      <c r="G37" s="95"/>
      <c r="H37" s="96"/>
      <c r="I37" s="105"/>
      <c r="J37" s="96"/>
      <c r="K37" s="96"/>
      <c r="L37" s="95"/>
      <c r="M37" s="95"/>
      <c r="N37" s="95"/>
      <c r="O37" s="95"/>
      <c r="P37" s="47">
        <f>SUM(E14:Y14)</f>
        <v>182.96291689508541</v>
      </c>
      <c r="Q37" s="287">
        <f>(P37+5)*-1</f>
        <v>-187.96291689508541</v>
      </c>
      <c r="R37" s="47">
        <f>P37+I40</f>
        <v>182.96291689508541</v>
      </c>
      <c r="S37" s="20"/>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row>
    <row r="38" spans="1:125" x14ac:dyDescent="0.25">
      <c r="A38" s="7"/>
      <c r="B38" s="7"/>
      <c r="C38" s="7"/>
      <c r="D38" s="106"/>
      <c r="E38" s="7"/>
      <c r="F38" s="7"/>
      <c r="G38" s="7"/>
      <c r="H38" s="7"/>
      <c r="I38" s="7"/>
      <c r="J38" s="7"/>
      <c r="K38" s="107"/>
      <c r="L38" s="7"/>
      <c r="M38" s="10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row>
    <row r="39" spans="1:125" x14ac:dyDescent="0.25">
      <c r="A39" s="276" t="s">
        <v>50</v>
      </c>
      <c r="B39" s="275" t="s">
        <v>51</v>
      </c>
      <c r="C39" s="275" t="s">
        <v>10</v>
      </c>
      <c r="D39" s="275" t="s">
        <v>52</v>
      </c>
      <c r="E39" s="275" t="s">
        <v>53</v>
      </c>
      <c r="F39" s="275" t="s">
        <v>53</v>
      </c>
      <c r="G39" s="275" t="s">
        <v>54</v>
      </c>
      <c r="H39" s="275" t="s">
        <v>55</v>
      </c>
      <c r="I39" s="275" t="s">
        <v>56</v>
      </c>
      <c r="J39" s="275">
        <v>2000</v>
      </c>
      <c r="K39" s="275">
        <v>2001</v>
      </c>
      <c r="L39" s="275">
        <v>2002</v>
      </c>
      <c r="M39" s="275">
        <v>2003</v>
      </c>
      <c r="N39" s="275">
        <v>2004</v>
      </c>
      <c r="O39" s="275">
        <v>2005</v>
      </c>
      <c r="P39" s="275">
        <v>2006</v>
      </c>
      <c r="Q39" s="275">
        <v>2007</v>
      </c>
      <c r="R39" s="275">
        <v>2008</v>
      </c>
      <c r="S39" s="275">
        <v>2009</v>
      </c>
      <c r="T39" s="275">
        <v>2010</v>
      </c>
      <c r="U39" s="275">
        <v>2011</v>
      </c>
      <c r="V39" s="275">
        <v>2012</v>
      </c>
      <c r="W39" s="275">
        <v>2013</v>
      </c>
      <c r="X39" s="275">
        <v>2014</v>
      </c>
      <c r="Y39" s="275">
        <v>2015</v>
      </c>
      <c r="Z39" s="275">
        <v>2016</v>
      </c>
      <c r="AA39" s="275">
        <v>2017</v>
      </c>
      <c r="AB39" s="275">
        <v>2018</v>
      </c>
      <c r="AC39" s="275">
        <v>2019</v>
      </c>
      <c r="AD39" s="275">
        <v>2020</v>
      </c>
      <c r="AE39" s="275">
        <v>2021</v>
      </c>
      <c r="AF39" s="275">
        <v>2022</v>
      </c>
      <c r="AG39" s="275">
        <v>2023</v>
      </c>
      <c r="AH39" s="275">
        <v>2024</v>
      </c>
      <c r="AI39" s="275">
        <v>2025</v>
      </c>
      <c r="AJ39" s="275">
        <v>2026</v>
      </c>
      <c r="AK39" s="275">
        <v>2027</v>
      </c>
      <c r="AL39" s="275">
        <v>2028</v>
      </c>
      <c r="AM39" s="275">
        <v>2029</v>
      </c>
      <c r="AN39" s="275">
        <v>2030</v>
      </c>
      <c r="AO39" s="275">
        <v>2031</v>
      </c>
      <c r="AP39" s="275">
        <v>2032</v>
      </c>
      <c r="AQ39" s="275">
        <v>2033</v>
      </c>
      <c r="AR39" s="275">
        <v>2034</v>
      </c>
      <c r="AS39" s="275">
        <v>2035</v>
      </c>
      <c r="AT39" s="275">
        <v>2036</v>
      </c>
      <c r="AU39" s="275">
        <v>2037</v>
      </c>
      <c r="AV39" s="275">
        <v>2038</v>
      </c>
      <c r="AW39" s="275">
        <v>2039</v>
      </c>
      <c r="AX39" s="275">
        <v>2040</v>
      </c>
      <c r="AY39" s="275">
        <v>2041</v>
      </c>
      <c r="AZ39" s="275">
        <v>2042</v>
      </c>
      <c r="BA39" s="275">
        <v>2043</v>
      </c>
      <c r="BB39" s="275">
        <v>2044</v>
      </c>
      <c r="BC39" s="275">
        <v>2045</v>
      </c>
      <c r="BD39" s="275">
        <v>2046</v>
      </c>
      <c r="BE39" s="275">
        <v>2047</v>
      </c>
      <c r="BF39" s="275">
        <v>2048</v>
      </c>
      <c r="BG39" s="275">
        <v>2049</v>
      </c>
      <c r="BH39" s="275">
        <v>2050</v>
      </c>
      <c r="BI39" s="275">
        <v>2051</v>
      </c>
      <c r="BJ39" s="275">
        <v>2052</v>
      </c>
      <c r="BK39" s="275">
        <v>2053</v>
      </c>
      <c r="BL39" s="275">
        <v>2054</v>
      </c>
      <c r="BM39" s="275">
        <v>2055</v>
      </c>
      <c r="BN39" s="275">
        <v>2056</v>
      </c>
      <c r="BO39" s="275">
        <v>2057</v>
      </c>
      <c r="BP39" s="275">
        <v>2058</v>
      </c>
      <c r="BQ39" s="275">
        <v>2059</v>
      </c>
      <c r="BR39" s="275">
        <v>2060</v>
      </c>
      <c r="BS39" s="275">
        <v>2061</v>
      </c>
      <c r="BT39" s="275">
        <v>2062</v>
      </c>
      <c r="BU39" s="275">
        <v>2063</v>
      </c>
      <c r="BV39" s="275">
        <v>2064</v>
      </c>
      <c r="BW39" s="275">
        <v>2065</v>
      </c>
      <c r="BX39" s="275">
        <v>2066</v>
      </c>
      <c r="BY39" s="275">
        <v>2067</v>
      </c>
      <c r="BZ39" s="275">
        <v>2068</v>
      </c>
      <c r="CA39" s="275">
        <v>2069</v>
      </c>
      <c r="CB39" s="275">
        <v>2070</v>
      </c>
      <c r="CC39" s="275">
        <v>2071</v>
      </c>
      <c r="CD39" s="275">
        <v>2072</v>
      </c>
      <c r="CE39" s="275">
        <v>2073</v>
      </c>
      <c r="CF39" s="275">
        <v>2074</v>
      </c>
      <c r="CG39" s="275">
        <v>2075</v>
      </c>
      <c r="CH39" s="275">
        <v>2076</v>
      </c>
      <c r="CI39" s="275">
        <v>2077</v>
      </c>
      <c r="CJ39" s="275">
        <v>2078</v>
      </c>
      <c r="CK39" s="275">
        <v>2079</v>
      </c>
      <c r="CL39" s="275">
        <v>2080</v>
      </c>
      <c r="CM39" s="275">
        <v>2081</v>
      </c>
      <c r="CN39" s="275">
        <v>2082</v>
      </c>
      <c r="CO39" s="275">
        <v>2083</v>
      </c>
      <c r="CP39" s="275">
        <v>2084</v>
      </c>
      <c r="CQ39" s="275">
        <v>2085</v>
      </c>
      <c r="CR39" s="275">
        <v>2086</v>
      </c>
      <c r="CS39" s="275">
        <v>2087</v>
      </c>
      <c r="CT39" s="275">
        <v>2088</v>
      </c>
      <c r="CU39" s="275">
        <v>2089</v>
      </c>
      <c r="CV39" s="275">
        <v>2090</v>
      </c>
      <c r="CW39" s="275">
        <v>2091</v>
      </c>
      <c r="CX39" s="275">
        <v>2092</v>
      </c>
      <c r="CY39" s="275">
        <v>2093</v>
      </c>
      <c r="CZ39" s="275">
        <v>2094</v>
      </c>
      <c r="DA39" s="275">
        <v>2095</v>
      </c>
      <c r="DB39" s="275">
        <v>2096</v>
      </c>
      <c r="DC39" s="275">
        <v>2097</v>
      </c>
      <c r="DD39" s="275">
        <v>2098</v>
      </c>
      <c r="DE39" s="275">
        <v>2099</v>
      </c>
      <c r="DF39" s="7"/>
      <c r="DG39" s="7"/>
      <c r="DH39" s="7"/>
      <c r="DI39" s="7"/>
      <c r="DJ39" s="7"/>
      <c r="DK39" s="7"/>
      <c r="DL39" s="7"/>
      <c r="DM39" s="7"/>
      <c r="DN39" s="7"/>
      <c r="DO39" s="7"/>
      <c r="DP39" s="7"/>
      <c r="DQ39" s="7"/>
      <c r="DR39" s="7"/>
      <c r="DS39" s="7"/>
      <c r="DT39" s="7"/>
      <c r="DU39" s="7"/>
    </row>
    <row r="40" spans="1:125" x14ac:dyDescent="0.25">
      <c r="A40" s="152" t="s">
        <v>237</v>
      </c>
      <c r="B40" s="153">
        <v>34813867</v>
      </c>
      <c r="C40" s="154">
        <v>11.56196118142395</v>
      </c>
      <c r="D40" s="155">
        <v>0.30680000000000007</v>
      </c>
      <c r="E40" s="174">
        <v>0</v>
      </c>
      <c r="F40" s="174">
        <v>0</v>
      </c>
      <c r="G40" s="165">
        <v>47946.511175234104</v>
      </c>
      <c r="H40" s="157"/>
      <c r="I40" s="158"/>
      <c r="J40" s="168">
        <v>12.769556442413201</v>
      </c>
      <c r="K40" s="168">
        <v>12.941989683391499</v>
      </c>
      <c r="L40" s="168">
        <v>13.407155311248401</v>
      </c>
      <c r="M40" s="168">
        <v>13.666522365058199</v>
      </c>
      <c r="N40" s="168">
        <v>14.0755028129528</v>
      </c>
      <c r="O40" s="168">
        <v>14.5263750245841</v>
      </c>
      <c r="P40" s="168">
        <v>14.952688134020701</v>
      </c>
      <c r="Q40" s="168">
        <v>15.366767656205701</v>
      </c>
      <c r="R40" s="163">
        <v>16.225992805040701</v>
      </c>
      <c r="S40" s="163">
        <v>16.658235628723101</v>
      </c>
      <c r="T40" s="163">
        <v>17.7910289130268</v>
      </c>
      <c r="U40" s="163">
        <v>18.042924350003499</v>
      </c>
      <c r="V40" s="169">
        <v>18.543735575681399</v>
      </c>
      <c r="W40" s="169">
        <v>18.272947024752501</v>
      </c>
      <c r="X40" s="170">
        <v>19.029824337118701</v>
      </c>
      <c r="Y40" s="170">
        <v>19.380294928697499</v>
      </c>
      <c r="Z40" s="163">
        <v>18.874550289468601</v>
      </c>
      <c r="AA40" s="163">
        <v>18.6451868551469</v>
      </c>
      <c r="AB40" s="163">
        <v>17.6250441160091</v>
      </c>
      <c r="AC40" s="163">
        <v>17.378905910969198</v>
      </c>
      <c r="AD40" s="223">
        <v>16.964001171792599</v>
      </c>
      <c r="AE40" s="222"/>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3"/>
      <c r="CK40" s="163"/>
      <c r="CL40" s="163"/>
      <c r="CM40" s="163"/>
      <c r="CN40" s="163"/>
      <c r="CO40" s="163"/>
      <c r="CP40" s="163"/>
      <c r="CQ40" s="163"/>
      <c r="CR40" s="163"/>
      <c r="CS40" s="163"/>
      <c r="CT40" s="163"/>
      <c r="CU40" s="163"/>
      <c r="CV40" s="163"/>
      <c r="CW40" s="163"/>
      <c r="CX40" s="163"/>
      <c r="CY40" s="163"/>
      <c r="CZ40" s="163"/>
      <c r="DA40" s="163"/>
      <c r="DB40" s="163"/>
      <c r="DC40" s="163"/>
      <c r="DD40" s="163"/>
      <c r="DE40" s="163"/>
      <c r="DF40" s="108">
        <f>SUM(J40:DE40)</f>
        <v>345.13922933630522</v>
      </c>
      <c r="DG40" s="109">
        <f>DF40/21</f>
        <v>16.435201396966914</v>
      </c>
      <c r="DH40" s="7"/>
      <c r="DI40" s="7"/>
      <c r="DJ40" s="7"/>
      <c r="DK40" s="7"/>
      <c r="DL40" s="7"/>
      <c r="DM40" s="7"/>
      <c r="DN40" s="7"/>
      <c r="DO40" s="7"/>
      <c r="DP40" s="7"/>
      <c r="DQ40" s="7"/>
      <c r="DR40" s="7"/>
      <c r="DS40" s="7"/>
      <c r="DT40" s="7"/>
      <c r="DU40" s="7"/>
    </row>
    <row r="41" spans="1:125" x14ac:dyDescent="0.25">
      <c r="A41" s="110"/>
      <c r="B41" s="29"/>
      <c r="C41" s="29"/>
      <c r="D41" s="4"/>
      <c r="E41" s="111"/>
      <c r="F41" s="112"/>
      <c r="G41" s="111"/>
      <c r="H41" s="113"/>
      <c r="I41" s="7"/>
      <c r="J41" s="29"/>
      <c r="K41" s="29"/>
      <c r="L41" s="29"/>
      <c r="M41" s="29"/>
      <c r="N41" s="29"/>
      <c r="O41" s="29"/>
      <c r="P41" s="29"/>
      <c r="Q41" s="29"/>
      <c r="R41" s="29"/>
      <c r="S41" s="29"/>
      <c r="T41" s="29"/>
      <c r="U41" s="29"/>
      <c r="V41" s="29"/>
      <c r="W41" s="29"/>
      <c r="X41" s="29"/>
      <c r="Y41" s="29"/>
      <c r="Z41" s="29"/>
      <c r="AA41" s="29"/>
      <c r="AB41" s="114"/>
      <c r="AC41" s="29"/>
      <c r="AD41" s="29"/>
      <c r="AE41" s="29"/>
      <c r="AF41" s="29"/>
      <c r="AG41" s="2"/>
      <c r="AH41" s="2"/>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row>
    <row r="42" spans="1:125" x14ac:dyDescent="0.25">
      <c r="A42" s="277" t="s">
        <v>58</v>
      </c>
      <c r="B42" s="275" t="s">
        <v>51</v>
      </c>
      <c r="C42" s="275" t="s">
        <v>59</v>
      </c>
      <c r="D42" s="275" t="s">
        <v>52</v>
      </c>
      <c r="E42" s="275" t="s">
        <v>53</v>
      </c>
      <c r="F42" s="275" t="s">
        <v>53</v>
      </c>
      <c r="G42" s="275" t="s">
        <v>54</v>
      </c>
      <c r="H42" s="275" t="s">
        <v>55</v>
      </c>
      <c r="I42" s="275" t="s">
        <v>56</v>
      </c>
      <c r="J42" s="275" t="s">
        <v>60</v>
      </c>
      <c r="K42" s="275" t="s">
        <v>60</v>
      </c>
      <c r="L42" s="275" t="s">
        <v>61</v>
      </c>
      <c r="M42" s="275" t="s">
        <v>61</v>
      </c>
      <c r="N42" s="275" t="s">
        <v>61</v>
      </c>
      <c r="O42" s="275" t="s">
        <v>61</v>
      </c>
      <c r="P42" s="275" t="s">
        <v>61</v>
      </c>
      <c r="Q42" s="275" t="s">
        <v>61</v>
      </c>
      <c r="R42" s="275" t="s">
        <v>61</v>
      </c>
      <c r="S42" s="275" t="s">
        <v>61</v>
      </c>
      <c r="T42" s="275" t="s">
        <v>61</v>
      </c>
      <c r="U42" s="275" t="s">
        <v>61</v>
      </c>
      <c r="V42" s="275" t="s">
        <v>61</v>
      </c>
      <c r="W42" s="275" t="s">
        <v>61</v>
      </c>
      <c r="X42" s="275" t="s">
        <v>61</v>
      </c>
      <c r="Y42" s="275" t="s">
        <v>61</v>
      </c>
      <c r="Z42" s="275" t="s">
        <v>61</v>
      </c>
      <c r="AA42" s="275" t="s">
        <v>61</v>
      </c>
      <c r="AB42" s="275" t="s">
        <v>61</v>
      </c>
      <c r="AC42" s="275" t="s">
        <v>61</v>
      </c>
      <c r="AD42" s="275" t="s">
        <v>61</v>
      </c>
      <c r="AE42" s="275" t="s">
        <v>61</v>
      </c>
      <c r="AF42" s="275" t="s">
        <v>61</v>
      </c>
      <c r="AG42" s="275" t="s">
        <v>61</v>
      </c>
      <c r="AH42" s="275" t="s">
        <v>61</v>
      </c>
      <c r="AI42" s="275" t="s">
        <v>61</v>
      </c>
      <c r="AJ42" s="275" t="s">
        <v>61</v>
      </c>
      <c r="AK42" s="275" t="s">
        <v>61</v>
      </c>
      <c r="AL42" s="275" t="s">
        <v>61</v>
      </c>
      <c r="AM42" s="275" t="s">
        <v>61</v>
      </c>
      <c r="AN42" s="275" t="s">
        <v>61</v>
      </c>
      <c r="AO42" s="275" t="s">
        <v>61</v>
      </c>
      <c r="AP42" s="275" t="s">
        <v>61</v>
      </c>
      <c r="AQ42" s="275" t="s">
        <v>61</v>
      </c>
      <c r="AR42" s="275" t="s">
        <v>61</v>
      </c>
      <c r="AS42" s="275" t="s">
        <v>61</v>
      </c>
      <c r="AT42" s="275" t="s">
        <v>61</v>
      </c>
      <c r="AU42" s="275" t="s">
        <v>61</v>
      </c>
      <c r="AV42" s="275" t="s">
        <v>61</v>
      </c>
      <c r="AW42" s="275" t="s">
        <v>61</v>
      </c>
      <c r="AX42" s="275" t="s">
        <v>61</v>
      </c>
      <c r="AY42" s="275" t="s">
        <v>61</v>
      </c>
      <c r="AZ42" s="275" t="s">
        <v>61</v>
      </c>
      <c r="BA42" s="275" t="s">
        <v>61</v>
      </c>
      <c r="BB42" s="275" t="s">
        <v>61</v>
      </c>
      <c r="BC42" s="275" t="s">
        <v>61</v>
      </c>
      <c r="BD42" s="275" t="s">
        <v>61</v>
      </c>
      <c r="BE42" s="275" t="s">
        <v>61</v>
      </c>
      <c r="BF42" s="275" t="s">
        <v>61</v>
      </c>
      <c r="BG42" s="275" t="s">
        <v>61</v>
      </c>
      <c r="BH42" s="275" t="s">
        <v>61</v>
      </c>
      <c r="BI42" s="275" t="s">
        <v>61</v>
      </c>
      <c r="BJ42" s="275" t="s">
        <v>61</v>
      </c>
      <c r="BK42" s="275" t="s">
        <v>61</v>
      </c>
      <c r="BL42" s="275" t="s">
        <v>61</v>
      </c>
      <c r="BM42" s="275" t="s">
        <v>61</v>
      </c>
      <c r="BN42" s="275" t="s">
        <v>61</v>
      </c>
      <c r="BO42" s="275" t="s">
        <v>61</v>
      </c>
      <c r="BP42" s="275" t="s">
        <v>61</v>
      </c>
      <c r="BQ42" s="275" t="s">
        <v>61</v>
      </c>
      <c r="BR42" s="275" t="s">
        <v>61</v>
      </c>
      <c r="BS42" s="275" t="s">
        <v>61</v>
      </c>
      <c r="BT42" s="275" t="s">
        <v>61</v>
      </c>
      <c r="BU42" s="275" t="s">
        <v>61</v>
      </c>
      <c r="BV42" s="275" t="s">
        <v>61</v>
      </c>
      <c r="BW42" s="275" t="s">
        <v>61</v>
      </c>
      <c r="BX42" s="275" t="s">
        <v>61</v>
      </c>
      <c r="BY42" s="275" t="s">
        <v>61</v>
      </c>
      <c r="BZ42" s="275" t="s">
        <v>61</v>
      </c>
      <c r="CA42" s="275" t="s">
        <v>61</v>
      </c>
      <c r="CB42" s="275" t="s">
        <v>61</v>
      </c>
      <c r="CC42" s="275" t="s">
        <v>61</v>
      </c>
      <c r="CD42" s="275" t="s">
        <v>61</v>
      </c>
      <c r="CE42" s="275" t="s">
        <v>61</v>
      </c>
      <c r="CF42" s="275" t="s">
        <v>61</v>
      </c>
      <c r="CG42" s="275" t="s">
        <v>61</v>
      </c>
      <c r="CH42" s="275" t="s">
        <v>61</v>
      </c>
      <c r="CI42" s="275" t="s">
        <v>61</v>
      </c>
      <c r="CJ42" s="275" t="s">
        <v>61</v>
      </c>
      <c r="CK42" s="275" t="s">
        <v>61</v>
      </c>
      <c r="CL42" s="275" t="s">
        <v>61</v>
      </c>
      <c r="CM42" s="275" t="s">
        <v>61</v>
      </c>
      <c r="CN42" s="275" t="s">
        <v>61</v>
      </c>
      <c r="CO42" s="275" t="s">
        <v>61</v>
      </c>
      <c r="CP42" s="275" t="s">
        <v>61</v>
      </c>
      <c r="CQ42" s="275" t="s">
        <v>61</v>
      </c>
      <c r="CR42" s="275" t="s">
        <v>61</v>
      </c>
      <c r="CS42" s="275" t="s">
        <v>61</v>
      </c>
      <c r="CT42" s="275" t="s">
        <v>61</v>
      </c>
      <c r="CU42" s="275" t="s">
        <v>61</v>
      </c>
      <c r="CV42" s="275" t="s">
        <v>61</v>
      </c>
      <c r="CW42" s="275" t="s">
        <v>61</v>
      </c>
      <c r="CX42" s="275" t="s">
        <v>61</v>
      </c>
      <c r="CY42" s="275" t="s">
        <v>61</v>
      </c>
      <c r="CZ42" s="275" t="s">
        <v>61</v>
      </c>
      <c r="DA42" s="275" t="s">
        <v>61</v>
      </c>
      <c r="DB42" s="275" t="s">
        <v>61</v>
      </c>
      <c r="DC42" s="275" t="s">
        <v>61</v>
      </c>
      <c r="DD42" s="275" t="s">
        <v>61</v>
      </c>
      <c r="DE42" s="275" t="s">
        <v>61</v>
      </c>
      <c r="DF42" s="275" t="s">
        <v>62</v>
      </c>
      <c r="DG42" s="275" t="s">
        <v>63</v>
      </c>
      <c r="DH42" s="7"/>
      <c r="DI42" s="7"/>
      <c r="DJ42" s="7"/>
      <c r="DK42" s="7"/>
      <c r="DL42" s="7"/>
      <c r="DM42" s="7"/>
      <c r="DN42" s="7"/>
      <c r="DO42" s="7"/>
      <c r="DP42" s="7"/>
      <c r="DQ42" s="7"/>
      <c r="DR42" s="7"/>
      <c r="DS42" s="7"/>
      <c r="DT42" s="7"/>
      <c r="DU42" s="7"/>
    </row>
    <row r="43" spans="1:125" x14ac:dyDescent="0.25">
      <c r="A43" s="244" t="s">
        <v>64</v>
      </c>
      <c r="B43" s="275">
        <v>2020</v>
      </c>
      <c r="C43" s="275" t="s">
        <v>10</v>
      </c>
      <c r="D43" s="275" t="s">
        <v>65</v>
      </c>
      <c r="E43" s="275" t="s">
        <v>66</v>
      </c>
      <c r="F43" s="275" t="s">
        <v>67</v>
      </c>
      <c r="G43" s="275" t="s">
        <v>67</v>
      </c>
      <c r="H43" s="275" t="s">
        <v>68</v>
      </c>
      <c r="I43" s="275" t="s">
        <v>69</v>
      </c>
      <c r="J43" s="275">
        <v>2000</v>
      </c>
      <c r="K43" s="275">
        <v>2001</v>
      </c>
      <c r="L43" s="275">
        <v>2002</v>
      </c>
      <c r="M43" s="275">
        <v>2003</v>
      </c>
      <c r="N43" s="275">
        <v>2004</v>
      </c>
      <c r="O43" s="275">
        <v>2005</v>
      </c>
      <c r="P43" s="275">
        <v>2006</v>
      </c>
      <c r="Q43" s="275">
        <v>2007</v>
      </c>
      <c r="R43" s="275">
        <v>2008</v>
      </c>
      <c r="S43" s="275">
        <v>2009</v>
      </c>
      <c r="T43" s="275">
        <v>2010</v>
      </c>
      <c r="U43" s="275">
        <v>2011</v>
      </c>
      <c r="V43" s="275">
        <v>2012</v>
      </c>
      <c r="W43" s="275">
        <v>2013</v>
      </c>
      <c r="X43" s="275">
        <v>2014</v>
      </c>
      <c r="Y43" s="275">
        <v>2015</v>
      </c>
      <c r="Z43" s="275">
        <v>2016</v>
      </c>
      <c r="AA43" s="275">
        <v>2017</v>
      </c>
      <c r="AB43" s="275">
        <v>2018</v>
      </c>
      <c r="AC43" s="275">
        <v>2019</v>
      </c>
      <c r="AD43" s="275">
        <v>2020</v>
      </c>
      <c r="AE43" s="275">
        <v>2021</v>
      </c>
      <c r="AF43" s="275">
        <v>2022</v>
      </c>
      <c r="AG43" s="275">
        <v>2023</v>
      </c>
      <c r="AH43" s="275">
        <v>2024</v>
      </c>
      <c r="AI43" s="275">
        <v>2025</v>
      </c>
      <c r="AJ43" s="275">
        <v>2026</v>
      </c>
      <c r="AK43" s="275">
        <v>2027</v>
      </c>
      <c r="AL43" s="275">
        <v>2028</v>
      </c>
      <c r="AM43" s="275">
        <v>2029</v>
      </c>
      <c r="AN43" s="275">
        <v>2030</v>
      </c>
      <c r="AO43" s="275">
        <v>2031</v>
      </c>
      <c r="AP43" s="275">
        <v>2032</v>
      </c>
      <c r="AQ43" s="275">
        <v>2033</v>
      </c>
      <c r="AR43" s="275">
        <v>2034</v>
      </c>
      <c r="AS43" s="275">
        <v>2035</v>
      </c>
      <c r="AT43" s="275">
        <v>2036</v>
      </c>
      <c r="AU43" s="275">
        <v>2037</v>
      </c>
      <c r="AV43" s="275">
        <v>2038</v>
      </c>
      <c r="AW43" s="275">
        <v>2039</v>
      </c>
      <c r="AX43" s="275">
        <v>2040</v>
      </c>
      <c r="AY43" s="275">
        <v>2041</v>
      </c>
      <c r="AZ43" s="275">
        <v>2042</v>
      </c>
      <c r="BA43" s="275">
        <v>2043</v>
      </c>
      <c r="BB43" s="275">
        <v>2044</v>
      </c>
      <c r="BC43" s="275">
        <v>2045</v>
      </c>
      <c r="BD43" s="275">
        <v>2046</v>
      </c>
      <c r="BE43" s="275">
        <v>2047</v>
      </c>
      <c r="BF43" s="275">
        <v>2048</v>
      </c>
      <c r="BG43" s="275">
        <v>2049</v>
      </c>
      <c r="BH43" s="275">
        <v>2050</v>
      </c>
      <c r="BI43" s="275">
        <v>2051</v>
      </c>
      <c r="BJ43" s="275">
        <v>2052</v>
      </c>
      <c r="BK43" s="275">
        <v>2053</v>
      </c>
      <c r="BL43" s="275">
        <v>2054</v>
      </c>
      <c r="BM43" s="275">
        <v>2055</v>
      </c>
      <c r="BN43" s="275">
        <v>2056</v>
      </c>
      <c r="BO43" s="275">
        <v>2057</v>
      </c>
      <c r="BP43" s="275">
        <v>2058</v>
      </c>
      <c r="BQ43" s="275">
        <v>2059</v>
      </c>
      <c r="BR43" s="275">
        <v>2060</v>
      </c>
      <c r="BS43" s="275">
        <v>2061</v>
      </c>
      <c r="BT43" s="275">
        <v>2062</v>
      </c>
      <c r="BU43" s="275">
        <v>2063</v>
      </c>
      <c r="BV43" s="275">
        <v>2064</v>
      </c>
      <c r="BW43" s="275">
        <v>2065</v>
      </c>
      <c r="BX43" s="275">
        <v>2066</v>
      </c>
      <c r="BY43" s="275">
        <v>2067</v>
      </c>
      <c r="BZ43" s="275">
        <v>2068</v>
      </c>
      <c r="CA43" s="275">
        <v>2069</v>
      </c>
      <c r="CB43" s="275">
        <v>2070</v>
      </c>
      <c r="CC43" s="275">
        <v>2071</v>
      </c>
      <c r="CD43" s="275">
        <v>2072</v>
      </c>
      <c r="CE43" s="275">
        <v>2073</v>
      </c>
      <c r="CF43" s="275">
        <v>2074</v>
      </c>
      <c r="CG43" s="275">
        <v>2075</v>
      </c>
      <c r="CH43" s="275">
        <v>2076</v>
      </c>
      <c r="CI43" s="275">
        <v>2077</v>
      </c>
      <c r="CJ43" s="275">
        <v>2078</v>
      </c>
      <c r="CK43" s="275">
        <v>2079</v>
      </c>
      <c r="CL43" s="275">
        <v>2080</v>
      </c>
      <c r="CM43" s="275">
        <v>2081</v>
      </c>
      <c r="CN43" s="275">
        <v>2082</v>
      </c>
      <c r="CO43" s="275">
        <v>2083</v>
      </c>
      <c r="CP43" s="275">
        <v>2084</v>
      </c>
      <c r="CQ43" s="275">
        <v>2085</v>
      </c>
      <c r="CR43" s="275">
        <v>2086</v>
      </c>
      <c r="CS43" s="275">
        <v>2087</v>
      </c>
      <c r="CT43" s="275">
        <v>2088</v>
      </c>
      <c r="CU43" s="275">
        <v>2089</v>
      </c>
      <c r="CV43" s="275">
        <v>2090</v>
      </c>
      <c r="CW43" s="275">
        <v>2091</v>
      </c>
      <c r="CX43" s="275">
        <v>2092</v>
      </c>
      <c r="CY43" s="275">
        <v>2093</v>
      </c>
      <c r="CZ43" s="275">
        <v>2094</v>
      </c>
      <c r="DA43" s="275">
        <v>2095</v>
      </c>
      <c r="DB43" s="275">
        <v>2096</v>
      </c>
      <c r="DC43" s="275">
        <v>2097</v>
      </c>
      <c r="DD43" s="275">
        <v>2098</v>
      </c>
      <c r="DE43" s="275">
        <v>2099</v>
      </c>
      <c r="DF43" s="275"/>
      <c r="DG43" s="275"/>
      <c r="DH43" s="7"/>
      <c r="DI43" s="7"/>
      <c r="DJ43" s="7"/>
      <c r="DK43" s="7"/>
      <c r="DL43" s="7"/>
      <c r="DM43" s="7"/>
      <c r="DN43" s="7"/>
      <c r="DO43" s="7"/>
      <c r="DP43" s="7"/>
      <c r="DQ43" s="7"/>
      <c r="DR43" s="7"/>
      <c r="DS43" s="7"/>
      <c r="DT43" s="7"/>
      <c r="DU43" s="7"/>
    </row>
    <row r="44" spans="1:125" x14ac:dyDescent="0.25">
      <c r="A44" s="244" t="s">
        <v>70</v>
      </c>
      <c r="B44" s="244"/>
      <c r="C44" s="244"/>
      <c r="D44" s="244"/>
      <c r="E44" s="244"/>
      <c r="F44" s="244"/>
      <c r="G44" s="275"/>
      <c r="H44" s="244"/>
      <c r="I44" s="244"/>
      <c r="J44" s="244"/>
      <c r="K44" s="244"/>
      <c r="L44" s="244"/>
      <c r="M44" s="244"/>
      <c r="N44" s="244"/>
      <c r="O44" s="244"/>
      <c r="P44" s="244"/>
      <c r="Q44" s="244"/>
      <c r="R44" s="244"/>
      <c r="S44" s="244"/>
      <c r="T44" s="244"/>
      <c r="U44" s="278"/>
      <c r="V44" s="275"/>
      <c r="W44" s="278"/>
      <c r="X44" s="279"/>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278"/>
      <c r="BQ44" s="278"/>
      <c r="BR44" s="278"/>
      <c r="BS44" s="278"/>
      <c r="BT44" s="278"/>
      <c r="BU44" s="278"/>
      <c r="BV44" s="278"/>
      <c r="BW44" s="278"/>
      <c r="BX44" s="278"/>
      <c r="BY44" s="278"/>
      <c r="BZ44" s="278"/>
      <c r="CA44" s="278"/>
      <c r="CB44" s="278"/>
      <c r="CC44" s="278"/>
      <c r="CD44" s="278"/>
      <c r="CE44" s="278"/>
      <c r="CF44" s="278"/>
      <c r="CG44" s="278"/>
      <c r="CH44" s="278"/>
      <c r="CI44" s="278"/>
      <c r="CJ44" s="278"/>
      <c r="CK44" s="278"/>
      <c r="CL44" s="278"/>
      <c r="CM44" s="278"/>
      <c r="CN44" s="278"/>
      <c r="CO44" s="278"/>
      <c r="CP44" s="278"/>
      <c r="CQ44" s="278"/>
      <c r="CR44" s="278"/>
      <c r="CS44" s="278"/>
      <c r="CT44" s="278"/>
      <c r="CU44" s="278"/>
      <c r="CV44" s="278"/>
      <c r="CW44" s="278"/>
      <c r="CX44" s="278"/>
      <c r="CY44" s="278"/>
      <c r="CZ44" s="278"/>
      <c r="DA44" s="278"/>
      <c r="DB44" s="278"/>
      <c r="DC44" s="278"/>
      <c r="DD44" s="278"/>
      <c r="DE44" s="278"/>
      <c r="DF44" s="275"/>
      <c r="DG44" s="275"/>
      <c r="DH44" s="7"/>
      <c r="DI44" s="7"/>
      <c r="DJ44" s="7"/>
      <c r="DK44" s="7"/>
      <c r="DL44" s="7"/>
      <c r="DM44" s="7"/>
      <c r="DN44" s="7"/>
      <c r="DO44" s="7"/>
      <c r="DP44" s="7"/>
      <c r="DQ44" s="7"/>
      <c r="DR44" s="7"/>
      <c r="DS44" s="7"/>
      <c r="DT44" s="7"/>
      <c r="DU44" s="7"/>
    </row>
    <row r="45" spans="1:125" x14ac:dyDescent="0.25">
      <c r="A45" s="152" t="s">
        <v>209</v>
      </c>
      <c r="B45" s="153">
        <v>10353442</v>
      </c>
      <c r="C45" s="154">
        <v>7.0809831624485948</v>
      </c>
      <c r="D45" s="155">
        <v>4.7699999999999958E-2</v>
      </c>
      <c r="E45" s="156">
        <v>1.5066831499717661</v>
      </c>
      <c r="F45" s="156">
        <v>1.2760795949792718</v>
      </c>
      <c r="G45" s="157">
        <v>46190.369627525819</v>
      </c>
      <c r="H45" s="157">
        <v>2055</v>
      </c>
      <c r="I45" s="158"/>
      <c r="J45" s="168">
        <v>6.5788378314579301</v>
      </c>
      <c r="K45" s="168">
        <v>6.5623143544771203</v>
      </c>
      <c r="L45" s="168">
        <v>6.7008315785527799</v>
      </c>
      <c r="M45" s="168">
        <v>6.7633451094597197</v>
      </c>
      <c r="N45" s="168">
        <v>6.5631997163116296</v>
      </c>
      <c r="O45" s="168">
        <v>6.1928636319382804</v>
      </c>
      <c r="P45" s="168">
        <v>6.0911009798642501</v>
      </c>
      <c r="Q45" s="168">
        <v>5.7946600537353499</v>
      </c>
      <c r="R45" s="163">
        <v>5.5332431185442301</v>
      </c>
      <c r="S45" s="163">
        <v>5.0968060066709704</v>
      </c>
      <c r="T45" s="163">
        <v>5.6988856060470798</v>
      </c>
      <c r="U45" s="163">
        <v>5.2038037345080896</v>
      </c>
      <c r="V45" s="169">
        <v>4.8366778978102696</v>
      </c>
      <c r="W45" s="169">
        <v>4.6025697887871004</v>
      </c>
      <c r="X45" s="170">
        <v>4.5450029451886298</v>
      </c>
      <c r="Y45" s="170">
        <v>4.5201655547995996</v>
      </c>
      <c r="Z45" s="163">
        <v>4.5729021870627298</v>
      </c>
      <c r="AA45" s="163">
        <v>4.4829551044671598</v>
      </c>
      <c r="AB45" s="163">
        <v>4.30189297280348</v>
      </c>
      <c r="AC45" s="163">
        <v>4.4440471674171604</v>
      </c>
      <c r="AD45" s="223">
        <v>4.1788174287359299</v>
      </c>
      <c r="AE45" s="222"/>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87" t="s">
        <v>116</v>
      </c>
      <c r="DG45" s="188">
        <f t="shared" ref="DG45:DG58" si="18">C45-J45</f>
        <v>0.50214533099066472</v>
      </c>
      <c r="DH45" s="7"/>
      <c r="DI45" s="7"/>
      <c r="DJ45" s="7"/>
      <c r="DK45" s="7"/>
      <c r="DL45" s="7"/>
      <c r="DM45" s="7"/>
      <c r="DN45" s="7"/>
      <c r="DO45" s="7"/>
      <c r="DP45" s="7"/>
      <c r="DQ45" s="7"/>
      <c r="DR45" s="7"/>
      <c r="DS45" s="7"/>
      <c r="DT45" s="7"/>
      <c r="DU45" s="7"/>
    </row>
    <row r="46" spans="1:125" x14ac:dyDescent="0.25">
      <c r="A46" s="152" t="s">
        <v>208</v>
      </c>
      <c r="B46" s="153">
        <v>67391582</v>
      </c>
      <c r="C46" s="154">
        <v>6.7475575581432992</v>
      </c>
      <c r="D46" s="155">
        <v>0.37859999999999999</v>
      </c>
      <c r="E46" s="156">
        <v>1.2374461780286208</v>
      </c>
      <c r="F46" s="156">
        <v>1.2635013510511766</v>
      </c>
      <c r="G46" s="157">
        <v>39847.873830544893</v>
      </c>
      <c r="H46" s="157">
        <v>1863</v>
      </c>
      <c r="I46" s="158"/>
      <c r="J46" s="171">
        <v>6.7399072107756597</v>
      </c>
      <c r="K46" s="171">
        <v>6.7717859332428096</v>
      </c>
      <c r="L46" s="171">
        <v>6.6449871925084398</v>
      </c>
      <c r="M46" s="171">
        <v>6.6812798838601397</v>
      </c>
      <c r="N46" s="171">
        <v>6.6500636491917797</v>
      </c>
      <c r="O46" s="171">
        <v>6.6611203192354198</v>
      </c>
      <c r="P46" s="171">
        <v>6.4554009762337898</v>
      </c>
      <c r="Q46" s="171">
        <v>6.2993272399902196</v>
      </c>
      <c r="R46" s="172">
        <v>6.1543605174334504</v>
      </c>
      <c r="S46" s="172">
        <v>5.9109945946006803</v>
      </c>
      <c r="T46" s="163">
        <v>6.0042587802033101</v>
      </c>
      <c r="U46" s="163">
        <v>5.69221908108696</v>
      </c>
      <c r="V46" s="169">
        <v>5.6841134343592499</v>
      </c>
      <c r="W46" s="169">
        <v>5.5778299359345196</v>
      </c>
      <c r="X46" s="170">
        <v>5.04289944817448</v>
      </c>
      <c r="Y46" s="170">
        <v>5.1121956957955801</v>
      </c>
      <c r="Z46" s="163">
        <v>5.1283877753976403</v>
      </c>
      <c r="AA46" s="163">
        <v>5.17156970128441</v>
      </c>
      <c r="AB46" s="163">
        <v>5.02174557856282</v>
      </c>
      <c r="AC46" s="163">
        <v>4.88103201107152</v>
      </c>
      <c r="AD46" s="223">
        <v>4.2602816925026596</v>
      </c>
      <c r="AE46" s="222"/>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87" t="s">
        <v>116</v>
      </c>
      <c r="DG46" s="188">
        <f t="shared" si="18"/>
        <v>7.6503473676394762E-3</v>
      </c>
      <c r="DH46" s="7"/>
      <c r="DI46" s="7"/>
      <c r="DJ46" s="7"/>
      <c r="DK46" s="7"/>
      <c r="DL46" s="7"/>
      <c r="DM46" s="7"/>
      <c r="DN46" s="7"/>
      <c r="DO46" s="7"/>
      <c r="DP46" s="7"/>
      <c r="DQ46" s="7"/>
      <c r="DR46" s="7"/>
      <c r="DS46" s="7"/>
      <c r="DT46" s="7"/>
      <c r="DU46" s="7"/>
    </row>
    <row r="47" spans="1:125" x14ac:dyDescent="0.25">
      <c r="A47" s="152" t="s">
        <v>241</v>
      </c>
      <c r="B47" s="153">
        <v>11555997</v>
      </c>
      <c r="C47" s="154">
        <v>12.0272634776377</v>
      </c>
      <c r="D47" s="155">
        <v>0.3644</v>
      </c>
      <c r="E47" s="156">
        <v>0.83273843683096693</v>
      </c>
      <c r="F47" s="156">
        <v>0.75012197725348984</v>
      </c>
      <c r="G47" s="157">
        <v>44312.029712192743</v>
      </c>
      <c r="H47" s="157">
        <v>426</v>
      </c>
      <c r="I47" s="158"/>
      <c r="J47" s="171">
        <v>12.228841413518801</v>
      </c>
      <c r="K47" s="171">
        <v>12.290887473359801</v>
      </c>
      <c r="L47" s="171">
        <v>11.5227369108337</v>
      </c>
      <c r="M47" s="171">
        <v>11.9357011546598</v>
      </c>
      <c r="N47" s="171">
        <v>11.7786640992739</v>
      </c>
      <c r="O47" s="171">
        <v>11.3155780886611</v>
      </c>
      <c r="P47" s="171">
        <v>11.078713214716201</v>
      </c>
      <c r="Q47" s="171">
        <v>10.6411741389912</v>
      </c>
      <c r="R47" s="172">
        <v>10.720943519101599</v>
      </c>
      <c r="S47" s="172">
        <v>9.8860001695809494</v>
      </c>
      <c r="T47" s="163">
        <v>10.559869689532899</v>
      </c>
      <c r="U47" s="163">
        <v>9.5263849130346596</v>
      </c>
      <c r="V47" s="169">
        <v>9.3056855792611408</v>
      </c>
      <c r="W47" s="169">
        <v>9.3679373774680599</v>
      </c>
      <c r="X47" s="170">
        <v>8.7234089026341408</v>
      </c>
      <c r="Y47" s="170">
        <v>9.1039057141579107</v>
      </c>
      <c r="Z47" s="163">
        <v>8.9620902952572603</v>
      </c>
      <c r="AA47" s="163">
        <v>8.7519206962832392</v>
      </c>
      <c r="AB47" s="163">
        <v>8.7646864724787594</v>
      </c>
      <c r="AC47" s="163">
        <v>8.5921714513451199</v>
      </c>
      <c r="AD47" s="223">
        <v>7.2358076132395102</v>
      </c>
      <c r="AE47" s="222"/>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87" t="s">
        <v>116</v>
      </c>
      <c r="DG47" s="188">
        <f t="shared" si="18"/>
        <v>-0.20157793588110096</v>
      </c>
      <c r="DH47" s="7"/>
      <c r="DI47" s="7"/>
      <c r="DJ47" s="7"/>
      <c r="DK47" s="7"/>
      <c r="DL47" s="7"/>
      <c r="DM47" s="7"/>
      <c r="DN47" s="7"/>
      <c r="DO47" s="7"/>
      <c r="DP47" s="7"/>
      <c r="DQ47" s="7"/>
      <c r="DR47" s="7"/>
      <c r="DS47" s="7"/>
      <c r="DT47" s="7"/>
      <c r="DU47" s="7"/>
    </row>
    <row r="48" spans="1:125" x14ac:dyDescent="0.25">
      <c r="A48" s="152" t="s">
        <v>239</v>
      </c>
      <c r="B48" s="153">
        <v>5530719</v>
      </c>
      <c r="C48" s="154">
        <v>11.700209661872991</v>
      </c>
      <c r="D48" s="155">
        <v>4.2099999999999936E-2</v>
      </c>
      <c r="E48" s="156">
        <v>0.75530789832347012</v>
      </c>
      <c r="F48" s="156">
        <v>0.8263452455848258</v>
      </c>
      <c r="G48" s="157">
        <v>42337.68594714081</v>
      </c>
      <c r="H48" s="157">
        <v>284</v>
      </c>
      <c r="I48" s="158"/>
      <c r="J48" s="171">
        <v>11.154939139531001</v>
      </c>
      <c r="K48" s="171">
        <v>12.295009103092401</v>
      </c>
      <c r="L48" s="171">
        <v>12.6691614556515</v>
      </c>
      <c r="M48" s="171">
        <v>14.215356855849301</v>
      </c>
      <c r="N48" s="171">
        <v>13.461451097007201</v>
      </c>
      <c r="O48" s="171">
        <v>11.0887578499676</v>
      </c>
      <c r="P48" s="171">
        <v>13.249273962482199</v>
      </c>
      <c r="Q48" s="171">
        <v>12.8252516735472</v>
      </c>
      <c r="R48" s="172">
        <v>11.2054958517754</v>
      </c>
      <c r="S48" s="172">
        <v>10.6674127022377</v>
      </c>
      <c r="T48" s="163">
        <v>12.274356821410899</v>
      </c>
      <c r="U48" s="163">
        <v>10.7880594112008</v>
      </c>
      <c r="V48" s="169">
        <v>9.6541524172932505</v>
      </c>
      <c r="W48" s="169">
        <v>9.8458262014284603</v>
      </c>
      <c r="X48" s="170">
        <v>9.0613192086389098</v>
      </c>
      <c r="Y48" s="170">
        <v>8.4037458879107305</v>
      </c>
      <c r="Z48" s="163">
        <v>8.8796864295300892</v>
      </c>
      <c r="AA48" s="163">
        <v>8.3578198552567997</v>
      </c>
      <c r="AB48" s="163">
        <v>8.5677579395841192</v>
      </c>
      <c r="AC48" s="163">
        <v>7.9469754262325498</v>
      </c>
      <c r="AD48" s="223">
        <v>7.2945363684894504</v>
      </c>
      <c r="AE48" s="222"/>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87" t="s">
        <v>116</v>
      </c>
      <c r="DG48" s="188">
        <f t="shared" si="18"/>
        <v>0.54527052234199047</v>
      </c>
      <c r="DH48" s="7"/>
      <c r="DI48" s="7"/>
      <c r="DJ48" s="7"/>
      <c r="DK48" s="7"/>
      <c r="DL48" s="7"/>
      <c r="DM48" s="7"/>
      <c r="DN48" s="7"/>
      <c r="DO48" s="7"/>
      <c r="DP48" s="7"/>
      <c r="DQ48" s="7"/>
      <c r="DR48" s="7"/>
      <c r="DS48" s="7"/>
      <c r="DT48" s="7"/>
      <c r="DU48" s="7"/>
    </row>
    <row r="49" spans="1:125" x14ac:dyDescent="0.25">
      <c r="A49" s="152" t="s">
        <v>206</v>
      </c>
      <c r="B49" s="153">
        <v>8636896</v>
      </c>
      <c r="C49" s="154">
        <v>6.5306933683206667</v>
      </c>
      <c r="D49" s="155">
        <v>0.36210000000000003</v>
      </c>
      <c r="E49" s="156">
        <v>0.66838496291921268</v>
      </c>
      <c r="F49" s="156">
        <v>0.6165347133694179</v>
      </c>
      <c r="G49" s="157">
        <v>60522.700163482456</v>
      </c>
      <c r="H49" s="157">
        <v>387</v>
      </c>
      <c r="I49" s="158"/>
      <c r="J49" s="168">
        <v>6.2688423632425296</v>
      </c>
      <c r="K49" s="168">
        <v>6.4371368777392899</v>
      </c>
      <c r="L49" s="168">
        <v>6.1750017639535901</v>
      </c>
      <c r="M49" s="168">
        <v>6.3131457437215799</v>
      </c>
      <c r="N49" s="168">
        <v>6.3386721100527401</v>
      </c>
      <c r="O49" s="168">
        <v>6.36811089392212</v>
      </c>
      <c r="P49" s="168">
        <v>6.2490883674534601</v>
      </c>
      <c r="Q49" s="168">
        <v>5.92612603375765</v>
      </c>
      <c r="R49" s="163">
        <v>6.0403776058296303</v>
      </c>
      <c r="S49" s="163">
        <v>5.7898847136084797</v>
      </c>
      <c r="T49" s="163">
        <v>5.9354985247767296</v>
      </c>
      <c r="U49" s="163">
        <v>5.3429282086981997</v>
      </c>
      <c r="V49" s="169">
        <v>5.4368324924421101</v>
      </c>
      <c r="W49" s="169">
        <v>5.4962906501780804</v>
      </c>
      <c r="X49" s="170">
        <v>5.00598946127442</v>
      </c>
      <c r="Y49" s="170">
        <v>4.8448034550056098</v>
      </c>
      <c r="Z49" s="163">
        <v>4.8689508537600501</v>
      </c>
      <c r="AA49" s="163">
        <v>4.7362483355851799</v>
      </c>
      <c r="AB49" s="163">
        <v>4.5547673139877496</v>
      </c>
      <c r="AC49" s="163">
        <v>4.6161582018350096</v>
      </c>
      <c r="AD49" s="223">
        <v>4.0711931627658497</v>
      </c>
      <c r="AE49" s="222"/>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87" t="s">
        <v>116</v>
      </c>
      <c r="DG49" s="188">
        <f t="shared" si="18"/>
        <v>0.26185100507813708</v>
      </c>
      <c r="DH49" s="7"/>
      <c r="DI49" s="7"/>
      <c r="DJ49" s="7"/>
      <c r="DK49" s="7"/>
      <c r="DL49" s="7"/>
      <c r="DM49" s="7"/>
      <c r="DN49" s="7"/>
      <c r="DO49" s="7"/>
      <c r="DP49" s="7"/>
      <c r="DQ49" s="7"/>
      <c r="DR49" s="7"/>
      <c r="DS49" s="7"/>
      <c r="DT49" s="7"/>
      <c r="DU49" s="7"/>
    </row>
    <row r="50" spans="1:125" x14ac:dyDescent="0.25">
      <c r="A50" s="152" t="s">
        <v>199</v>
      </c>
      <c r="B50" s="153">
        <v>2794700</v>
      </c>
      <c r="C50" s="154">
        <v>5.5342164120699691</v>
      </c>
      <c r="D50" s="155">
        <v>0.34290000000000004</v>
      </c>
      <c r="E50" s="156">
        <v>0.62609183464095686</v>
      </c>
      <c r="F50" s="156">
        <v>0.30988291358572995</v>
      </c>
      <c r="G50" s="157">
        <v>27085.671452036724</v>
      </c>
      <c r="H50" s="157"/>
      <c r="I50" s="158"/>
      <c r="J50" s="168">
        <v>3.3709091176406001</v>
      </c>
      <c r="K50" s="168">
        <v>3.6105264892009798</v>
      </c>
      <c r="L50" s="168">
        <v>3.66781354927266</v>
      </c>
      <c r="M50" s="168">
        <v>3.6998329279362099</v>
      </c>
      <c r="N50" s="168">
        <v>3.9082853019239199</v>
      </c>
      <c r="O50" s="168">
        <v>4.2188500802416096</v>
      </c>
      <c r="P50" s="168">
        <v>4.3455439875320501</v>
      </c>
      <c r="Q50" s="168">
        <v>4.8241858165323697</v>
      </c>
      <c r="R50" s="163">
        <v>4.8956223030208701</v>
      </c>
      <c r="S50" s="163">
        <v>4.1379047249998804</v>
      </c>
      <c r="T50" s="163">
        <v>4.46700835267879</v>
      </c>
      <c r="U50" s="163">
        <v>4.6158339626683498</v>
      </c>
      <c r="V50" s="169">
        <v>4.734145821047</v>
      </c>
      <c r="W50" s="169">
        <v>4.4285588689583699</v>
      </c>
      <c r="X50" s="170">
        <v>4.4363365667201196</v>
      </c>
      <c r="Y50" s="170">
        <v>4.5796493428526599</v>
      </c>
      <c r="Z50" s="163">
        <v>4.5670920823412704</v>
      </c>
      <c r="AA50" s="163">
        <v>4.7469191105175899</v>
      </c>
      <c r="AB50" s="163">
        <v>4.8033089114277097</v>
      </c>
      <c r="AC50" s="163">
        <v>4.8544574815059303</v>
      </c>
      <c r="AD50" s="223">
        <v>4.7499484016521798</v>
      </c>
      <c r="AE50" s="222"/>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87" t="s">
        <v>116</v>
      </c>
      <c r="DG50" s="188">
        <f t="shared" si="18"/>
        <v>2.163307294429369</v>
      </c>
      <c r="DH50" s="7"/>
      <c r="DI50" s="7"/>
      <c r="DJ50" s="7"/>
      <c r="DK50" s="7"/>
      <c r="DL50" s="7"/>
      <c r="DM50" s="7"/>
      <c r="DN50" s="7"/>
      <c r="DO50" s="7"/>
      <c r="DP50" s="7"/>
      <c r="DQ50" s="7"/>
      <c r="DR50" s="7"/>
      <c r="DS50" s="7"/>
      <c r="DT50" s="7"/>
      <c r="DU50" s="7"/>
    </row>
    <row r="51" spans="1:125" x14ac:dyDescent="0.25">
      <c r="A51" s="152" t="s">
        <v>247</v>
      </c>
      <c r="B51" s="153">
        <v>38005238</v>
      </c>
      <c r="C51" s="154">
        <v>16.680025437676619</v>
      </c>
      <c r="D51" s="155">
        <v>9.4000000000000056E-2</v>
      </c>
      <c r="E51" s="156">
        <v>0.56540779730244184</v>
      </c>
      <c r="F51" s="156">
        <v>0.50980570864931785</v>
      </c>
      <c r="G51" s="157">
        <v>43404.287393705948</v>
      </c>
      <c r="H51" s="157">
        <v>954</v>
      </c>
      <c r="I51" s="158"/>
      <c r="J51" s="168">
        <v>18.146627248134099</v>
      </c>
      <c r="K51" s="168">
        <v>17.683061015564999</v>
      </c>
      <c r="L51" s="168">
        <v>17.732221197979602</v>
      </c>
      <c r="M51" s="168">
        <v>18.178874091625101</v>
      </c>
      <c r="N51" s="168">
        <v>17.7705439304838</v>
      </c>
      <c r="O51" s="168">
        <v>17.9476995285121</v>
      </c>
      <c r="P51" s="168">
        <v>17.522368391321901</v>
      </c>
      <c r="Q51" s="168">
        <v>18.3048979273347</v>
      </c>
      <c r="R51" s="163">
        <v>17.478562160243701</v>
      </c>
      <c r="S51" s="163">
        <v>16.290031400446601</v>
      </c>
      <c r="T51" s="163">
        <v>16.593418712870299</v>
      </c>
      <c r="U51" s="163">
        <v>16.784434302331</v>
      </c>
      <c r="V51" s="169">
        <v>16.5426110776747</v>
      </c>
      <c r="W51" s="169">
        <v>16.642430212139502</v>
      </c>
      <c r="X51" s="170">
        <v>16.674941952150299</v>
      </c>
      <c r="Y51" s="170">
        <v>16.562168568743999</v>
      </c>
      <c r="Z51" s="163">
        <v>16.134242911897001</v>
      </c>
      <c r="AA51" s="163">
        <v>15.96753040532</v>
      </c>
      <c r="AB51" s="163">
        <v>15.994883282225899</v>
      </c>
      <c r="AC51" s="163">
        <v>15.9708444014208</v>
      </c>
      <c r="AD51" s="223">
        <v>14.4346052894529</v>
      </c>
      <c r="AE51" s="222"/>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3"/>
      <c r="BW51" s="163"/>
      <c r="BX51" s="163"/>
      <c r="BY51" s="163"/>
      <c r="BZ51" s="163"/>
      <c r="CA51" s="163"/>
      <c r="CB51" s="163"/>
      <c r="CC51" s="163"/>
      <c r="CD51" s="163"/>
      <c r="CE51" s="163"/>
      <c r="CF51" s="163"/>
      <c r="CG51" s="163"/>
      <c r="CH51" s="163"/>
      <c r="CI51" s="163"/>
      <c r="CJ51" s="163"/>
      <c r="CK51" s="163"/>
      <c r="CL51" s="163"/>
      <c r="CM51" s="163"/>
      <c r="CN51" s="163"/>
      <c r="CO51" s="163"/>
      <c r="CP51" s="163"/>
      <c r="CQ51" s="163"/>
      <c r="CR51" s="163"/>
      <c r="CS51" s="163"/>
      <c r="CT51" s="163"/>
      <c r="CU51" s="163"/>
      <c r="CV51" s="163"/>
      <c r="CW51" s="163"/>
      <c r="CX51" s="163"/>
      <c r="CY51" s="163"/>
      <c r="CZ51" s="163"/>
      <c r="DA51" s="163"/>
      <c r="DB51" s="163"/>
      <c r="DC51" s="163"/>
      <c r="DD51" s="163"/>
      <c r="DE51" s="163"/>
      <c r="DF51" s="187" t="s">
        <v>116</v>
      </c>
      <c r="DG51" s="188">
        <f t="shared" si="18"/>
        <v>-1.4666018104574796</v>
      </c>
      <c r="DH51" s="7"/>
      <c r="DI51" s="7"/>
      <c r="DJ51" s="7"/>
      <c r="DK51" s="7"/>
      <c r="DL51" s="7"/>
      <c r="DM51" s="7"/>
      <c r="DN51" s="7"/>
      <c r="DO51" s="7"/>
      <c r="DP51" s="7"/>
      <c r="DQ51" s="7"/>
      <c r="DR51" s="7"/>
      <c r="DS51" s="7"/>
      <c r="DT51" s="7"/>
      <c r="DU51" s="7"/>
    </row>
    <row r="52" spans="1:125" x14ac:dyDescent="0.25">
      <c r="A52" s="152" t="s">
        <v>249</v>
      </c>
      <c r="B52" s="153">
        <v>329484123</v>
      </c>
      <c r="C52" s="154">
        <v>20.392846676565629</v>
      </c>
      <c r="D52" s="155">
        <v>0.3075</v>
      </c>
      <c r="E52" s="156">
        <v>0.48032883378112384</v>
      </c>
      <c r="F52" s="156">
        <v>0.51745416678687106</v>
      </c>
      <c r="G52" s="157">
        <v>54162.121403716359</v>
      </c>
      <c r="H52" s="157">
        <v>3854</v>
      </c>
      <c r="I52" s="158"/>
      <c r="J52" s="168">
        <v>21.293189011589899</v>
      </c>
      <c r="K52" s="168">
        <v>20.912335027035599</v>
      </c>
      <c r="L52" s="168">
        <v>20.141790314559501</v>
      </c>
      <c r="M52" s="168">
        <v>20.200658370303302</v>
      </c>
      <c r="N52" s="168">
        <v>20.307957661883201</v>
      </c>
      <c r="O52" s="168">
        <v>20.162983782662302</v>
      </c>
      <c r="P52" s="168">
        <v>19.627090021940202</v>
      </c>
      <c r="Q52" s="168">
        <v>19.7414471458553</v>
      </c>
      <c r="R52" s="163">
        <v>18.9396553604345</v>
      </c>
      <c r="S52" s="163">
        <v>17.397347806760301</v>
      </c>
      <c r="T52" s="163">
        <v>18.052921778113799</v>
      </c>
      <c r="U52" s="163">
        <v>17.2136634991633</v>
      </c>
      <c r="V52" s="169">
        <v>16.391428010889399</v>
      </c>
      <c r="W52" s="169">
        <v>16.7053568832232</v>
      </c>
      <c r="X52" s="170">
        <v>16.6501089560061</v>
      </c>
      <c r="Y52" s="170">
        <v>16.190125328570801</v>
      </c>
      <c r="Z52" s="163">
        <v>15.7582197302195</v>
      </c>
      <c r="AA52" s="163">
        <v>15.427317498444999</v>
      </c>
      <c r="AB52" s="163">
        <v>15.7889610087837</v>
      </c>
      <c r="AC52" s="163">
        <v>15.3028021107306</v>
      </c>
      <c r="AD52" s="223">
        <v>13.6839757837368</v>
      </c>
      <c r="AE52" s="222"/>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3"/>
      <c r="BR52" s="163"/>
      <c r="BS52" s="163"/>
      <c r="BT52" s="163"/>
      <c r="BU52" s="163"/>
      <c r="BV52" s="163"/>
      <c r="BW52" s="163"/>
      <c r="BX52" s="163"/>
      <c r="BY52" s="163"/>
      <c r="BZ52" s="163"/>
      <c r="CA52" s="163"/>
      <c r="CB52" s="163"/>
      <c r="CC52" s="163"/>
      <c r="CD52" s="163"/>
      <c r="CE52" s="163"/>
      <c r="CF52" s="163"/>
      <c r="CG52" s="163"/>
      <c r="CH52" s="163"/>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3"/>
      <c r="DE52" s="163"/>
      <c r="DF52" s="187" t="s">
        <v>116</v>
      </c>
      <c r="DG52" s="188">
        <f t="shared" si="18"/>
        <v>-0.90034233502426986</v>
      </c>
      <c r="DH52" s="7"/>
      <c r="DI52" s="7"/>
      <c r="DJ52" s="7"/>
      <c r="DK52" s="7"/>
      <c r="DL52" s="7"/>
      <c r="DM52" s="7"/>
      <c r="DN52" s="7"/>
      <c r="DO52" s="7"/>
      <c r="DP52" s="7"/>
      <c r="DQ52" s="7"/>
      <c r="DR52" s="7"/>
      <c r="DS52" s="7"/>
      <c r="DT52" s="7"/>
      <c r="DU52" s="7"/>
    </row>
    <row r="53" spans="1:125" x14ac:dyDescent="0.25">
      <c r="A53" s="152" t="s">
        <v>217</v>
      </c>
      <c r="B53" s="153">
        <v>2100126</v>
      </c>
      <c r="C53" s="154">
        <v>8.0982830482894315</v>
      </c>
      <c r="D53" s="155">
        <v>0.1961</v>
      </c>
      <c r="E53" s="156">
        <v>0.44187742514801148</v>
      </c>
      <c r="F53" s="156">
        <v>0.53522722719071703</v>
      </c>
      <c r="G53" s="157">
        <v>31992.341979767338</v>
      </c>
      <c r="H53" s="157">
        <v>8</v>
      </c>
      <c r="I53" s="158"/>
      <c r="J53" s="168">
        <v>7.8875328506612998</v>
      </c>
      <c r="K53" s="168">
        <v>8.8295220292202092</v>
      </c>
      <c r="L53" s="168">
        <v>8.9821690328830304</v>
      </c>
      <c r="M53" s="168">
        <v>8.9119303113184802</v>
      </c>
      <c r="N53" s="168">
        <v>9.0768905654379104</v>
      </c>
      <c r="O53" s="168">
        <v>9.1818159629911609</v>
      </c>
      <c r="P53" s="168">
        <v>9.31876113792514</v>
      </c>
      <c r="Q53" s="168">
        <v>9.2546021244330898</v>
      </c>
      <c r="R53" s="163">
        <v>9.6789138920480706</v>
      </c>
      <c r="S53" s="163">
        <v>8.6570387183971906</v>
      </c>
      <c r="T53" s="163">
        <v>8.7521729369196706</v>
      </c>
      <c r="U53" s="163">
        <v>8.2015833644469804</v>
      </c>
      <c r="V53" s="169">
        <v>7.9088271729730799</v>
      </c>
      <c r="W53" s="169">
        <v>7.9033390652382298</v>
      </c>
      <c r="X53" s="170">
        <v>7.2310817561576002</v>
      </c>
      <c r="Y53" s="170">
        <v>7.2713195551029299</v>
      </c>
      <c r="Z53" s="163">
        <v>7.6075272227142401</v>
      </c>
      <c r="AA53" s="163">
        <v>7.5913231159564099</v>
      </c>
      <c r="AB53" s="163">
        <v>7.5663729858451099</v>
      </c>
      <c r="AC53" s="163">
        <v>7.3181984082323801</v>
      </c>
      <c r="AD53" s="223">
        <v>6.6194494853689001</v>
      </c>
      <c r="AE53" s="222"/>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c r="DE53" s="163"/>
      <c r="DF53" s="187" t="s">
        <v>116</v>
      </c>
      <c r="DG53" s="188">
        <f t="shared" si="18"/>
        <v>0.21075019762813163</v>
      </c>
      <c r="DH53" s="7"/>
      <c r="DI53" s="7"/>
      <c r="DJ53" s="7"/>
      <c r="DK53" s="7"/>
      <c r="DL53" s="7"/>
      <c r="DM53" s="7"/>
      <c r="DN53" s="7"/>
      <c r="DO53" s="7"/>
      <c r="DP53" s="7"/>
      <c r="DQ53" s="7"/>
      <c r="DR53" s="7"/>
      <c r="DS53" s="7"/>
      <c r="DT53" s="7"/>
      <c r="DU53" s="7"/>
    </row>
    <row r="54" spans="1:125" x14ac:dyDescent="0.25">
      <c r="A54" s="152" t="s">
        <v>229</v>
      </c>
      <c r="B54" s="153">
        <v>125836021</v>
      </c>
      <c r="C54" s="154">
        <v>9.5303926353773765</v>
      </c>
      <c r="D54" s="155">
        <v>0.11510000000000005</v>
      </c>
      <c r="E54" s="156">
        <v>0.43716993618664812</v>
      </c>
      <c r="F54" s="156">
        <v>0.26613097525700119</v>
      </c>
      <c r="G54" s="157">
        <v>37874.364253002852</v>
      </c>
      <c r="H54" s="157">
        <v>3331</v>
      </c>
      <c r="I54" s="158"/>
      <c r="J54" s="168">
        <v>9.7343430432163007</v>
      </c>
      <c r="K54" s="168">
        <v>9.6217412242660902</v>
      </c>
      <c r="L54" s="168">
        <v>9.9004777541422797</v>
      </c>
      <c r="M54" s="168">
        <v>9.9536101338775893</v>
      </c>
      <c r="N54" s="168">
        <v>9.8834991435125001</v>
      </c>
      <c r="O54" s="168">
        <v>9.9165710349683707</v>
      </c>
      <c r="P54" s="168">
        <v>9.7411475776732193</v>
      </c>
      <c r="Q54" s="168">
        <v>10.0544606210317</v>
      </c>
      <c r="R54" s="163">
        <v>9.5147073125770092</v>
      </c>
      <c r="S54" s="163">
        <v>9.0246568849159505</v>
      </c>
      <c r="T54" s="163">
        <v>9.5017700866610593</v>
      </c>
      <c r="U54" s="163">
        <v>9.9158964791963093</v>
      </c>
      <c r="V54" s="169">
        <v>10.2402802769976</v>
      </c>
      <c r="W54" s="169">
        <v>10.3396161323823</v>
      </c>
      <c r="X54" s="170">
        <v>10.0362685305589</v>
      </c>
      <c r="Y54" s="170">
        <v>9.7318546341009995</v>
      </c>
      <c r="Z54" s="163">
        <v>9.6713050395808704</v>
      </c>
      <c r="AA54" s="163">
        <v>9.5816049796495601</v>
      </c>
      <c r="AB54" s="163">
        <v>9.2381427397988105</v>
      </c>
      <c r="AC54" s="163">
        <v>8.9826401523690507</v>
      </c>
      <c r="AD54" s="223">
        <v>8.3937620888437401</v>
      </c>
      <c r="AE54" s="222"/>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63"/>
      <c r="BY54" s="163"/>
      <c r="BZ54" s="163"/>
      <c r="CA54" s="163"/>
      <c r="CB54" s="163"/>
      <c r="CC54" s="163"/>
      <c r="CD54" s="163"/>
      <c r="CE54" s="163"/>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3"/>
      <c r="DE54" s="163"/>
      <c r="DF54" s="187" t="s">
        <v>116</v>
      </c>
      <c r="DG54" s="188">
        <f t="shared" si="18"/>
        <v>-0.20395040783892426</v>
      </c>
      <c r="DH54" s="7"/>
      <c r="DI54" s="7"/>
      <c r="DJ54" s="7"/>
      <c r="DK54" s="7"/>
      <c r="DL54" s="7"/>
      <c r="DM54" s="7"/>
      <c r="DN54" s="7"/>
      <c r="DO54" s="7"/>
      <c r="DP54" s="7"/>
      <c r="DQ54" s="7"/>
      <c r="DR54" s="7"/>
      <c r="DS54" s="7"/>
      <c r="DT54" s="7"/>
      <c r="DU54" s="7"/>
    </row>
    <row r="55" spans="1:125" x14ac:dyDescent="0.25">
      <c r="A55" s="152" t="s">
        <v>223</v>
      </c>
      <c r="B55" s="153">
        <v>5458827</v>
      </c>
      <c r="C55" s="154">
        <v>8.9613270895856516</v>
      </c>
      <c r="D55" s="155">
        <v>0.31819999999999993</v>
      </c>
      <c r="E55" s="156">
        <v>0.42315227829574797</v>
      </c>
      <c r="F55" s="156">
        <v>0.54908178560466026</v>
      </c>
      <c r="G55" s="157">
        <v>26060.460026911191</v>
      </c>
      <c r="H55" s="157">
        <v>2</v>
      </c>
      <c r="I55" s="158"/>
      <c r="J55" s="168">
        <v>7.7132577831219704</v>
      </c>
      <c r="K55" s="168">
        <v>7.7791935188471903</v>
      </c>
      <c r="L55" s="168">
        <v>7.7198555811912604</v>
      </c>
      <c r="M55" s="168">
        <v>7.7662046274220504</v>
      </c>
      <c r="N55" s="168">
        <v>7.7192431159624597</v>
      </c>
      <c r="O55" s="168">
        <v>7.8096642458695804</v>
      </c>
      <c r="P55" s="168">
        <v>7.69728054290049</v>
      </c>
      <c r="Q55" s="168">
        <v>7.5803120294091002</v>
      </c>
      <c r="R55" s="163">
        <v>7.56771487287131</v>
      </c>
      <c r="S55" s="163">
        <v>6.8587868485627803</v>
      </c>
      <c r="T55" s="163">
        <v>7.3827899790758797</v>
      </c>
      <c r="U55" s="163">
        <v>7.00130826570238</v>
      </c>
      <c r="V55" s="169">
        <v>6.6785902886265101</v>
      </c>
      <c r="W55" s="169">
        <v>6.7296591876471199</v>
      </c>
      <c r="X55" s="170">
        <v>6.26614760425855</v>
      </c>
      <c r="Y55" s="170">
        <v>6.3472787848425902</v>
      </c>
      <c r="Z55" s="163">
        <v>6.5248320815084604</v>
      </c>
      <c r="AA55" s="163">
        <v>6.8926770015162502</v>
      </c>
      <c r="AB55" s="163">
        <v>6.8856357541447197</v>
      </c>
      <c r="AC55" s="163">
        <v>6.3567955738364397</v>
      </c>
      <c r="AD55" s="223">
        <v>5.8463119799996299</v>
      </c>
      <c r="AE55" s="222"/>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63"/>
      <c r="BY55" s="163"/>
      <c r="BZ55" s="163"/>
      <c r="CA55" s="163"/>
      <c r="CB55" s="163"/>
      <c r="CC55" s="163"/>
      <c r="CD55" s="163"/>
      <c r="CE55" s="163"/>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3"/>
      <c r="DE55" s="163"/>
      <c r="DF55" s="187" t="s">
        <v>116</v>
      </c>
      <c r="DG55" s="188">
        <f t="shared" si="18"/>
        <v>1.2480693064636812</v>
      </c>
      <c r="DH55" s="7"/>
      <c r="DI55" s="7"/>
      <c r="DJ55" s="7"/>
      <c r="DK55" s="7"/>
      <c r="DL55" s="7"/>
      <c r="DM55" s="7"/>
      <c r="DN55" s="7"/>
      <c r="DO55" s="7"/>
      <c r="DP55" s="7"/>
      <c r="DQ55" s="7"/>
      <c r="DR55" s="7"/>
      <c r="DS55" s="7"/>
      <c r="DT55" s="7"/>
      <c r="DU55" s="7"/>
    </row>
    <row r="56" spans="1:125" x14ac:dyDescent="0.25">
      <c r="A56" s="152" t="s">
        <v>238</v>
      </c>
      <c r="B56" s="153">
        <v>83240525</v>
      </c>
      <c r="C56" s="154">
        <v>11.623180357289199</v>
      </c>
      <c r="D56" s="155">
        <v>0.32349999999999995</v>
      </c>
      <c r="E56" s="156">
        <v>0.37355041525510446</v>
      </c>
      <c r="F56" s="156">
        <v>0.28518695750787121</v>
      </c>
      <c r="G56" s="157">
        <v>45285.827204177862</v>
      </c>
      <c r="H56" s="157">
        <v>3778</v>
      </c>
      <c r="I56" s="158"/>
      <c r="J56" s="171">
        <v>10.779110657787401</v>
      </c>
      <c r="K56" s="171">
        <v>10.9610160678813</v>
      </c>
      <c r="L56" s="171">
        <v>10.751486316131899</v>
      </c>
      <c r="M56" s="171">
        <v>10.7698026320538</v>
      </c>
      <c r="N56" s="171">
        <v>10.5688322839389</v>
      </c>
      <c r="O56" s="171">
        <v>10.3244599601547</v>
      </c>
      <c r="P56" s="171">
        <v>10.5262861712981</v>
      </c>
      <c r="Q56" s="171">
        <v>10.167030039686001</v>
      </c>
      <c r="R56" s="172">
        <v>10.2741201225903</v>
      </c>
      <c r="S56" s="172">
        <v>9.5259244755420909</v>
      </c>
      <c r="T56" s="163">
        <v>10.1127148227253</v>
      </c>
      <c r="U56" s="163">
        <v>9.7818528055864196</v>
      </c>
      <c r="V56" s="169">
        <v>9.9121701953096402</v>
      </c>
      <c r="W56" s="169">
        <v>10.1161637636701</v>
      </c>
      <c r="X56" s="170">
        <v>9.5899822522951705</v>
      </c>
      <c r="Y56" s="170">
        <v>9.6386939902130493</v>
      </c>
      <c r="Z56" s="163">
        <v>9.6764030988751593</v>
      </c>
      <c r="AA56" s="163">
        <v>9.4726087436945097</v>
      </c>
      <c r="AB56" s="163">
        <v>9.2029513722106806</v>
      </c>
      <c r="AC56" s="163">
        <v>8.5178572277799205</v>
      </c>
      <c r="AD56" s="223">
        <v>7.7159315741692698</v>
      </c>
      <c r="AE56" s="222"/>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3"/>
      <c r="BX56" s="163"/>
      <c r="BY56" s="163"/>
      <c r="BZ56" s="163"/>
      <c r="CA56" s="163"/>
      <c r="CB56" s="163"/>
      <c r="CC56" s="163"/>
      <c r="CD56" s="163"/>
      <c r="CE56" s="163"/>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3"/>
      <c r="DE56" s="163"/>
      <c r="DF56" s="187" t="s">
        <v>116</v>
      </c>
      <c r="DG56" s="188">
        <f t="shared" si="18"/>
        <v>0.844069699501798</v>
      </c>
      <c r="DH56" s="7"/>
      <c r="DI56" s="7"/>
      <c r="DJ56" s="7"/>
      <c r="DK56" s="7"/>
      <c r="DL56" s="7"/>
      <c r="DM56" s="7"/>
      <c r="DN56" s="7"/>
      <c r="DO56" s="7"/>
      <c r="DP56" s="7"/>
      <c r="DQ56" s="7"/>
      <c r="DR56" s="7"/>
      <c r="DS56" s="7"/>
      <c r="DT56" s="7"/>
      <c r="DU56" s="7"/>
    </row>
    <row r="57" spans="1:125" x14ac:dyDescent="0.25">
      <c r="A57" s="152" t="s">
        <v>210</v>
      </c>
      <c r="B57" s="153">
        <v>6934015</v>
      </c>
      <c r="C57" s="154">
        <v>7.2799094907425541</v>
      </c>
      <c r="D57" s="155">
        <v>0.28180000000000005</v>
      </c>
      <c r="E57" s="156">
        <v>0.36736492074703875</v>
      </c>
      <c r="F57" s="156">
        <v>0.42511075776222707</v>
      </c>
      <c r="G57" s="157">
        <v>17679.1599798977</v>
      </c>
      <c r="H57" s="157"/>
      <c r="I57" s="158"/>
      <c r="J57" s="171">
        <v>5.9697889460876103</v>
      </c>
      <c r="K57" s="171">
        <v>6.2850592725372199</v>
      </c>
      <c r="L57" s="171">
        <v>5.9836660369408401</v>
      </c>
      <c r="M57" s="171">
        <v>6.7769916075324002</v>
      </c>
      <c r="N57" s="171">
        <v>6.5581473499482197</v>
      </c>
      <c r="O57" s="171">
        <v>6.7761312752949197</v>
      </c>
      <c r="P57" s="171">
        <v>6.9913279489925104</v>
      </c>
      <c r="Q57" s="171">
        <v>7.5591706261664298</v>
      </c>
      <c r="R57" s="172">
        <v>7.2053712464299204</v>
      </c>
      <c r="S57" s="172">
        <v>6.1839510277788596</v>
      </c>
      <c r="T57" s="163">
        <v>6.57019999597546</v>
      </c>
      <c r="U57" s="163">
        <v>7.3211412774920799</v>
      </c>
      <c r="V57" s="169">
        <v>6.7020743686443103</v>
      </c>
      <c r="W57" s="169">
        <v>6.0229708402989699</v>
      </c>
      <c r="X57" s="170">
        <v>6.4051987229938501</v>
      </c>
      <c r="Y57" s="170">
        <v>6.7791921023197901</v>
      </c>
      <c r="Z57" s="163">
        <v>6.4130401585769601</v>
      </c>
      <c r="AA57" s="163">
        <v>6.7694315316624696</v>
      </c>
      <c r="AB57" s="163">
        <v>6.3449180431494296</v>
      </c>
      <c r="AC57" s="163">
        <v>6.1503742221307798</v>
      </c>
      <c r="AD57" s="223">
        <v>5.4768632513225599</v>
      </c>
      <c r="AE57" s="222"/>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3"/>
      <c r="BX57" s="163"/>
      <c r="BY57" s="163"/>
      <c r="BZ57" s="163"/>
      <c r="CA57" s="163"/>
      <c r="CB57" s="163"/>
      <c r="CC57" s="163"/>
      <c r="CD57" s="163"/>
      <c r="CE57" s="163"/>
      <c r="CF57" s="163"/>
      <c r="CG57" s="163"/>
      <c r="CH57" s="163"/>
      <c r="CI57" s="163"/>
      <c r="CJ57" s="163"/>
      <c r="CK57" s="163"/>
      <c r="CL57" s="163"/>
      <c r="CM57" s="163"/>
      <c r="CN57" s="163"/>
      <c r="CO57" s="163"/>
      <c r="CP57" s="163"/>
      <c r="CQ57" s="163"/>
      <c r="CR57" s="163"/>
      <c r="CS57" s="163"/>
      <c r="CT57" s="163"/>
      <c r="CU57" s="163"/>
      <c r="CV57" s="163"/>
      <c r="CW57" s="163"/>
      <c r="CX57" s="163"/>
      <c r="CY57" s="163"/>
      <c r="CZ57" s="163"/>
      <c r="DA57" s="163"/>
      <c r="DB57" s="163"/>
      <c r="DC57" s="163"/>
      <c r="DD57" s="163"/>
      <c r="DE57" s="163"/>
      <c r="DF57" s="187" t="s">
        <v>116</v>
      </c>
      <c r="DG57" s="188">
        <f t="shared" si="18"/>
        <v>1.3101205446549438</v>
      </c>
      <c r="DH57" s="7"/>
      <c r="DI57" s="7"/>
      <c r="DJ57" s="7"/>
      <c r="DK57" s="7"/>
      <c r="DL57" s="7"/>
      <c r="DM57" s="7"/>
      <c r="DN57" s="7"/>
      <c r="DO57" s="7"/>
      <c r="DP57" s="7"/>
      <c r="DQ57" s="7"/>
      <c r="DR57" s="7"/>
      <c r="DS57" s="7"/>
      <c r="DT57" s="7"/>
      <c r="DU57" s="7"/>
    </row>
    <row r="58" spans="1:125" x14ac:dyDescent="0.25">
      <c r="A58" s="152" t="s">
        <v>218</v>
      </c>
      <c r="B58" s="153">
        <v>51780579</v>
      </c>
      <c r="C58" s="154">
        <v>8.208132923513773</v>
      </c>
      <c r="D58" s="155">
        <v>0.16849999999999996</v>
      </c>
      <c r="E58" s="156">
        <v>0.31080744166457569</v>
      </c>
      <c r="F58" s="156">
        <v>0.55219353744316468</v>
      </c>
      <c r="G58" s="157">
        <v>35025.412039616203</v>
      </c>
      <c r="H58" s="157">
        <v>118</v>
      </c>
      <c r="I58" s="158"/>
      <c r="J58" s="168">
        <v>10.2135807342848</v>
      </c>
      <c r="K58" s="168">
        <v>10.429854924101701</v>
      </c>
      <c r="L58" s="168">
        <v>10.275256510674399</v>
      </c>
      <c r="M58" s="168">
        <v>10.3000759504987</v>
      </c>
      <c r="N58" s="168">
        <v>10.654818196783999</v>
      </c>
      <c r="O58" s="168">
        <v>10.602986891883299</v>
      </c>
      <c r="P58" s="168">
        <v>10.696239345090801</v>
      </c>
      <c r="Q58" s="168">
        <v>10.887514982206101</v>
      </c>
      <c r="R58" s="163">
        <v>11.0606414960215</v>
      </c>
      <c r="S58" s="163">
        <v>11.188590689163201</v>
      </c>
      <c r="T58" s="163">
        <v>12.086105072406101</v>
      </c>
      <c r="U58" s="163">
        <v>12.6558273217957</v>
      </c>
      <c r="V58" s="169">
        <v>12.6669934392103</v>
      </c>
      <c r="W58" s="169">
        <v>12.556327624202099</v>
      </c>
      <c r="X58" s="170">
        <v>12.3966302904877</v>
      </c>
      <c r="Y58" s="170">
        <v>12.713798502249301</v>
      </c>
      <c r="Z58" s="163">
        <v>13.0062147588533</v>
      </c>
      <c r="AA58" s="163">
        <v>13.1688849619685</v>
      </c>
      <c r="AB58" s="163">
        <v>13.3510335522255</v>
      </c>
      <c r="AC58" s="163">
        <v>12.914191993914599</v>
      </c>
      <c r="AD58" s="223">
        <v>12.0657131166246</v>
      </c>
      <c r="AE58" s="222"/>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c r="DF58" s="187" t="s">
        <v>116</v>
      </c>
      <c r="DG58" s="188">
        <f t="shared" si="18"/>
        <v>-2.0054478107710274</v>
      </c>
      <c r="DH58" s="7"/>
      <c r="DI58" s="7"/>
      <c r="DJ58" s="7"/>
      <c r="DK58" s="7"/>
      <c r="DL58" s="7"/>
      <c r="DM58" s="7"/>
      <c r="DN58" s="7"/>
      <c r="DO58" s="7"/>
      <c r="DP58" s="7"/>
      <c r="DQ58" s="7"/>
      <c r="DR58" s="7"/>
      <c r="DS58" s="7"/>
      <c r="DT58" s="7"/>
      <c r="DU58" s="7"/>
    </row>
    <row r="59" spans="1:125" x14ac:dyDescent="0.25">
      <c r="A59" s="152" t="s">
        <v>216</v>
      </c>
      <c r="B59" s="153">
        <v>23816775</v>
      </c>
      <c r="C59" s="154">
        <v>7.8867515593637929</v>
      </c>
      <c r="D59" s="178"/>
      <c r="E59" s="156">
        <v>0.30859754360809993</v>
      </c>
      <c r="F59" s="156">
        <v>0.31618453648890432</v>
      </c>
      <c r="G59" s="177"/>
      <c r="H59" s="157"/>
      <c r="I59" s="158"/>
      <c r="J59" s="163">
        <v>10.576033877441599</v>
      </c>
      <c r="K59" s="163">
        <v>10.8474968538433</v>
      </c>
      <c r="L59" s="163">
        <v>11.1353095753117</v>
      </c>
      <c r="M59" s="163">
        <v>11.527259548185899</v>
      </c>
      <c r="N59" s="163">
        <v>11.873829024316199</v>
      </c>
      <c r="O59" s="163">
        <v>12.1310502869897</v>
      </c>
      <c r="P59" s="163">
        <v>12.3867671260214</v>
      </c>
      <c r="Q59" s="163">
        <v>12.595985053470899</v>
      </c>
      <c r="R59" s="163">
        <v>12.036200757227901</v>
      </c>
      <c r="S59" s="163">
        <v>11.4248503939332</v>
      </c>
      <c r="T59" s="163">
        <v>12.0129493729223</v>
      </c>
      <c r="U59" s="163">
        <v>12.0209076112573</v>
      </c>
      <c r="V59" s="169">
        <v>11.555821796397</v>
      </c>
      <c r="W59" s="169">
        <v>11.769764286068099</v>
      </c>
      <c r="X59" s="170">
        <v>11.8597815558541</v>
      </c>
      <c r="Y59" s="170">
        <v>11.7593661627579</v>
      </c>
      <c r="Z59" s="163">
        <v>11.979360238331299</v>
      </c>
      <c r="AA59" s="163">
        <v>12.3983955788204</v>
      </c>
      <c r="AB59" s="163">
        <v>12.2728534755905</v>
      </c>
      <c r="AC59" s="163">
        <v>11.9471372055489</v>
      </c>
      <c r="AD59" s="223">
        <v>11.779410583404401</v>
      </c>
      <c r="AE59" s="222"/>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c r="DF59" s="187" t="s">
        <v>106</v>
      </c>
      <c r="DG59" s="187"/>
      <c r="DH59" s="7"/>
      <c r="DI59" s="7"/>
      <c r="DJ59" s="7"/>
      <c r="DK59" s="7"/>
      <c r="DL59" s="7"/>
      <c r="DM59" s="7"/>
      <c r="DN59" s="7"/>
      <c r="DO59" s="7"/>
      <c r="DP59" s="7"/>
      <c r="DQ59" s="7"/>
      <c r="DR59" s="7"/>
      <c r="DS59" s="7"/>
      <c r="DT59" s="7"/>
      <c r="DU59" s="7"/>
    </row>
    <row r="60" spans="1:125" x14ac:dyDescent="0.25">
      <c r="A60" s="152" t="s">
        <v>231</v>
      </c>
      <c r="B60" s="153">
        <v>67215293</v>
      </c>
      <c r="C60" s="154">
        <v>9.7824143498382004</v>
      </c>
      <c r="D60" s="155">
        <v>0.57569999999999999</v>
      </c>
      <c r="E60" s="156">
        <v>0.2891011806390304</v>
      </c>
      <c r="F60" s="156">
        <v>0.20790978959016887</v>
      </c>
      <c r="G60" s="157">
        <v>40850.455931081611</v>
      </c>
      <c r="H60" s="157">
        <v>5452</v>
      </c>
      <c r="I60" s="158"/>
      <c r="J60" s="168">
        <v>9.3637802528583105</v>
      </c>
      <c r="K60" s="168">
        <v>9.5596949481295592</v>
      </c>
      <c r="L60" s="168">
        <v>9.2640938980673706</v>
      </c>
      <c r="M60" s="168">
        <v>9.4710673479461196</v>
      </c>
      <c r="N60" s="168">
        <v>9.4230408756080504</v>
      </c>
      <c r="O60" s="168">
        <v>9.3237007657132303</v>
      </c>
      <c r="P60" s="168">
        <v>9.2553713993697695</v>
      </c>
      <c r="Q60" s="168">
        <v>8.9937008783755399</v>
      </c>
      <c r="R60" s="163">
        <v>8.6434180241791498</v>
      </c>
      <c r="S60" s="163">
        <v>7.7543589409071103</v>
      </c>
      <c r="T60" s="163">
        <v>7.9299471736474603</v>
      </c>
      <c r="U60" s="163">
        <v>7.2537259158076104</v>
      </c>
      <c r="V60" s="169">
        <v>7.5576481258818697</v>
      </c>
      <c r="W60" s="169">
        <v>7.3050088137672704</v>
      </c>
      <c r="X60" s="170">
        <v>6.6789193854884203</v>
      </c>
      <c r="Y60" s="170">
        <v>6.4144424214621401</v>
      </c>
      <c r="Z60" s="163">
        <v>6.0441578833524501</v>
      </c>
      <c r="AA60" s="163">
        <v>5.8027730509376099</v>
      </c>
      <c r="AB60" s="163">
        <v>5.6508953557682204</v>
      </c>
      <c r="AC60" s="163">
        <v>5.3677475404369197</v>
      </c>
      <c r="AD60" s="223">
        <v>4.6592789940946204</v>
      </c>
      <c r="AE60" s="222"/>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c r="BO60" s="163"/>
      <c r="BP60" s="163"/>
      <c r="BQ60" s="163"/>
      <c r="BR60" s="163"/>
      <c r="BS60" s="163"/>
      <c r="BT60" s="163"/>
      <c r="BU60" s="163"/>
      <c r="BV60" s="163"/>
      <c r="BW60" s="163"/>
      <c r="BX60" s="163"/>
      <c r="BY60" s="163"/>
      <c r="BZ60" s="163"/>
      <c r="CA60" s="163"/>
      <c r="CB60" s="163"/>
      <c r="CC60" s="163"/>
      <c r="CD60" s="163"/>
      <c r="CE60" s="163"/>
      <c r="CF60" s="163"/>
      <c r="CG60" s="163"/>
      <c r="CH60" s="163"/>
      <c r="CI60" s="163"/>
      <c r="CJ60" s="163"/>
      <c r="CK60" s="163"/>
      <c r="CL60" s="163"/>
      <c r="CM60" s="163"/>
      <c r="CN60" s="163"/>
      <c r="CO60" s="163"/>
      <c r="CP60" s="163"/>
      <c r="CQ60" s="163"/>
      <c r="CR60" s="163"/>
      <c r="CS60" s="163"/>
      <c r="CT60" s="163"/>
      <c r="CU60" s="163"/>
      <c r="CV60" s="163"/>
      <c r="CW60" s="163"/>
      <c r="CX60" s="163"/>
      <c r="CY60" s="163"/>
      <c r="CZ60" s="163"/>
      <c r="DA60" s="163"/>
      <c r="DB60" s="163"/>
      <c r="DC60" s="163"/>
      <c r="DD60" s="163"/>
      <c r="DE60" s="163"/>
      <c r="DF60" s="187" t="s">
        <v>116</v>
      </c>
      <c r="DG60" s="188">
        <f t="shared" ref="DG60:DG66" si="19">C60-J60</f>
        <v>0.41863409697988985</v>
      </c>
      <c r="DH60" s="7"/>
      <c r="DI60" s="7"/>
      <c r="DJ60" s="7"/>
      <c r="DK60" s="7"/>
      <c r="DL60" s="7"/>
      <c r="DM60" s="7"/>
      <c r="DN60" s="7"/>
      <c r="DO60" s="7"/>
      <c r="DP60" s="7"/>
      <c r="DQ60" s="7"/>
      <c r="DR60" s="7"/>
      <c r="DS60" s="7"/>
      <c r="DT60" s="7"/>
      <c r="DU60" s="7"/>
    </row>
    <row r="61" spans="1:125" x14ac:dyDescent="0.25">
      <c r="A61" s="152" t="s">
        <v>233</v>
      </c>
      <c r="B61" s="153">
        <v>44134693</v>
      </c>
      <c r="C61" s="154">
        <v>10.129425667877118</v>
      </c>
      <c r="D61" s="155">
        <v>0.44259999999999999</v>
      </c>
      <c r="E61" s="156">
        <v>0.2783368823926799</v>
      </c>
      <c r="F61" s="156">
        <v>0.34359171017085133</v>
      </c>
      <c r="G61" s="157">
        <v>10089.034071156022</v>
      </c>
      <c r="H61" s="157"/>
      <c r="I61" s="158"/>
      <c r="J61" s="168">
        <v>7.3150776032239904</v>
      </c>
      <c r="K61" s="168">
        <v>7.36513517985719</v>
      </c>
      <c r="L61" s="168">
        <v>7.4442175351107602</v>
      </c>
      <c r="M61" s="168">
        <v>8.1845607862784409</v>
      </c>
      <c r="N61" s="168">
        <v>7.7349134825588797</v>
      </c>
      <c r="O61" s="168">
        <v>7.5321148992838802</v>
      </c>
      <c r="P61" s="168">
        <v>7.5951111547246901</v>
      </c>
      <c r="Q61" s="168">
        <v>7.79888819485884</v>
      </c>
      <c r="R61" s="163">
        <v>7.5151303912257799</v>
      </c>
      <c r="S61" s="163">
        <v>6.2697472688642</v>
      </c>
      <c r="T61" s="163">
        <v>6.7519295811390601</v>
      </c>
      <c r="U61" s="163">
        <v>7.1541634480804701</v>
      </c>
      <c r="V61" s="169">
        <v>7.01165202048014</v>
      </c>
      <c r="W61" s="169">
        <v>6.7945991212830101</v>
      </c>
      <c r="X61" s="170">
        <v>5.8873264858475496</v>
      </c>
      <c r="Y61" s="170">
        <v>4.9423219136991001</v>
      </c>
      <c r="Z61" s="163">
        <v>4.9671267857974799</v>
      </c>
      <c r="AA61" s="163">
        <v>4.4958502700241301</v>
      </c>
      <c r="AB61" s="163">
        <v>4.7096019963769002</v>
      </c>
      <c r="AC61" s="163">
        <v>4.4935623298604499</v>
      </c>
      <c r="AD61" s="223">
        <v>4.34392218477553</v>
      </c>
      <c r="AE61" s="222"/>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163"/>
      <c r="CM61" s="163"/>
      <c r="CN61" s="163"/>
      <c r="CO61" s="163"/>
      <c r="CP61" s="163"/>
      <c r="CQ61" s="163"/>
      <c r="CR61" s="163"/>
      <c r="CS61" s="163"/>
      <c r="CT61" s="163"/>
      <c r="CU61" s="163"/>
      <c r="CV61" s="163"/>
      <c r="CW61" s="163"/>
      <c r="CX61" s="163"/>
      <c r="CY61" s="163"/>
      <c r="CZ61" s="163"/>
      <c r="DA61" s="163"/>
      <c r="DB61" s="163"/>
      <c r="DC61" s="163"/>
      <c r="DD61" s="163"/>
      <c r="DE61" s="163"/>
      <c r="DF61" s="187" t="s">
        <v>116</v>
      </c>
      <c r="DG61" s="188">
        <f t="shared" si="19"/>
        <v>2.814348064653128</v>
      </c>
      <c r="DH61" s="7"/>
      <c r="DI61" s="7"/>
      <c r="DJ61" s="7"/>
      <c r="DK61" s="7"/>
      <c r="DL61" s="7"/>
      <c r="DM61" s="7"/>
      <c r="DN61" s="7"/>
      <c r="DO61" s="7"/>
      <c r="DP61" s="7"/>
      <c r="DQ61" s="7"/>
      <c r="DR61" s="7"/>
      <c r="DS61" s="7"/>
      <c r="DT61" s="7"/>
      <c r="DU61" s="7"/>
    </row>
    <row r="62" spans="1:125" x14ac:dyDescent="0.25">
      <c r="A62" s="152" t="s">
        <v>204</v>
      </c>
      <c r="B62" s="153">
        <v>47351567</v>
      </c>
      <c r="C62" s="154">
        <v>6.3751195204407693</v>
      </c>
      <c r="D62" s="155">
        <v>0.29950000000000004</v>
      </c>
      <c r="E62" s="156">
        <v>0.27178745745134902</v>
      </c>
      <c r="F62" s="156">
        <v>0.2549303729380748</v>
      </c>
      <c r="G62" s="157">
        <v>34561.738854085757</v>
      </c>
      <c r="H62" s="157">
        <v>593</v>
      </c>
      <c r="I62" s="158"/>
      <c r="J62" s="168">
        <v>7.6843129131887897</v>
      </c>
      <c r="K62" s="168">
        <v>7.6029926035547799</v>
      </c>
      <c r="L62" s="168">
        <v>7.9100666539014703</v>
      </c>
      <c r="M62" s="168">
        <v>7.9853979985182901</v>
      </c>
      <c r="N62" s="168">
        <v>8.2237460465748793</v>
      </c>
      <c r="O62" s="168">
        <v>8.4358015018391193</v>
      </c>
      <c r="P62" s="168">
        <v>8.1087531282355698</v>
      </c>
      <c r="Q62" s="168">
        <v>8.2824349844891092</v>
      </c>
      <c r="R62" s="163">
        <v>7.4799123472796598</v>
      </c>
      <c r="S62" s="163">
        <v>6.5494078985435502</v>
      </c>
      <c r="T62" s="163">
        <v>6.2264598296418399</v>
      </c>
      <c r="U62" s="163">
        <v>6.2505023939517104</v>
      </c>
      <c r="V62" s="169">
        <v>6.1262359178763601</v>
      </c>
      <c r="W62" s="169">
        <v>5.57528905448246</v>
      </c>
      <c r="X62" s="170">
        <v>5.5378552569219197</v>
      </c>
      <c r="Y62" s="170">
        <v>5.8992861402246204</v>
      </c>
      <c r="Z62" s="163">
        <v>5.7034101411922098</v>
      </c>
      <c r="AA62" s="163">
        <v>6.04528112877209</v>
      </c>
      <c r="AB62" s="163">
        <v>5.9456769489068098</v>
      </c>
      <c r="AC62" s="163">
        <v>5.5087305447344699</v>
      </c>
      <c r="AD62" s="223">
        <v>4.6244152846633098</v>
      </c>
      <c r="AE62" s="222"/>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c r="BR62" s="163"/>
      <c r="BS62" s="163"/>
      <c r="BT62" s="163"/>
      <c r="BU62" s="163"/>
      <c r="BV62" s="163"/>
      <c r="BW62" s="163"/>
      <c r="BX62" s="163"/>
      <c r="BY62" s="163"/>
      <c r="BZ62" s="163"/>
      <c r="CA62" s="163"/>
      <c r="CB62" s="163"/>
      <c r="CC62" s="163"/>
      <c r="CD62" s="163"/>
      <c r="CE62" s="163"/>
      <c r="CF62" s="163"/>
      <c r="CG62" s="163"/>
      <c r="CH62" s="163"/>
      <c r="CI62" s="163"/>
      <c r="CJ62" s="163"/>
      <c r="CK62" s="163"/>
      <c r="CL62" s="163"/>
      <c r="CM62" s="163"/>
      <c r="CN62" s="163"/>
      <c r="CO62" s="163"/>
      <c r="CP62" s="163"/>
      <c r="CQ62" s="163"/>
      <c r="CR62" s="163"/>
      <c r="CS62" s="163"/>
      <c r="CT62" s="163"/>
      <c r="CU62" s="163"/>
      <c r="CV62" s="163"/>
      <c r="CW62" s="163"/>
      <c r="CX62" s="163"/>
      <c r="CY62" s="163"/>
      <c r="CZ62" s="163"/>
      <c r="DA62" s="163"/>
      <c r="DB62" s="163"/>
      <c r="DC62" s="163"/>
      <c r="DD62" s="163"/>
      <c r="DE62" s="163"/>
      <c r="DF62" s="187" t="s">
        <v>116</v>
      </c>
      <c r="DG62" s="188">
        <f t="shared" si="19"/>
        <v>-1.3091933927480204</v>
      </c>
      <c r="DH62" s="7"/>
      <c r="DI62" s="7"/>
      <c r="DJ62" s="7"/>
      <c r="DK62" s="7"/>
      <c r="DL62" s="7"/>
      <c r="DM62" s="7"/>
      <c r="DN62" s="7"/>
      <c r="DO62" s="7"/>
      <c r="DP62" s="7"/>
      <c r="DQ62" s="7"/>
      <c r="DR62" s="7"/>
      <c r="DS62" s="7"/>
      <c r="DT62" s="7"/>
      <c r="DU62" s="7"/>
    </row>
    <row r="63" spans="1:125" x14ac:dyDescent="0.25">
      <c r="A63" s="152" t="s">
        <v>202</v>
      </c>
      <c r="B63" s="153">
        <v>9749763</v>
      </c>
      <c r="C63" s="154">
        <v>6.1454366587622387</v>
      </c>
      <c r="D63" s="155">
        <v>0.3967</v>
      </c>
      <c r="E63" s="156">
        <v>0.25830703330245469</v>
      </c>
      <c r="F63" s="156">
        <v>0.28398612138067808</v>
      </c>
      <c r="G63" s="157">
        <v>25418.158977488893</v>
      </c>
      <c r="H63" s="157">
        <v>6</v>
      </c>
      <c r="I63" s="158"/>
      <c r="J63" s="171">
        <v>5.7118866572619398</v>
      </c>
      <c r="K63" s="171">
        <v>5.86810278623798</v>
      </c>
      <c r="L63" s="171">
        <v>5.7926900000688404</v>
      </c>
      <c r="M63" s="171">
        <v>6.0671612284657899</v>
      </c>
      <c r="N63" s="171">
        <v>5.9065572483702597</v>
      </c>
      <c r="O63" s="171">
        <v>5.9528508295196598</v>
      </c>
      <c r="P63" s="171">
        <v>5.9338313027068796</v>
      </c>
      <c r="Q63" s="171">
        <v>5.8228063085555499</v>
      </c>
      <c r="R63" s="172">
        <v>5.7339269590980102</v>
      </c>
      <c r="S63" s="172">
        <v>5.1375242404171502</v>
      </c>
      <c r="T63" s="163">
        <v>5.2334504185160098</v>
      </c>
      <c r="U63" s="163">
        <v>5.15855090125942</v>
      </c>
      <c r="V63" s="169">
        <v>4.8006924356027803</v>
      </c>
      <c r="W63" s="169">
        <v>4.5183148007415399</v>
      </c>
      <c r="X63" s="170">
        <v>4.5425546490864903</v>
      </c>
      <c r="Y63" s="170">
        <v>4.83699772998553</v>
      </c>
      <c r="Z63" s="163">
        <v>4.9404168631661403</v>
      </c>
      <c r="AA63" s="163">
        <v>5.2164439237638804</v>
      </c>
      <c r="AB63" s="163">
        <v>5.2020483789585104</v>
      </c>
      <c r="AC63" s="163">
        <v>5.2236835726794704</v>
      </c>
      <c r="AD63" s="223">
        <v>5.1350044288042902</v>
      </c>
      <c r="AE63" s="222"/>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3"/>
      <c r="BR63" s="163"/>
      <c r="BS63" s="163"/>
      <c r="BT63" s="163"/>
      <c r="BU63" s="163"/>
      <c r="BV63" s="163"/>
      <c r="BW63" s="163"/>
      <c r="BX63" s="163"/>
      <c r="BY63" s="163"/>
      <c r="BZ63" s="163"/>
      <c r="CA63" s="163"/>
      <c r="CB63" s="163"/>
      <c r="CC63" s="163"/>
      <c r="CD63" s="163"/>
      <c r="CE63" s="163"/>
      <c r="CF63" s="163"/>
      <c r="CG63" s="163"/>
      <c r="CH63" s="163"/>
      <c r="CI63" s="163"/>
      <c r="CJ63" s="163"/>
      <c r="CK63" s="163"/>
      <c r="CL63" s="163"/>
      <c r="CM63" s="163"/>
      <c r="CN63" s="163"/>
      <c r="CO63" s="163"/>
      <c r="CP63" s="163"/>
      <c r="CQ63" s="163"/>
      <c r="CR63" s="163"/>
      <c r="CS63" s="163"/>
      <c r="CT63" s="163"/>
      <c r="CU63" s="163"/>
      <c r="CV63" s="163"/>
      <c r="CW63" s="163"/>
      <c r="CX63" s="163"/>
      <c r="CY63" s="163"/>
      <c r="CZ63" s="163"/>
      <c r="DA63" s="163"/>
      <c r="DB63" s="163"/>
      <c r="DC63" s="163"/>
      <c r="DD63" s="163"/>
      <c r="DE63" s="163"/>
      <c r="DF63" s="187" t="s">
        <v>116</v>
      </c>
      <c r="DG63" s="188">
        <f t="shared" si="19"/>
        <v>0.43355000150029888</v>
      </c>
      <c r="DH63" s="7"/>
      <c r="DI63" s="7"/>
      <c r="DJ63" s="7"/>
      <c r="DK63" s="7"/>
      <c r="DL63" s="7"/>
      <c r="DM63" s="7"/>
      <c r="DN63" s="7"/>
      <c r="DO63" s="7"/>
      <c r="DP63" s="7"/>
      <c r="DQ63" s="7"/>
      <c r="DR63" s="7"/>
      <c r="DS63" s="7"/>
      <c r="DT63" s="7"/>
      <c r="DU63" s="7"/>
    </row>
    <row r="64" spans="1:125" x14ac:dyDescent="0.25">
      <c r="A64" s="152" t="s">
        <v>244</v>
      </c>
      <c r="B64" s="153">
        <v>10698896</v>
      </c>
      <c r="C64" s="154">
        <v>13.2195438836058</v>
      </c>
      <c r="D64" s="155">
        <v>0.38840000000000002</v>
      </c>
      <c r="E64" s="156">
        <v>0.23869132037639601</v>
      </c>
      <c r="F64" s="156">
        <v>0.46569219869597145</v>
      </c>
      <c r="G64" s="157">
        <v>32765.022485222278</v>
      </c>
      <c r="H64" s="157">
        <v>13</v>
      </c>
      <c r="I64" s="158"/>
      <c r="J64" s="171">
        <v>12.6721546801536</v>
      </c>
      <c r="K64" s="171">
        <v>12.7156043829713</v>
      </c>
      <c r="L64" s="171">
        <v>12.236128737697401</v>
      </c>
      <c r="M64" s="171">
        <v>12.6658840288187</v>
      </c>
      <c r="N64" s="171">
        <v>12.785458202186501</v>
      </c>
      <c r="O64" s="171">
        <v>12.3833233985495</v>
      </c>
      <c r="P64" s="171">
        <v>12.4523966993595</v>
      </c>
      <c r="Q64" s="171">
        <v>12.6320320402366</v>
      </c>
      <c r="R64" s="172">
        <v>12.0423126136122</v>
      </c>
      <c r="S64" s="172">
        <v>11.197047476826199</v>
      </c>
      <c r="T64" s="163">
        <v>11.435210987152001</v>
      </c>
      <c r="U64" s="163">
        <v>11.146660497804501</v>
      </c>
      <c r="V64" s="169">
        <v>10.7381873879767</v>
      </c>
      <c r="W64" s="169">
        <v>10.3096389079671</v>
      </c>
      <c r="X64" s="170">
        <v>10.0703431447771</v>
      </c>
      <c r="Y64" s="170">
        <v>10.1593880144514</v>
      </c>
      <c r="Z64" s="163">
        <v>10.287039769887601</v>
      </c>
      <c r="AA64" s="163">
        <v>10.360919973747199</v>
      </c>
      <c r="AB64" s="163">
        <v>10.243503758862399</v>
      </c>
      <c r="AC64" s="163">
        <v>9.88722365246743</v>
      </c>
      <c r="AD64" s="223">
        <v>8.6597052713888694</v>
      </c>
      <c r="AE64" s="222"/>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3"/>
      <c r="BR64" s="163"/>
      <c r="BS64" s="163"/>
      <c r="BT64" s="163"/>
      <c r="BU64" s="163"/>
      <c r="BV64" s="163"/>
      <c r="BW64" s="163"/>
      <c r="BX64" s="163"/>
      <c r="BY64" s="163"/>
      <c r="BZ64" s="163"/>
      <c r="CA64" s="163"/>
      <c r="CB64" s="163"/>
      <c r="CC64" s="163"/>
      <c r="CD64" s="163"/>
      <c r="CE64" s="163"/>
      <c r="CF64" s="163"/>
      <c r="CG64" s="163"/>
      <c r="CH64" s="163"/>
      <c r="CI64" s="163"/>
      <c r="CJ64" s="163"/>
      <c r="CK64" s="163"/>
      <c r="CL64" s="163"/>
      <c r="CM64" s="163"/>
      <c r="CN64" s="163"/>
      <c r="CO64" s="163"/>
      <c r="CP64" s="163"/>
      <c r="CQ64" s="163"/>
      <c r="CR64" s="163"/>
      <c r="CS64" s="163"/>
      <c r="CT64" s="163"/>
      <c r="CU64" s="163"/>
      <c r="CV64" s="163"/>
      <c r="CW64" s="163"/>
      <c r="CX64" s="163"/>
      <c r="CY64" s="163"/>
      <c r="CZ64" s="163"/>
      <c r="DA64" s="163"/>
      <c r="DB64" s="163"/>
      <c r="DC64" s="163"/>
      <c r="DD64" s="163"/>
      <c r="DE64" s="163"/>
      <c r="DF64" s="187" t="s">
        <v>116</v>
      </c>
      <c r="DG64" s="188">
        <f t="shared" si="19"/>
        <v>0.54738920345219988</v>
      </c>
      <c r="DH64" s="7"/>
      <c r="DI64" s="7"/>
      <c r="DJ64" s="7"/>
      <c r="DK64" s="7"/>
      <c r="DL64" s="7"/>
      <c r="DM64" s="7"/>
      <c r="DN64" s="7"/>
      <c r="DO64" s="7"/>
      <c r="DP64" s="7"/>
      <c r="DQ64" s="7"/>
      <c r="DR64" s="7"/>
      <c r="DS64" s="7"/>
      <c r="DT64" s="7"/>
      <c r="DU64" s="7"/>
    </row>
    <row r="65" spans="1:125" x14ac:dyDescent="0.25">
      <c r="A65" s="152" t="s">
        <v>243</v>
      </c>
      <c r="B65" s="153">
        <v>144104080</v>
      </c>
      <c r="C65" s="154">
        <v>12.816299886398491</v>
      </c>
      <c r="D65" s="155">
        <v>0.11749999999999999</v>
      </c>
      <c r="E65" s="156">
        <v>0.14034713872014773</v>
      </c>
      <c r="F65" s="156">
        <v>0.21864393707225224</v>
      </c>
      <c r="G65" s="157">
        <v>21993.70627985759</v>
      </c>
      <c r="H65" s="157">
        <v>7</v>
      </c>
      <c r="I65" s="158"/>
      <c r="J65" s="168">
        <v>11.4278963517463</v>
      </c>
      <c r="K65" s="168">
        <v>11.5263042728649</v>
      </c>
      <c r="L65" s="168">
        <v>11.501031302023501</v>
      </c>
      <c r="M65" s="168">
        <v>12.0043385477359</v>
      </c>
      <c r="N65" s="168">
        <v>12.0405564315221</v>
      </c>
      <c r="O65" s="168">
        <v>12.079625340369599</v>
      </c>
      <c r="P65" s="168">
        <v>12.3579461222483</v>
      </c>
      <c r="Q65" s="168">
        <v>12.3940191843954</v>
      </c>
      <c r="R65" s="163">
        <v>12.297093067645401</v>
      </c>
      <c r="S65" s="163">
        <v>11.5674610520123</v>
      </c>
      <c r="T65" s="163">
        <v>12.1093789743814</v>
      </c>
      <c r="U65" s="163">
        <v>12.7049773594832</v>
      </c>
      <c r="V65" s="169">
        <v>12.564949568787</v>
      </c>
      <c r="W65" s="169">
        <v>12.1701304756297</v>
      </c>
      <c r="X65" s="170">
        <v>12.0318857101439</v>
      </c>
      <c r="Y65" s="170">
        <v>12.046687454051799</v>
      </c>
      <c r="Z65" s="163">
        <v>11.866371504449001</v>
      </c>
      <c r="AA65" s="163">
        <v>12.062890235628901</v>
      </c>
      <c r="AB65" s="163">
        <v>12.437211457776799</v>
      </c>
      <c r="AC65" s="163">
        <v>12.3555755623278</v>
      </c>
      <c r="AD65" s="223">
        <v>11.6438193717413</v>
      </c>
      <c r="AE65" s="222"/>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3"/>
      <c r="BR65" s="163"/>
      <c r="BS65" s="163"/>
      <c r="BT65" s="163"/>
      <c r="BU65" s="163"/>
      <c r="BV65" s="163"/>
      <c r="BW65" s="163"/>
      <c r="BX65" s="163"/>
      <c r="BY65" s="163"/>
      <c r="BZ65" s="163"/>
      <c r="CA65" s="163"/>
      <c r="CB65" s="163"/>
      <c r="CC65" s="163"/>
      <c r="CD65" s="163"/>
      <c r="CE65" s="163"/>
      <c r="CF65" s="163"/>
      <c r="CG65" s="163"/>
      <c r="CH65" s="163"/>
      <c r="CI65" s="163"/>
      <c r="CJ65" s="163"/>
      <c r="CK65" s="163"/>
      <c r="CL65" s="163"/>
      <c r="CM65" s="163"/>
      <c r="CN65" s="163"/>
      <c r="CO65" s="163"/>
      <c r="CP65" s="163"/>
      <c r="CQ65" s="163"/>
      <c r="CR65" s="163"/>
      <c r="CS65" s="163"/>
      <c r="CT65" s="163"/>
      <c r="CU65" s="163"/>
      <c r="CV65" s="163"/>
      <c r="CW65" s="163"/>
      <c r="CX65" s="163"/>
      <c r="CY65" s="163"/>
      <c r="CZ65" s="163"/>
      <c r="DA65" s="163"/>
      <c r="DB65" s="163"/>
      <c r="DC65" s="163"/>
      <c r="DD65" s="163"/>
      <c r="DE65" s="163"/>
      <c r="DF65" s="187" t="s">
        <v>116</v>
      </c>
      <c r="DG65" s="188">
        <f t="shared" si="19"/>
        <v>1.3884035346521912</v>
      </c>
      <c r="DH65" s="7"/>
      <c r="DI65" s="7"/>
      <c r="DJ65" s="7"/>
      <c r="DK65" s="7"/>
      <c r="DL65" s="7"/>
      <c r="DM65" s="7"/>
      <c r="DN65" s="7"/>
      <c r="DO65" s="7"/>
      <c r="DP65" s="7"/>
      <c r="DQ65" s="7"/>
      <c r="DR65" s="7"/>
      <c r="DS65" s="7"/>
      <c r="DT65" s="7"/>
      <c r="DU65" s="7"/>
    </row>
    <row r="66" spans="1:125" x14ac:dyDescent="0.25">
      <c r="A66" s="152" t="s">
        <v>214</v>
      </c>
      <c r="B66" s="153">
        <v>59308690</v>
      </c>
      <c r="C66" s="154">
        <v>7.7965370967856105</v>
      </c>
      <c r="D66" s="155">
        <v>0.37329999999999997</v>
      </c>
      <c r="E66" s="156">
        <v>5.4438838733517847E-2</v>
      </c>
      <c r="F66" s="156">
        <v>4.8004286125158009E-2</v>
      </c>
      <c r="G66" s="157">
        <v>12777.261591918965</v>
      </c>
      <c r="H66" s="157">
        <v>7</v>
      </c>
      <c r="I66" s="158"/>
      <c r="J66" s="168">
        <v>7.5796080663422902</v>
      </c>
      <c r="K66" s="168">
        <v>7.6832134872213</v>
      </c>
      <c r="L66" s="168">
        <v>7.8630025936618404</v>
      </c>
      <c r="M66" s="168">
        <v>8.2497348249662608</v>
      </c>
      <c r="N66" s="168">
        <v>8.7888493913968393</v>
      </c>
      <c r="O66" s="168">
        <v>8.9028029703758307</v>
      </c>
      <c r="P66" s="168">
        <v>8.8935321723646101</v>
      </c>
      <c r="Q66" s="168">
        <v>9.1770346480834792</v>
      </c>
      <c r="R66" s="163">
        <v>9.6364480530933996</v>
      </c>
      <c r="S66" s="163">
        <v>8.9297178272579494</v>
      </c>
      <c r="T66" s="163">
        <v>8.9258125092711609</v>
      </c>
      <c r="U66" s="163">
        <v>8.4532644462301594</v>
      </c>
      <c r="V66" s="169">
        <v>8.6388507717162106</v>
      </c>
      <c r="W66" s="169">
        <v>8.7291019736970696</v>
      </c>
      <c r="X66" s="170">
        <v>8.8228709922857895</v>
      </c>
      <c r="Y66" s="170">
        <v>8.2626179121865597</v>
      </c>
      <c r="Z66" s="163">
        <v>8.1551878582545907</v>
      </c>
      <c r="AA66" s="163">
        <v>8.1257362970682596</v>
      </c>
      <c r="AB66" s="163">
        <v>7.9960577908583899</v>
      </c>
      <c r="AC66" s="163">
        <v>8.0581855712951196</v>
      </c>
      <c r="AD66" s="223">
        <v>7.4100443544198802</v>
      </c>
      <c r="AE66" s="222"/>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3"/>
      <c r="BQ66" s="163"/>
      <c r="BR66" s="163"/>
      <c r="BS66" s="163"/>
      <c r="BT66" s="163"/>
      <c r="BU66" s="163"/>
      <c r="BV66" s="163"/>
      <c r="BW66" s="163"/>
      <c r="BX66" s="163"/>
      <c r="BY66" s="163"/>
      <c r="BZ66" s="163"/>
      <c r="CA66" s="163"/>
      <c r="CB66" s="163"/>
      <c r="CC66" s="163"/>
      <c r="CD66" s="163"/>
      <c r="CE66" s="163"/>
      <c r="CF66" s="163"/>
      <c r="CG66" s="163"/>
      <c r="CH66" s="163"/>
      <c r="CI66" s="163"/>
      <c r="CJ66" s="163"/>
      <c r="CK66" s="163"/>
      <c r="CL66" s="163"/>
      <c r="CM66" s="163"/>
      <c r="CN66" s="163"/>
      <c r="CO66" s="163"/>
      <c r="CP66" s="163"/>
      <c r="CQ66" s="163"/>
      <c r="CR66" s="163"/>
      <c r="CS66" s="163"/>
      <c r="CT66" s="163"/>
      <c r="CU66" s="163"/>
      <c r="CV66" s="163"/>
      <c r="CW66" s="163"/>
      <c r="CX66" s="163"/>
      <c r="CY66" s="163"/>
      <c r="CZ66" s="163"/>
      <c r="DA66" s="163"/>
      <c r="DB66" s="163"/>
      <c r="DC66" s="163"/>
      <c r="DD66" s="163"/>
      <c r="DE66" s="163"/>
      <c r="DF66" s="187" t="s">
        <v>116</v>
      </c>
      <c r="DG66" s="188">
        <f t="shared" si="19"/>
        <v>0.21692903044332024</v>
      </c>
      <c r="DH66" s="7"/>
      <c r="DI66" s="7"/>
      <c r="DJ66" s="7"/>
      <c r="DK66" s="7"/>
      <c r="DL66" s="7"/>
      <c r="DM66" s="7"/>
      <c r="DN66" s="7"/>
      <c r="DO66" s="7"/>
      <c r="DP66" s="7"/>
      <c r="DQ66" s="7"/>
      <c r="DR66" s="7"/>
      <c r="DS66" s="7"/>
      <c r="DT66" s="7"/>
      <c r="DU66" s="7"/>
    </row>
    <row r="67" spans="1:125" x14ac:dyDescent="0.25">
      <c r="A67" s="152" t="s">
        <v>161</v>
      </c>
      <c r="B67" s="164">
        <v>2963234</v>
      </c>
      <c r="C67" s="154">
        <v>2.2864219325083921</v>
      </c>
      <c r="D67" s="155">
        <v>0.30159999999999998</v>
      </c>
      <c r="E67" s="156">
        <v>5.3491394478557823E-2</v>
      </c>
      <c r="F67" s="156">
        <v>0.14949942438380287</v>
      </c>
      <c r="G67" s="165">
        <v>9696.1760645510294</v>
      </c>
      <c r="H67" s="157"/>
      <c r="I67" s="158"/>
      <c r="J67" s="159">
        <v>1.19347034457371</v>
      </c>
      <c r="K67" s="159">
        <v>1.2228153322231901</v>
      </c>
      <c r="L67" s="159">
        <v>1.05428666007449</v>
      </c>
      <c r="M67" s="159">
        <v>1.18369242934446</v>
      </c>
      <c r="N67" s="159">
        <v>1.2790180683927601</v>
      </c>
      <c r="O67" s="159">
        <v>1.5250862142852399</v>
      </c>
      <c r="P67" s="159">
        <v>1.5498421072165001</v>
      </c>
      <c r="Q67" s="159">
        <v>1.8070069508295099</v>
      </c>
      <c r="R67" s="160">
        <v>1.99506628528791</v>
      </c>
      <c r="S67" s="160">
        <v>1.61452132092585</v>
      </c>
      <c r="T67" s="160">
        <v>1.55363889751191</v>
      </c>
      <c r="U67" s="160">
        <v>1.7730970413620899</v>
      </c>
      <c r="V67" s="161">
        <v>2.03956499770986</v>
      </c>
      <c r="W67" s="161">
        <v>1.9236789795784399</v>
      </c>
      <c r="X67" s="162">
        <v>1.9066608567830401</v>
      </c>
      <c r="Y67" s="162">
        <v>1.71892647429678</v>
      </c>
      <c r="Z67" s="163">
        <v>1.7368284236978699</v>
      </c>
      <c r="AA67" s="163">
        <v>1.8610763890187501</v>
      </c>
      <c r="AB67" s="163">
        <v>1.9666895663891999</v>
      </c>
      <c r="AC67" s="163">
        <v>1.8667334562601801</v>
      </c>
      <c r="AD67" s="223">
        <v>1.9800694842478499</v>
      </c>
      <c r="AE67" s="222"/>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c r="BO67" s="163"/>
      <c r="BP67" s="163"/>
      <c r="BQ67" s="163"/>
      <c r="BR67" s="163"/>
      <c r="BS67" s="163"/>
      <c r="BT67" s="163"/>
      <c r="BU67" s="163"/>
      <c r="BV67" s="163"/>
      <c r="BW67" s="163"/>
      <c r="BX67" s="163"/>
      <c r="BY67" s="163"/>
      <c r="BZ67" s="163"/>
      <c r="CA67" s="163"/>
      <c r="CB67" s="163"/>
      <c r="CC67" s="163"/>
      <c r="CD67" s="163"/>
      <c r="CE67" s="163"/>
      <c r="CF67" s="163"/>
      <c r="CG67" s="163"/>
      <c r="CH67" s="163"/>
      <c r="CI67" s="163"/>
      <c r="CJ67" s="163"/>
      <c r="CK67" s="163"/>
      <c r="CL67" s="163"/>
      <c r="CM67" s="163"/>
      <c r="CN67" s="163"/>
      <c r="CO67" s="163"/>
      <c r="CP67" s="163"/>
      <c r="CQ67" s="163"/>
      <c r="CR67" s="163"/>
      <c r="CS67" s="163"/>
      <c r="CT67" s="163"/>
      <c r="CU67" s="163"/>
      <c r="CV67" s="163"/>
      <c r="CW67" s="163"/>
      <c r="CX67" s="163"/>
      <c r="CY67" s="163"/>
      <c r="CZ67" s="163"/>
      <c r="DA67" s="163"/>
      <c r="DB67" s="163"/>
      <c r="DC67" s="163"/>
      <c r="DD67" s="163"/>
      <c r="DE67" s="163"/>
      <c r="DF67" s="187" t="s">
        <v>72</v>
      </c>
      <c r="DG67" s="187"/>
      <c r="DH67" s="7"/>
      <c r="DI67" s="7"/>
      <c r="DJ67" s="7"/>
      <c r="DK67" s="7"/>
      <c r="DL67" s="7"/>
      <c r="DM67" s="7"/>
      <c r="DN67" s="7"/>
      <c r="DO67" s="7"/>
      <c r="DP67" s="7"/>
      <c r="DQ67" s="7"/>
      <c r="DR67" s="7"/>
      <c r="DS67" s="7"/>
      <c r="DT67" s="7"/>
      <c r="DU67" s="7"/>
    </row>
    <row r="68" spans="1:125" x14ac:dyDescent="0.25">
      <c r="A68" s="152" t="s">
        <v>234</v>
      </c>
      <c r="B68" s="153">
        <v>17441139</v>
      </c>
      <c r="C68" s="154">
        <v>11.27328630518574</v>
      </c>
      <c r="D68" s="155">
        <v>0.39250000000000002</v>
      </c>
      <c r="E68" s="156">
        <v>4.6003665952581277E-2</v>
      </c>
      <c r="F68" s="156">
        <v>4.4270035157943248E-2</v>
      </c>
      <c r="G68" s="157">
        <v>49385.439783337766</v>
      </c>
      <c r="H68" s="157">
        <v>497</v>
      </c>
      <c r="I68" s="158"/>
      <c r="J68" s="168">
        <v>11.0904656485222</v>
      </c>
      <c r="K68" s="168">
        <v>11.3179349349075</v>
      </c>
      <c r="L68" s="168">
        <v>11.286453153043</v>
      </c>
      <c r="M68" s="168">
        <v>11.3602333988674</v>
      </c>
      <c r="N68" s="168">
        <v>11.452543772446701</v>
      </c>
      <c r="O68" s="168">
        <v>11.1131987379775</v>
      </c>
      <c r="P68" s="168">
        <v>10.7995769139674</v>
      </c>
      <c r="Q68" s="168">
        <v>10.8315309602574</v>
      </c>
      <c r="R68" s="163">
        <v>10.8651361287565</v>
      </c>
      <c r="S68" s="163">
        <v>10.517043914277499</v>
      </c>
      <c r="T68" s="163">
        <v>11.166936150700399</v>
      </c>
      <c r="U68" s="163">
        <v>10.400368579960499</v>
      </c>
      <c r="V68" s="169">
        <v>10.211100930123701</v>
      </c>
      <c r="W68" s="169">
        <v>10.1109372964986</v>
      </c>
      <c r="X68" s="170">
        <v>9.6387964728304105</v>
      </c>
      <c r="Y68" s="170">
        <v>10.079266458727499</v>
      </c>
      <c r="Z68" s="163">
        <v>10.072714884159399</v>
      </c>
      <c r="AA68" s="163">
        <v>9.9116945134205103</v>
      </c>
      <c r="AB68" s="163">
        <v>9.5782756786498595</v>
      </c>
      <c r="AC68" s="163">
        <v>9.2116008357147301</v>
      </c>
      <c r="AD68" s="223">
        <v>8.4216736839456203</v>
      </c>
      <c r="AE68" s="222"/>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c r="CU68" s="163"/>
      <c r="CV68" s="163"/>
      <c r="CW68" s="163"/>
      <c r="CX68" s="163"/>
      <c r="CY68" s="163"/>
      <c r="CZ68" s="163"/>
      <c r="DA68" s="163"/>
      <c r="DB68" s="163"/>
      <c r="DC68" s="163"/>
      <c r="DD68" s="163"/>
      <c r="DE68" s="163"/>
      <c r="DF68" s="187" t="s">
        <v>116</v>
      </c>
      <c r="DG68" s="188">
        <f t="shared" ref="DG68:DG74" si="20">C68-J68</f>
        <v>0.18282065666354086</v>
      </c>
      <c r="DH68" s="7"/>
      <c r="DI68" s="7"/>
      <c r="DJ68" s="7"/>
      <c r="DK68" s="7"/>
      <c r="DL68" s="7"/>
      <c r="DM68" s="7"/>
      <c r="DN68" s="7"/>
      <c r="DO68" s="7"/>
      <c r="DP68" s="7"/>
      <c r="DQ68" s="7"/>
      <c r="DR68" s="7"/>
      <c r="DS68" s="7"/>
      <c r="DT68" s="7"/>
      <c r="DU68" s="7"/>
    </row>
    <row r="69" spans="1:125" x14ac:dyDescent="0.25">
      <c r="A69" s="152" t="s">
        <v>180</v>
      </c>
      <c r="B69" s="164">
        <v>45376763</v>
      </c>
      <c r="C69" s="154">
        <v>3.6858208750455619</v>
      </c>
      <c r="D69" s="155">
        <v>0.29310000000000003</v>
      </c>
      <c r="E69" s="156">
        <v>4.0740038306293525E-2</v>
      </c>
      <c r="F69" s="156">
        <v>3.2121375929281527E-2</v>
      </c>
      <c r="G69" s="165">
        <v>18968.364356461752</v>
      </c>
      <c r="H69" s="157"/>
      <c r="I69" s="158"/>
      <c r="J69" s="171">
        <v>4.0711179436848202</v>
      </c>
      <c r="K69" s="171">
        <v>3.7708752694314298</v>
      </c>
      <c r="L69" s="171">
        <v>3.5201983020132301</v>
      </c>
      <c r="M69" s="171">
        <v>3.8273386059008998</v>
      </c>
      <c r="N69" s="171">
        <v>4.2083391727426998</v>
      </c>
      <c r="O69" s="171">
        <v>4.2381069208184803</v>
      </c>
      <c r="P69" s="171">
        <v>4.4672713857387301</v>
      </c>
      <c r="Q69" s="171">
        <v>4.6122072129236296</v>
      </c>
      <c r="R69" s="172">
        <v>4.8694002598731103</v>
      </c>
      <c r="S69" s="172">
        <v>4.5693330875821703</v>
      </c>
      <c r="T69" s="163">
        <v>4.65341987204995</v>
      </c>
      <c r="U69" s="163">
        <v>4.7976204924778401</v>
      </c>
      <c r="V69" s="169">
        <v>4.9014898349015503</v>
      </c>
      <c r="W69" s="169">
        <v>4.7621627100298802</v>
      </c>
      <c r="X69" s="170">
        <v>4.8376798301757704</v>
      </c>
      <c r="Y69" s="170">
        <v>4.8533906620187999</v>
      </c>
      <c r="Z69" s="163">
        <v>4.80283864989942</v>
      </c>
      <c r="AA69" s="163">
        <v>4.62140371426442</v>
      </c>
      <c r="AB69" s="163">
        <v>4.5246002785056199</v>
      </c>
      <c r="AC69" s="163">
        <v>4.1847164267526402</v>
      </c>
      <c r="AD69" s="223">
        <v>3.8784445725294598</v>
      </c>
      <c r="AE69" s="222"/>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3"/>
      <c r="BR69" s="163"/>
      <c r="BS69" s="163"/>
      <c r="BT69" s="163"/>
      <c r="BU69" s="163"/>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163"/>
      <c r="CR69" s="163"/>
      <c r="CS69" s="163"/>
      <c r="CT69" s="163"/>
      <c r="CU69" s="163"/>
      <c r="CV69" s="163"/>
      <c r="CW69" s="163"/>
      <c r="CX69" s="163"/>
      <c r="CY69" s="163"/>
      <c r="CZ69" s="163"/>
      <c r="DA69" s="163"/>
      <c r="DB69" s="163"/>
      <c r="DC69" s="163"/>
      <c r="DD69" s="163"/>
      <c r="DE69" s="163"/>
      <c r="DF69" s="187" t="s">
        <v>116</v>
      </c>
      <c r="DG69" s="188">
        <f t="shared" si="20"/>
        <v>-0.38529706863925828</v>
      </c>
      <c r="DH69" s="7"/>
      <c r="DI69" s="7"/>
      <c r="DJ69" s="7"/>
      <c r="DK69" s="7"/>
      <c r="DL69" s="7"/>
      <c r="DM69" s="7"/>
      <c r="DN69" s="7"/>
      <c r="DO69" s="7"/>
      <c r="DP69" s="7"/>
      <c r="DQ69" s="7"/>
      <c r="DR69" s="7"/>
      <c r="DS69" s="7"/>
      <c r="DT69" s="7"/>
      <c r="DU69" s="7"/>
    </row>
    <row r="70" spans="1:125" x14ac:dyDescent="0.25">
      <c r="A70" s="152" t="s">
        <v>200</v>
      </c>
      <c r="B70" s="153">
        <v>19286123</v>
      </c>
      <c r="C70" s="154">
        <v>5.7224779209908014</v>
      </c>
      <c r="D70" s="155">
        <v>0.39039999999999997</v>
      </c>
      <c r="E70" s="156">
        <v>1.7580709358259165E-2</v>
      </c>
      <c r="F70" s="156">
        <v>8.10671121414029E-2</v>
      </c>
      <c r="G70" s="157">
        <v>21372.01943258911</v>
      </c>
      <c r="H70" s="157"/>
      <c r="I70" s="158"/>
      <c r="J70" s="168">
        <v>4.3856044566157903</v>
      </c>
      <c r="K70" s="168">
        <v>4.6822996175801599</v>
      </c>
      <c r="L70" s="168">
        <v>4.7025396063488101</v>
      </c>
      <c r="M70" s="168">
        <v>4.99198714686597</v>
      </c>
      <c r="N70" s="168">
        <v>4.9193604150982804</v>
      </c>
      <c r="O70" s="168">
        <v>4.8842964208464403</v>
      </c>
      <c r="P70" s="168">
        <v>5.1257235674701898</v>
      </c>
      <c r="Q70" s="168">
        <v>5.0507425826248697</v>
      </c>
      <c r="R70" s="163">
        <v>5.0187765669844104</v>
      </c>
      <c r="S70" s="163">
        <v>4.1333915961130696</v>
      </c>
      <c r="T70" s="163">
        <v>4.0413001030053399</v>
      </c>
      <c r="U70" s="163">
        <v>4.3840866299704304</v>
      </c>
      <c r="V70" s="169">
        <v>4.2984178403181801</v>
      </c>
      <c r="W70" s="169">
        <v>3.9392938894076202</v>
      </c>
      <c r="X70" s="170">
        <v>3.9434470712342402</v>
      </c>
      <c r="Y70" s="170">
        <v>3.9967634287901301</v>
      </c>
      <c r="Z70" s="163">
        <v>3.9253720248522299</v>
      </c>
      <c r="AA70" s="163">
        <v>4.1111491064983099</v>
      </c>
      <c r="AB70" s="163">
        <v>4.1788042800599401</v>
      </c>
      <c r="AC70" s="163">
        <v>4.1456167092499703</v>
      </c>
      <c r="AD70" s="223">
        <v>3.90942581066049</v>
      </c>
      <c r="AE70" s="222"/>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163"/>
      <c r="CR70" s="163"/>
      <c r="CS70" s="163"/>
      <c r="CT70" s="163"/>
      <c r="CU70" s="163"/>
      <c r="CV70" s="163"/>
      <c r="CW70" s="163"/>
      <c r="CX70" s="163"/>
      <c r="CY70" s="163"/>
      <c r="CZ70" s="163"/>
      <c r="DA70" s="163"/>
      <c r="DB70" s="163"/>
      <c r="DC70" s="163"/>
      <c r="DD70" s="163"/>
      <c r="DE70" s="163"/>
      <c r="DF70" s="187" t="s">
        <v>116</v>
      </c>
      <c r="DG70" s="188">
        <f t="shared" si="20"/>
        <v>1.3368734643750111</v>
      </c>
      <c r="DH70" s="7"/>
      <c r="DI70" s="7"/>
      <c r="DJ70" s="7"/>
      <c r="DK70" s="7"/>
      <c r="DL70" s="7"/>
      <c r="DM70" s="7"/>
      <c r="DN70" s="7"/>
      <c r="DO70" s="7"/>
      <c r="DP70" s="7"/>
      <c r="DQ70" s="7"/>
      <c r="DR70" s="7"/>
      <c r="DS70" s="7"/>
      <c r="DT70" s="7"/>
      <c r="DU70" s="7"/>
    </row>
    <row r="71" spans="1:125" x14ac:dyDescent="0.25">
      <c r="A71" s="152" t="s">
        <v>178</v>
      </c>
      <c r="B71" s="153">
        <v>128932753</v>
      </c>
      <c r="C71" s="154">
        <v>3.6154606508255163</v>
      </c>
      <c r="D71" s="155">
        <v>0.26</v>
      </c>
      <c r="E71" s="156">
        <v>1.52191467603476E-2</v>
      </c>
      <c r="F71" s="156">
        <v>1.7343561044888635E-2</v>
      </c>
      <c r="G71" s="157">
        <v>17039.516947160846</v>
      </c>
      <c r="H71" s="157">
        <v>25</v>
      </c>
      <c r="I71" s="158"/>
      <c r="J71" s="168">
        <v>3.9123895732569798</v>
      </c>
      <c r="K71" s="168">
        <v>3.84000643199666</v>
      </c>
      <c r="L71" s="168">
        <v>3.85061582143432</v>
      </c>
      <c r="M71" s="168">
        <v>3.9945303038697499</v>
      </c>
      <c r="N71" s="168">
        <v>4.0348848638808903</v>
      </c>
      <c r="O71" s="168">
        <v>4.1380356963345397</v>
      </c>
      <c r="P71" s="168">
        <v>4.2280658187252502</v>
      </c>
      <c r="Q71" s="168">
        <v>4.2247500282663903</v>
      </c>
      <c r="R71" s="163">
        <v>4.16929277961676</v>
      </c>
      <c r="S71" s="163">
        <v>4.01819861648067</v>
      </c>
      <c r="T71" s="163">
        <v>4.0860771423878504</v>
      </c>
      <c r="U71" s="163">
        <v>4.1077845497497698</v>
      </c>
      <c r="V71" s="169">
        <v>4.2084638117414803</v>
      </c>
      <c r="W71" s="169">
        <v>4.0452999523805202</v>
      </c>
      <c r="X71" s="170">
        <v>3.8862089438996299</v>
      </c>
      <c r="Y71" s="170">
        <v>3.9040368375547101</v>
      </c>
      <c r="Z71" s="163">
        <v>3.9110724221569702</v>
      </c>
      <c r="AA71" s="163">
        <v>3.8803389238466099</v>
      </c>
      <c r="AB71" s="163">
        <v>3.8590712573584001</v>
      </c>
      <c r="AC71" s="163">
        <v>3.6845535275514401</v>
      </c>
      <c r="AD71" s="223">
        <v>3.0454547657296001</v>
      </c>
      <c r="AE71" s="222"/>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3"/>
      <c r="DE71" s="163"/>
      <c r="DF71" s="187" t="s">
        <v>116</v>
      </c>
      <c r="DG71" s="188">
        <f t="shared" si="20"/>
        <v>-0.29692892243146352</v>
      </c>
      <c r="DH71" s="7"/>
      <c r="DI71" s="7"/>
      <c r="DJ71" s="7"/>
      <c r="DK71" s="7"/>
      <c r="DL71" s="7"/>
      <c r="DM71" s="7"/>
      <c r="DN71" s="7"/>
      <c r="DO71" s="7"/>
      <c r="DP71" s="7"/>
      <c r="DQ71" s="7"/>
      <c r="DR71" s="7"/>
      <c r="DS71" s="7"/>
      <c r="DT71" s="7"/>
      <c r="DU71" s="7"/>
    </row>
    <row r="72" spans="1:125" x14ac:dyDescent="0.25">
      <c r="A72" s="152" t="s">
        <v>155</v>
      </c>
      <c r="B72" s="153">
        <v>212559409</v>
      </c>
      <c r="C72" s="154">
        <v>1.7218393219960944</v>
      </c>
      <c r="D72" s="155">
        <v>0.24670000000000003</v>
      </c>
      <c r="E72" s="156">
        <v>2.5804981796968369E-3</v>
      </c>
      <c r="F72" s="156">
        <v>1.3690100923615788E-2</v>
      </c>
      <c r="G72" s="157">
        <v>13660.349134094333</v>
      </c>
      <c r="H72" s="157">
        <v>11</v>
      </c>
      <c r="I72" s="158"/>
      <c r="J72" s="166">
        <v>2.0707250692414201</v>
      </c>
      <c r="K72" s="166">
        <v>2.0462609358512198</v>
      </c>
      <c r="L72" s="166">
        <v>2.0173771146010799</v>
      </c>
      <c r="M72" s="166">
        <v>1.9922023298089699</v>
      </c>
      <c r="N72" s="166">
        <v>2.0565712408567798</v>
      </c>
      <c r="O72" s="166">
        <v>2.0480698088675702</v>
      </c>
      <c r="P72" s="166">
        <v>2.04202716987017</v>
      </c>
      <c r="Q72" s="166">
        <v>2.10945127028012</v>
      </c>
      <c r="R72" s="167">
        <v>2.1897587944605399</v>
      </c>
      <c r="S72" s="167">
        <v>2.02867330577847</v>
      </c>
      <c r="T72" s="160">
        <v>2.2764352157396499</v>
      </c>
      <c r="U72" s="160">
        <v>2.3579076902097298</v>
      </c>
      <c r="V72" s="161">
        <v>2.5163887186791101</v>
      </c>
      <c r="W72" s="175">
        <v>2.6129906614888698</v>
      </c>
      <c r="X72" s="176">
        <v>2.7203041892381998</v>
      </c>
      <c r="Y72" s="176">
        <v>2.54408559351968</v>
      </c>
      <c r="Z72" s="163">
        <v>2.36106202346414</v>
      </c>
      <c r="AA72" s="163">
        <v>2.37903548049864</v>
      </c>
      <c r="AB72" s="163">
        <v>2.2623336641038398</v>
      </c>
      <c r="AC72" s="163">
        <v>2.2457436564851698</v>
      </c>
      <c r="AD72" s="223">
        <v>2.1125699508820199</v>
      </c>
      <c r="AE72" s="222"/>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c r="BR72" s="163"/>
      <c r="BS72" s="163"/>
      <c r="BT72" s="163"/>
      <c r="BU72" s="163"/>
      <c r="BV72" s="163"/>
      <c r="BW72" s="163"/>
      <c r="BX72" s="163"/>
      <c r="BY72" s="163"/>
      <c r="BZ72" s="163"/>
      <c r="CA72" s="163"/>
      <c r="CB72" s="163"/>
      <c r="CC72" s="163"/>
      <c r="CD72" s="163"/>
      <c r="CE72" s="163"/>
      <c r="CF72" s="163"/>
      <c r="CG72" s="163"/>
      <c r="CH72" s="163"/>
      <c r="CI72" s="163"/>
      <c r="CJ72" s="163"/>
      <c r="CK72" s="163"/>
      <c r="CL72" s="163"/>
      <c r="CM72" s="163"/>
      <c r="CN72" s="163"/>
      <c r="CO72" s="163"/>
      <c r="CP72" s="163"/>
      <c r="CQ72" s="163"/>
      <c r="CR72" s="163"/>
      <c r="CS72" s="163"/>
      <c r="CT72" s="163"/>
      <c r="CU72" s="163"/>
      <c r="CV72" s="163"/>
      <c r="CW72" s="163"/>
      <c r="CX72" s="163"/>
      <c r="CY72" s="163"/>
      <c r="CZ72" s="163"/>
      <c r="DA72" s="163"/>
      <c r="DB72" s="163"/>
      <c r="DC72" s="163"/>
      <c r="DD72" s="163"/>
      <c r="DE72" s="163"/>
      <c r="DF72" s="187" t="s">
        <v>116</v>
      </c>
      <c r="DG72" s="188">
        <f t="shared" si="20"/>
        <v>-0.34888574724532573</v>
      </c>
      <c r="DH72" s="7"/>
      <c r="DI72" s="7"/>
      <c r="DJ72" s="7"/>
      <c r="DK72" s="7"/>
      <c r="DL72" s="7"/>
      <c r="DM72" s="7"/>
      <c r="DN72" s="7"/>
      <c r="DO72" s="7"/>
      <c r="DP72" s="7"/>
      <c r="DQ72" s="7"/>
      <c r="DR72" s="7"/>
      <c r="DS72" s="7"/>
      <c r="DT72" s="7"/>
      <c r="DU72" s="7"/>
    </row>
    <row r="73" spans="1:125" x14ac:dyDescent="0.25">
      <c r="A73" s="152" t="s">
        <v>166</v>
      </c>
      <c r="B73" s="153">
        <v>1410929362</v>
      </c>
      <c r="C73" s="154">
        <v>2.512719212012847</v>
      </c>
      <c r="D73" s="155">
        <v>0.36270000000000002</v>
      </c>
      <c r="E73" s="156">
        <v>1.6797502744578276E-3</v>
      </c>
      <c r="F73" s="156">
        <v>1.7585874373051327E-2</v>
      </c>
      <c r="G73" s="157">
        <v>11444.994725169345</v>
      </c>
      <c r="H73" s="157">
        <v>19</v>
      </c>
      <c r="I73" s="158"/>
      <c r="J73" s="168">
        <v>2.8878371763983499</v>
      </c>
      <c r="K73" s="168">
        <v>3.0061864798045201</v>
      </c>
      <c r="L73" s="168">
        <v>3.2233222221977802</v>
      </c>
      <c r="M73" s="168">
        <v>3.71688361030006</v>
      </c>
      <c r="N73" s="168">
        <v>4.26344802062252</v>
      </c>
      <c r="O73" s="168">
        <v>4.79605392556347</v>
      </c>
      <c r="P73" s="168">
        <v>5.2966806338856198</v>
      </c>
      <c r="Q73" s="168">
        <v>5.7402947033083498</v>
      </c>
      <c r="R73" s="163">
        <v>5.8682057701259804</v>
      </c>
      <c r="S73" s="163">
        <v>6.2796540652606403</v>
      </c>
      <c r="T73" s="163">
        <v>6.8368572831961698</v>
      </c>
      <c r="U73" s="163">
        <v>7.42780946335722</v>
      </c>
      <c r="V73" s="169">
        <v>7.6212991320247099</v>
      </c>
      <c r="W73" s="169">
        <v>7.7657700455402896</v>
      </c>
      <c r="X73" s="170">
        <v>7.7412935105151099</v>
      </c>
      <c r="Y73" s="170">
        <v>7.6751441890954899</v>
      </c>
      <c r="Z73" s="163">
        <v>7.6462553638103401</v>
      </c>
      <c r="AA73" s="163">
        <v>7.7485907063343404</v>
      </c>
      <c r="AB73" s="163">
        <v>7.9573462006755404</v>
      </c>
      <c r="AC73" s="163">
        <v>8.1009541916605201</v>
      </c>
      <c r="AD73" s="223">
        <v>8.1993824485175892</v>
      </c>
      <c r="AE73" s="222"/>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3"/>
      <c r="BV73" s="163"/>
      <c r="BW73" s="163"/>
      <c r="BX73" s="163"/>
      <c r="BY73" s="163"/>
      <c r="BZ73" s="163"/>
      <c r="CA73" s="163"/>
      <c r="CB73" s="163"/>
      <c r="CC73" s="163"/>
      <c r="CD73" s="163"/>
      <c r="CE73" s="163"/>
      <c r="CF73" s="163"/>
      <c r="CG73" s="163"/>
      <c r="CH73" s="163"/>
      <c r="CI73" s="163"/>
      <c r="CJ73" s="163"/>
      <c r="CK73" s="163"/>
      <c r="CL73" s="163"/>
      <c r="CM73" s="163"/>
      <c r="CN73" s="163"/>
      <c r="CO73" s="163"/>
      <c r="CP73" s="163"/>
      <c r="CQ73" s="163"/>
      <c r="CR73" s="163"/>
      <c r="CS73" s="163"/>
      <c r="CT73" s="163"/>
      <c r="CU73" s="163"/>
      <c r="CV73" s="163"/>
      <c r="CW73" s="163"/>
      <c r="CX73" s="163"/>
      <c r="CY73" s="163"/>
      <c r="CZ73" s="163"/>
      <c r="DA73" s="163"/>
      <c r="DB73" s="163"/>
      <c r="DC73" s="163"/>
      <c r="DD73" s="163"/>
      <c r="DE73" s="163"/>
      <c r="DF73" s="187" t="s">
        <v>116</v>
      </c>
      <c r="DG73" s="188">
        <f t="shared" si="20"/>
        <v>-0.37511796438550293</v>
      </c>
      <c r="DH73" s="7"/>
      <c r="DI73" s="7"/>
      <c r="DJ73" s="7"/>
      <c r="DK73" s="7"/>
      <c r="DL73" s="7"/>
      <c r="DM73" s="7"/>
      <c r="DN73" s="7"/>
      <c r="DO73" s="7"/>
      <c r="DP73" s="7"/>
      <c r="DQ73" s="7"/>
      <c r="DR73" s="7"/>
      <c r="DS73" s="7"/>
      <c r="DT73" s="7"/>
      <c r="DU73" s="7"/>
    </row>
    <row r="74" spans="1:125" x14ac:dyDescent="0.25">
      <c r="A74" s="152" t="s">
        <v>128</v>
      </c>
      <c r="B74" s="153">
        <v>1380004385</v>
      </c>
      <c r="C74" s="154">
        <v>0.80443214655222928</v>
      </c>
      <c r="D74" s="155">
        <v>0.38189999999999996</v>
      </c>
      <c r="E74" s="156">
        <v>1.6420600047347004E-3</v>
      </c>
      <c r="F74" s="156">
        <v>4.0806611793010854E-3</v>
      </c>
      <c r="G74" s="157">
        <v>5044.2646770194096</v>
      </c>
      <c r="H74" s="157">
        <v>13</v>
      </c>
      <c r="I74" s="158"/>
      <c r="J74" s="159">
        <v>0.94020987496567099</v>
      </c>
      <c r="K74" s="159">
        <v>0.93826826002529096</v>
      </c>
      <c r="L74" s="159">
        <v>0.95802371707609602</v>
      </c>
      <c r="M74" s="159">
        <v>0.96778687207264302</v>
      </c>
      <c r="N74" s="159">
        <v>1.03008179768621</v>
      </c>
      <c r="O74" s="159">
        <v>1.0610050230608601</v>
      </c>
      <c r="P74" s="159">
        <v>1.11557517586014</v>
      </c>
      <c r="Q74" s="159">
        <v>1.1927722163224901</v>
      </c>
      <c r="R74" s="160">
        <v>1.2460399277683301</v>
      </c>
      <c r="S74" s="160">
        <v>1.3684963457269099</v>
      </c>
      <c r="T74" s="160">
        <v>1.42354328261366</v>
      </c>
      <c r="U74" s="160">
        <v>1.4863423215693901</v>
      </c>
      <c r="V74" s="161">
        <v>1.5989637447076099</v>
      </c>
      <c r="W74" s="161">
        <v>1.6239373827977901</v>
      </c>
      <c r="X74" s="162">
        <v>1.7255604331157499</v>
      </c>
      <c r="Y74" s="162">
        <v>1.7181088146368999</v>
      </c>
      <c r="Z74" s="163">
        <v>1.73086563575571</v>
      </c>
      <c r="AA74" s="163">
        <v>1.79343052966323</v>
      </c>
      <c r="AB74" s="163">
        <v>1.8661952811773901</v>
      </c>
      <c r="AC74" s="163">
        <v>1.87301211801458</v>
      </c>
      <c r="AD74" s="223">
        <v>1.74359225551345</v>
      </c>
      <c r="AE74" s="222"/>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3"/>
      <c r="CH74" s="163"/>
      <c r="CI74" s="163"/>
      <c r="CJ74" s="163"/>
      <c r="CK74" s="163"/>
      <c r="CL74" s="163"/>
      <c r="CM74" s="163"/>
      <c r="CN74" s="163"/>
      <c r="CO74" s="163"/>
      <c r="CP74" s="163"/>
      <c r="CQ74" s="163"/>
      <c r="CR74" s="163"/>
      <c r="CS74" s="163"/>
      <c r="CT74" s="163"/>
      <c r="CU74" s="163"/>
      <c r="CV74" s="163"/>
      <c r="CW74" s="163"/>
      <c r="CX74" s="163"/>
      <c r="CY74" s="163"/>
      <c r="CZ74" s="163"/>
      <c r="DA74" s="163"/>
      <c r="DB74" s="163"/>
      <c r="DC74" s="163"/>
      <c r="DD74" s="163"/>
      <c r="DE74" s="163"/>
      <c r="DF74" s="187" t="s">
        <v>116</v>
      </c>
      <c r="DG74" s="188">
        <f t="shared" si="20"/>
        <v>-0.13577772841344171</v>
      </c>
      <c r="DH74" s="7"/>
      <c r="DI74" s="7"/>
      <c r="DJ74" s="7"/>
      <c r="DK74" s="7"/>
      <c r="DL74" s="7"/>
      <c r="DM74" s="7"/>
      <c r="DN74" s="7"/>
      <c r="DO74" s="7"/>
      <c r="DP74" s="7"/>
      <c r="DQ74" s="7"/>
      <c r="DR74" s="7"/>
      <c r="DS74" s="7"/>
      <c r="DT74" s="7"/>
      <c r="DU74" s="7"/>
    </row>
    <row r="75" spans="1:125" x14ac:dyDescent="0.25">
      <c r="A75" s="152" t="s">
        <v>124</v>
      </c>
      <c r="B75" s="153">
        <v>220892331</v>
      </c>
      <c r="C75" s="154">
        <v>0.70373318299134124</v>
      </c>
      <c r="D75" s="155">
        <v>0.13340000000000005</v>
      </c>
      <c r="E75" s="156">
        <v>6.002501238360705E-4</v>
      </c>
      <c r="F75" s="156">
        <v>4.4782649621663414E-3</v>
      </c>
      <c r="G75" s="157">
        <v>4139.2722708968604</v>
      </c>
      <c r="H75" s="157">
        <v>10</v>
      </c>
      <c r="I75" s="158"/>
      <c r="J75" s="159">
        <v>0.78980369493232205</v>
      </c>
      <c r="K75" s="159">
        <v>0.79120493758363297</v>
      </c>
      <c r="L75" s="159">
        <v>0.77816062185525503</v>
      </c>
      <c r="M75" s="159">
        <v>0.78848010137004598</v>
      </c>
      <c r="N75" s="159">
        <v>0.86310504184600101</v>
      </c>
      <c r="O75" s="159">
        <v>0.86063027684296001</v>
      </c>
      <c r="P75" s="159">
        <v>0.91350900236469901</v>
      </c>
      <c r="Q75" s="159">
        <v>0.99578735630207105</v>
      </c>
      <c r="R75" s="160">
        <v>0.94722937039219002</v>
      </c>
      <c r="S75" s="160">
        <v>0.94474304605154202</v>
      </c>
      <c r="T75" s="160">
        <v>0.89104981609140499</v>
      </c>
      <c r="U75" s="160">
        <v>0.88256204802467597</v>
      </c>
      <c r="V75" s="161">
        <v>0.87042221242647999</v>
      </c>
      <c r="W75" s="161">
        <v>0.86122916438289998</v>
      </c>
      <c r="X75" s="162">
        <v>0.888473168924095</v>
      </c>
      <c r="Y75" s="162">
        <v>0.91969931369340097</v>
      </c>
      <c r="Z75" s="163">
        <v>0.98699589198169801</v>
      </c>
      <c r="AA75" s="163">
        <v>1.06504594762649</v>
      </c>
      <c r="AB75" s="163">
        <v>1.1006235889901801</v>
      </c>
      <c r="AC75" s="163">
        <v>1.0653173921636401</v>
      </c>
      <c r="AD75" s="223">
        <v>1.04157311585989</v>
      </c>
      <c r="AE75" s="222"/>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163"/>
      <c r="CR75" s="163"/>
      <c r="CS75" s="163"/>
      <c r="CT75" s="163"/>
      <c r="CU75" s="163"/>
      <c r="CV75" s="163"/>
      <c r="CW75" s="163"/>
      <c r="CX75" s="163"/>
      <c r="CY75" s="163"/>
      <c r="CZ75" s="163"/>
      <c r="DA75" s="163"/>
      <c r="DB75" s="163"/>
      <c r="DC75" s="163"/>
      <c r="DD75" s="163"/>
      <c r="DE75" s="163"/>
      <c r="DF75" s="187" t="s">
        <v>72</v>
      </c>
      <c r="DG75" s="187"/>
      <c r="DH75" s="7"/>
      <c r="DI75" s="7"/>
      <c r="DJ75" s="7"/>
      <c r="DK75" s="7"/>
      <c r="DL75" s="7"/>
      <c r="DM75" s="7"/>
      <c r="DN75" s="7"/>
      <c r="DO75" s="7"/>
      <c r="DP75" s="7"/>
      <c r="DQ75" s="7"/>
      <c r="DR75" s="7"/>
      <c r="DS75" s="7"/>
      <c r="DT75" s="7"/>
      <c r="DU75" s="7"/>
    </row>
    <row r="76" spans="1:125" x14ac:dyDescent="0.25">
      <c r="A76" s="152" t="s">
        <v>211</v>
      </c>
      <c r="B76" s="153">
        <v>9379952</v>
      </c>
      <c r="C76" s="154">
        <v>7.5540598673451482</v>
      </c>
      <c r="D76" s="155">
        <v>0.23450000000000004</v>
      </c>
      <c r="E76" s="174">
        <v>0</v>
      </c>
      <c r="F76" s="156">
        <v>2.9516606389574896E-4</v>
      </c>
      <c r="G76" s="157">
        <v>15891.231055401904</v>
      </c>
      <c r="H76" s="157"/>
      <c r="I76" s="158"/>
      <c r="J76" s="168">
        <v>5.7302475475189798</v>
      </c>
      <c r="K76" s="168">
        <v>5.6519610571328096</v>
      </c>
      <c r="L76" s="168">
        <v>5.7258360930313001</v>
      </c>
      <c r="M76" s="168">
        <v>5.8383289795534896</v>
      </c>
      <c r="N76" s="168">
        <v>6.2340291990916503</v>
      </c>
      <c r="O76" s="168">
        <v>6.3700566834373697</v>
      </c>
      <c r="P76" s="168">
        <v>6.65236054075074</v>
      </c>
      <c r="Q76" s="168">
        <v>6.5296496233393402</v>
      </c>
      <c r="R76" s="163">
        <v>6.8826920324465402</v>
      </c>
      <c r="S76" s="163">
        <v>6.5644697824470004</v>
      </c>
      <c r="T76" s="163">
        <v>7.0406289595263196</v>
      </c>
      <c r="U76" s="163">
        <v>6.7222375516945601</v>
      </c>
      <c r="V76" s="169">
        <v>6.8602977597883399</v>
      </c>
      <c r="W76" s="169">
        <v>6.8409509876494097</v>
      </c>
      <c r="X76" s="170">
        <v>6.7749112847509396</v>
      </c>
      <c r="Y76" s="170">
        <v>6.3055876363932502</v>
      </c>
      <c r="Z76" s="163">
        <v>6.32533629487956</v>
      </c>
      <c r="AA76" s="163">
        <v>6.4465476353753699</v>
      </c>
      <c r="AB76" s="163">
        <v>6.7562103233224198</v>
      </c>
      <c r="AC76" s="163">
        <v>6.6425488888965498</v>
      </c>
      <c r="AD76" s="223">
        <v>6.2630563314297598</v>
      </c>
      <c r="AE76" s="222"/>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c r="BW76" s="163"/>
      <c r="BX76" s="163"/>
      <c r="BY76" s="163"/>
      <c r="BZ76" s="163"/>
      <c r="CA76" s="163"/>
      <c r="CB76" s="163"/>
      <c r="CC76" s="163"/>
      <c r="CD76" s="163"/>
      <c r="CE76" s="163"/>
      <c r="CF76" s="163"/>
      <c r="CG76" s="163"/>
      <c r="CH76" s="163"/>
      <c r="CI76" s="163"/>
      <c r="CJ76" s="163"/>
      <c r="CK76" s="163"/>
      <c r="CL76" s="163"/>
      <c r="CM76" s="163"/>
      <c r="CN76" s="163"/>
      <c r="CO76" s="163"/>
      <c r="CP76" s="163"/>
      <c r="CQ76" s="163"/>
      <c r="CR76" s="163"/>
      <c r="CS76" s="163"/>
      <c r="CT76" s="163"/>
      <c r="CU76" s="163"/>
      <c r="CV76" s="163"/>
      <c r="CW76" s="163"/>
      <c r="CX76" s="163"/>
      <c r="CY76" s="163"/>
      <c r="CZ76" s="163"/>
      <c r="DA76" s="163"/>
      <c r="DB76" s="163"/>
      <c r="DC76" s="163"/>
      <c r="DD76" s="163"/>
      <c r="DE76" s="163"/>
      <c r="DF76" s="187" t="s">
        <v>116</v>
      </c>
      <c r="DG76" s="188">
        <f t="shared" ref="DG76:DG84" si="21">C76-J76</f>
        <v>1.8238123198261684</v>
      </c>
      <c r="DH76" s="7"/>
      <c r="DI76" s="7"/>
      <c r="DJ76" s="7"/>
      <c r="DK76" s="7"/>
      <c r="DL76" s="7"/>
      <c r="DM76" s="7"/>
      <c r="DN76" s="7"/>
      <c r="DO76" s="7"/>
      <c r="DP76" s="7"/>
      <c r="DQ76" s="7"/>
      <c r="DR76" s="7"/>
      <c r="DS76" s="7"/>
      <c r="DT76" s="7"/>
      <c r="DU76" s="7"/>
    </row>
    <row r="77" spans="1:125" x14ac:dyDescent="0.25">
      <c r="A77" s="152" t="s">
        <v>186</v>
      </c>
      <c r="B77" s="153">
        <v>83992953</v>
      </c>
      <c r="C77" s="154">
        <v>4.441737201495906</v>
      </c>
      <c r="D77" s="155">
        <v>0.10640000000000001</v>
      </c>
      <c r="E77" s="174">
        <v>0</v>
      </c>
      <c r="F77" s="156">
        <v>4.73592243475682E-3</v>
      </c>
      <c r="G77" s="165">
        <v>14055.337206782997</v>
      </c>
      <c r="H77" s="157"/>
      <c r="I77" s="158"/>
      <c r="J77" s="168">
        <v>5.3343597386344603</v>
      </c>
      <c r="K77" s="168">
        <v>5.4613958637795701</v>
      </c>
      <c r="L77" s="168">
        <v>5.6294525836859899</v>
      </c>
      <c r="M77" s="168">
        <v>5.8704543616338301</v>
      </c>
      <c r="N77" s="168">
        <v>6.2229237550127801</v>
      </c>
      <c r="O77" s="168">
        <v>6.6449753069859003</v>
      </c>
      <c r="P77" s="168">
        <v>7.0928356144305802</v>
      </c>
      <c r="Q77" s="168">
        <v>7.4616589460274803</v>
      </c>
      <c r="R77" s="163">
        <v>7.5528828563779502</v>
      </c>
      <c r="S77" s="163">
        <v>7.7588956225432799</v>
      </c>
      <c r="T77" s="163">
        <v>7.7152522836195399</v>
      </c>
      <c r="U77" s="163">
        <v>7.7479890481285301</v>
      </c>
      <c r="V77" s="169">
        <v>7.7105123565770599</v>
      </c>
      <c r="W77" s="169">
        <v>7.8733311722553196</v>
      </c>
      <c r="X77" s="170">
        <v>8.0763607311985197</v>
      </c>
      <c r="Y77" s="170">
        <v>7.8989647354792396</v>
      </c>
      <c r="Z77" s="163">
        <v>7.9755751409275897</v>
      </c>
      <c r="AA77" s="163">
        <v>8.1035033023148504</v>
      </c>
      <c r="AB77" s="163">
        <v>8.1655761658700392</v>
      </c>
      <c r="AC77" s="163">
        <v>8.2819675329434901</v>
      </c>
      <c r="AD77" s="223">
        <v>8.2577408780352997</v>
      </c>
      <c r="AE77" s="222"/>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163"/>
      <c r="CN77" s="163"/>
      <c r="CO77" s="163"/>
      <c r="CP77" s="163"/>
      <c r="CQ77" s="163"/>
      <c r="CR77" s="163"/>
      <c r="CS77" s="163"/>
      <c r="CT77" s="163"/>
      <c r="CU77" s="163"/>
      <c r="CV77" s="163"/>
      <c r="CW77" s="163"/>
      <c r="CX77" s="163"/>
      <c r="CY77" s="163"/>
      <c r="CZ77" s="163"/>
      <c r="DA77" s="163"/>
      <c r="DB77" s="163"/>
      <c r="DC77" s="163"/>
      <c r="DD77" s="163"/>
      <c r="DE77" s="163"/>
      <c r="DF77" s="187" t="s">
        <v>116</v>
      </c>
      <c r="DG77" s="188">
        <f t="shared" si="21"/>
        <v>-0.89262253713855433</v>
      </c>
      <c r="DH77" s="7"/>
      <c r="DI77" s="7"/>
      <c r="DJ77" s="7"/>
      <c r="DK77" s="7"/>
      <c r="DL77" s="7"/>
      <c r="DM77" s="7"/>
      <c r="DN77" s="7"/>
      <c r="DO77" s="7"/>
      <c r="DP77" s="7"/>
      <c r="DQ77" s="7"/>
      <c r="DR77" s="7"/>
      <c r="DS77" s="7"/>
      <c r="DT77" s="7"/>
      <c r="DU77" s="7"/>
    </row>
    <row r="78" spans="1:125" x14ac:dyDescent="0.25">
      <c r="A78" s="152" t="s">
        <v>171</v>
      </c>
      <c r="B78" s="153">
        <v>10203140</v>
      </c>
      <c r="C78" s="154">
        <v>2.950657722593923</v>
      </c>
      <c r="D78" s="155">
        <v>0</v>
      </c>
      <c r="E78" s="174">
        <v>0</v>
      </c>
      <c r="F78" s="174">
        <v>0</v>
      </c>
      <c r="G78" s="157">
        <v>9248.4795875937853</v>
      </c>
      <c r="H78" s="157"/>
      <c r="I78" s="158"/>
      <c r="J78" s="168">
        <v>3.03627294258622</v>
      </c>
      <c r="K78" s="168">
        <v>3.0051746515457798</v>
      </c>
      <c r="L78" s="168">
        <v>3.15603513927213</v>
      </c>
      <c r="M78" s="168">
        <v>3.0497679440480101</v>
      </c>
      <c r="N78" s="168">
        <v>3.3513674429835998</v>
      </c>
      <c r="O78" s="168">
        <v>3.4623138025501801</v>
      </c>
      <c r="P78" s="168">
        <v>3.3886581565578</v>
      </c>
      <c r="Q78" s="168">
        <v>3.3957859078956099</v>
      </c>
      <c r="R78" s="163">
        <v>3.1688079087401499</v>
      </c>
      <c r="S78" s="163">
        <v>3.09144416799441</v>
      </c>
      <c r="T78" s="163">
        <v>2.8702612230789502</v>
      </c>
      <c r="U78" s="163">
        <v>2.783194297638</v>
      </c>
      <c r="V78" s="169">
        <v>3.0648609761878798</v>
      </c>
      <c r="W78" s="169">
        <v>2.8657288059371502</v>
      </c>
      <c r="X78" s="170">
        <v>2.9325013019850599</v>
      </c>
      <c r="Y78" s="170">
        <v>2.8051796435415399</v>
      </c>
      <c r="Z78" s="163">
        <v>2.75548721936801</v>
      </c>
      <c r="AA78" s="163">
        <v>2.8754819649188099</v>
      </c>
      <c r="AB78" s="163">
        <v>2.6761389722966999</v>
      </c>
      <c r="AC78" s="163">
        <v>2.68496102442711</v>
      </c>
      <c r="AD78" s="223">
        <v>2.59411235496473</v>
      </c>
      <c r="AE78" s="222"/>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163"/>
      <c r="BY78" s="163"/>
      <c r="BZ78" s="163"/>
      <c r="CA78" s="163"/>
      <c r="CB78" s="163"/>
      <c r="CC78" s="163"/>
      <c r="CD78" s="163"/>
      <c r="CE78" s="163"/>
      <c r="CF78" s="163"/>
      <c r="CG78" s="163"/>
      <c r="CH78" s="163"/>
      <c r="CI78" s="163"/>
      <c r="CJ78" s="163"/>
      <c r="CK78" s="163"/>
      <c r="CL78" s="163"/>
      <c r="CM78" s="163"/>
      <c r="CN78" s="163"/>
      <c r="CO78" s="163"/>
      <c r="CP78" s="163"/>
      <c r="CQ78" s="163"/>
      <c r="CR78" s="163"/>
      <c r="CS78" s="163"/>
      <c r="CT78" s="163"/>
      <c r="CU78" s="163"/>
      <c r="CV78" s="163"/>
      <c r="CW78" s="163"/>
      <c r="CX78" s="163"/>
      <c r="CY78" s="163"/>
      <c r="CZ78" s="163"/>
      <c r="DA78" s="163"/>
      <c r="DB78" s="163"/>
      <c r="DC78" s="163"/>
      <c r="DD78" s="163"/>
      <c r="DE78" s="163"/>
      <c r="DF78" s="187" t="s">
        <v>116</v>
      </c>
      <c r="DG78" s="188">
        <f t="shared" si="21"/>
        <v>-8.5615219992297042E-2</v>
      </c>
      <c r="DH78" s="7"/>
      <c r="DI78" s="7"/>
      <c r="DJ78" s="7"/>
      <c r="DK78" s="7"/>
      <c r="DL78" s="7"/>
      <c r="DM78" s="7"/>
      <c r="DN78" s="7"/>
      <c r="DO78" s="7"/>
      <c r="DP78" s="7"/>
      <c r="DQ78" s="7"/>
      <c r="DR78" s="7"/>
      <c r="DS78" s="7"/>
      <c r="DT78" s="7"/>
      <c r="DU78" s="7"/>
    </row>
    <row r="79" spans="1:125" x14ac:dyDescent="0.25">
      <c r="A79" s="152" t="s">
        <v>242</v>
      </c>
      <c r="B79" s="153">
        <v>18754440</v>
      </c>
      <c r="C79" s="154">
        <v>12.213419035548331</v>
      </c>
      <c r="D79" s="155">
        <v>0.37409999999999999</v>
      </c>
      <c r="E79" s="174">
        <v>0</v>
      </c>
      <c r="F79" s="174">
        <v>0</v>
      </c>
      <c r="G79" s="157">
        <v>21272.451521649557</v>
      </c>
      <c r="H79" s="157"/>
      <c r="I79" s="158"/>
      <c r="J79" s="168">
        <v>8.7281299058575801</v>
      </c>
      <c r="K79" s="168">
        <v>8.5645782918550495</v>
      </c>
      <c r="L79" s="168">
        <v>9.4845331430131896</v>
      </c>
      <c r="M79" s="168">
        <v>10.4463923894914</v>
      </c>
      <c r="N79" s="168">
        <v>11.1584850729135</v>
      </c>
      <c r="O79" s="168">
        <v>11.7508018718367</v>
      </c>
      <c r="P79" s="168">
        <v>12.9776995434003</v>
      </c>
      <c r="Q79" s="168">
        <v>13.5522436633429</v>
      </c>
      <c r="R79" s="163">
        <v>15.851241147249</v>
      </c>
      <c r="S79" s="163">
        <v>13.9810071403801</v>
      </c>
      <c r="T79" s="163">
        <v>14.857359963160601</v>
      </c>
      <c r="U79" s="163">
        <v>15.6512001697562</v>
      </c>
      <c r="V79" s="169">
        <v>15.228652713828801</v>
      </c>
      <c r="W79" s="169">
        <v>15.9239982983757</v>
      </c>
      <c r="X79" s="170">
        <v>14.8821159046684</v>
      </c>
      <c r="Y79" s="170">
        <v>15.4061148920319</v>
      </c>
      <c r="Z79" s="163">
        <v>15.655162589509001</v>
      </c>
      <c r="AA79" s="163">
        <v>15.531297594246499</v>
      </c>
      <c r="AB79" s="163">
        <v>15.207603129437</v>
      </c>
      <c r="AC79" s="163">
        <v>14.715603973893399</v>
      </c>
      <c r="AD79" s="223">
        <v>14.2246490948099</v>
      </c>
      <c r="AE79" s="222"/>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63"/>
      <c r="BX79" s="163"/>
      <c r="BY79" s="163"/>
      <c r="BZ79" s="163"/>
      <c r="CA79" s="163"/>
      <c r="CB79" s="163"/>
      <c r="CC79" s="163"/>
      <c r="CD79" s="163"/>
      <c r="CE79" s="163"/>
      <c r="CF79" s="163"/>
      <c r="CG79" s="163"/>
      <c r="CH79" s="163"/>
      <c r="CI79" s="163"/>
      <c r="CJ79" s="163"/>
      <c r="CK79" s="163"/>
      <c r="CL79" s="163"/>
      <c r="CM79" s="163"/>
      <c r="CN79" s="163"/>
      <c r="CO79" s="163"/>
      <c r="CP79" s="163"/>
      <c r="CQ79" s="163"/>
      <c r="CR79" s="163"/>
      <c r="CS79" s="163"/>
      <c r="CT79" s="163"/>
      <c r="CU79" s="163"/>
      <c r="CV79" s="163"/>
      <c r="CW79" s="163"/>
      <c r="CX79" s="163"/>
      <c r="CY79" s="163"/>
      <c r="CZ79" s="163"/>
      <c r="DA79" s="163"/>
      <c r="DB79" s="163"/>
      <c r="DC79" s="163"/>
      <c r="DD79" s="163"/>
      <c r="DE79" s="163"/>
      <c r="DF79" s="187" t="s">
        <v>116</v>
      </c>
      <c r="DG79" s="188">
        <f t="shared" si="21"/>
        <v>3.4852891296907504</v>
      </c>
      <c r="DH79" s="7"/>
      <c r="DI79" s="7"/>
      <c r="DJ79" s="7"/>
      <c r="DK79" s="7"/>
      <c r="DL79" s="7"/>
      <c r="DM79" s="7"/>
      <c r="DN79" s="7"/>
      <c r="DO79" s="7"/>
      <c r="DP79" s="7"/>
      <c r="DQ79" s="7"/>
      <c r="DR79" s="7"/>
      <c r="DS79" s="7"/>
      <c r="DT79" s="7"/>
      <c r="DU79" s="7"/>
    </row>
    <row r="80" spans="1:125" x14ac:dyDescent="0.25">
      <c r="A80" s="152" t="s">
        <v>237</v>
      </c>
      <c r="B80" s="153">
        <v>34813867</v>
      </c>
      <c r="C80" s="154">
        <v>11.56196118142395</v>
      </c>
      <c r="D80" s="155">
        <v>0.30680000000000007</v>
      </c>
      <c r="E80" s="174">
        <v>0</v>
      </c>
      <c r="F80" s="174">
        <v>0</v>
      </c>
      <c r="G80" s="165">
        <v>47946.511175234104</v>
      </c>
      <c r="H80" s="157"/>
      <c r="I80" s="158"/>
      <c r="J80" s="168">
        <v>12.769556442413201</v>
      </c>
      <c r="K80" s="168">
        <v>12.941989683391499</v>
      </c>
      <c r="L80" s="168">
        <v>13.407155311248401</v>
      </c>
      <c r="M80" s="168">
        <v>13.666522365058199</v>
      </c>
      <c r="N80" s="168">
        <v>14.0755028129528</v>
      </c>
      <c r="O80" s="168">
        <v>14.5263750245841</v>
      </c>
      <c r="P80" s="168">
        <v>14.952688134020701</v>
      </c>
      <c r="Q80" s="168">
        <v>15.366767656205701</v>
      </c>
      <c r="R80" s="163">
        <v>16.225992805040701</v>
      </c>
      <c r="S80" s="163">
        <v>16.658235628723101</v>
      </c>
      <c r="T80" s="163">
        <v>17.7910289130268</v>
      </c>
      <c r="U80" s="163">
        <v>18.042924350003499</v>
      </c>
      <c r="V80" s="169">
        <v>18.543735575681399</v>
      </c>
      <c r="W80" s="169">
        <v>18.272947024752501</v>
      </c>
      <c r="X80" s="170">
        <v>19.029824337118701</v>
      </c>
      <c r="Y80" s="170">
        <v>19.380294928697499</v>
      </c>
      <c r="Z80" s="163">
        <v>18.874550289468601</v>
      </c>
      <c r="AA80" s="163">
        <v>18.6451868551469</v>
      </c>
      <c r="AB80" s="163">
        <v>17.6250441160091</v>
      </c>
      <c r="AC80" s="163">
        <v>17.378905910969198</v>
      </c>
      <c r="AD80" s="223">
        <v>16.964001171792599</v>
      </c>
      <c r="AE80" s="222"/>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c r="BR80" s="163"/>
      <c r="BS80" s="163"/>
      <c r="BT80" s="163"/>
      <c r="BU80" s="163"/>
      <c r="BV80" s="163"/>
      <c r="BW80" s="163"/>
      <c r="BX80" s="163"/>
      <c r="BY80" s="163"/>
      <c r="BZ80" s="163"/>
      <c r="CA80" s="163"/>
      <c r="CB80" s="163"/>
      <c r="CC80" s="163"/>
      <c r="CD80" s="163"/>
      <c r="CE80" s="163"/>
      <c r="CF80" s="163"/>
      <c r="CG80" s="163"/>
      <c r="CH80" s="163"/>
      <c r="CI80" s="163"/>
      <c r="CJ80" s="163"/>
      <c r="CK80" s="163"/>
      <c r="CL80" s="163"/>
      <c r="CM80" s="163"/>
      <c r="CN80" s="163"/>
      <c r="CO80" s="163"/>
      <c r="CP80" s="163"/>
      <c r="CQ80" s="163"/>
      <c r="CR80" s="163"/>
      <c r="CS80" s="163"/>
      <c r="CT80" s="163"/>
      <c r="CU80" s="163"/>
      <c r="CV80" s="163"/>
      <c r="CW80" s="163"/>
      <c r="CX80" s="163"/>
      <c r="CY80" s="163"/>
      <c r="CZ80" s="163"/>
      <c r="DA80" s="163"/>
      <c r="DB80" s="163"/>
      <c r="DC80" s="163"/>
      <c r="DD80" s="163"/>
      <c r="DE80" s="163"/>
      <c r="DF80" s="187" t="s">
        <v>116</v>
      </c>
      <c r="DG80" s="188">
        <f t="shared" si="21"/>
        <v>-1.2075952609892511</v>
      </c>
      <c r="DH80" s="7"/>
      <c r="DI80" s="7"/>
      <c r="DJ80" s="7"/>
      <c r="DK80" s="7"/>
      <c r="DL80" s="7"/>
      <c r="DM80" s="7"/>
      <c r="DN80" s="7"/>
      <c r="DO80" s="7"/>
      <c r="DP80" s="7"/>
      <c r="DQ80" s="7"/>
      <c r="DR80" s="7"/>
      <c r="DS80" s="7"/>
      <c r="DT80" s="7"/>
      <c r="DU80" s="7"/>
    </row>
    <row r="81" spans="1:125" x14ac:dyDescent="0.25">
      <c r="A81" s="152" t="s">
        <v>163</v>
      </c>
      <c r="B81" s="153">
        <v>69799978</v>
      </c>
      <c r="C81" s="154">
        <v>2.4290122815834789</v>
      </c>
      <c r="D81" s="155">
        <v>0.35739999999999994</v>
      </c>
      <c r="E81" s="174">
        <v>0</v>
      </c>
      <c r="F81" s="174">
        <v>0</v>
      </c>
      <c r="G81" s="157">
        <v>14861.868236902013</v>
      </c>
      <c r="H81" s="157"/>
      <c r="I81" s="158"/>
      <c r="J81" s="168">
        <v>2.75591535155342</v>
      </c>
      <c r="K81" s="168">
        <v>2.8669989257466999</v>
      </c>
      <c r="L81" s="168">
        <v>3.02078013278875</v>
      </c>
      <c r="M81" s="168">
        <v>3.1259238174781201</v>
      </c>
      <c r="N81" s="168">
        <v>3.3798786760032802</v>
      </c>
      <c r="O81" s="168">
        <v>3.4760046236895401</v>
      </c>
      <c r="P81" s="168">
        <v>3.5064089712567701</v>
      </c>
      <c r="Q81" s="168">
        <v>3.5821937196384699</v>
      </c>
      <c r="R81" s="163">
        <v>3.5992896738832498</v>
      </c>
      <c r="S81" s="163">
        <v>3.4821608450731798</v>
      </c>
      <c r="T81" s="163">
        <v>3.67535065070199</v>
      </c>
      <c r="U81" s="163">
        <v>3.6641906848709</v>
      </c>
      <c r="V81" s="169">
        <v>3.9234287537969501</v>
      </c>
      <c r="W81" s="169">
        <v>4.0697086789139298</v>
      </c>
      <c r="X81" s="170">
        <v>4.0150189726324497</v>
      </c>
      <c r="Y81" s="170">
        <v>4.0638526210208301</v>
      </c>
      <c r="Z81" s="163">
        <v>4.0281383143189098</v>
      </c>
      <c r="AA81" s="163">
        <v>3.99417472223936</v>
      </c>
      <c r="AB81" s="163">
        <v>3.9580537224521302</v>
      </c>
      <c r="AC81" s="163">
        <v>3.8831068305587899</v>
      </c>
      <c r="AD81" s="223">
        <v>3.6804640377642301</v>
      </c>
      <c r="AE81" s="222"/>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3"/>
      <c r="BY81" s="163"/>
      <c r="BZ81" s="163"/>
      <c r="CA81" s="163"/>
      <c r="CB81" s="163"/>
      <c r="CC81" s="163"/>
      <c r="CD81" s="163"/>
      <c r="CE81" s="163"/>
      <c r="CF81" s="163"/>
      <c r="CG81" s="163"/>
      <c r="CH81" s="163"/>
      <c r="CI81" s="163"/>
      <c r="CJ81" s="163"/>
      <c r="CK81" s="163"/>
      <c r="CL81" s="163"/>
      <c r="CM81" s="163"/>
      <c r="CN81" s="163"/>
      <c r="CO81" s="163"/>
      <c r="CP81" s="163"/>
      <c r="CQ81" s="163"/>
      <c r="CR81" s="163"/>
      <c r="CS81" s="163"/>
      <c r="CT81" s="163"/>
      <c r="CU81" s="163"/>
      <c r="CV81" s="163"/>
      <c r="CW81" s="163"/>
      <c r="CX81" s="163"/>
      <c r="CY81" s="163"/>
      <c r="CZ81" s="163"/>
      <c r="DA81" s="163"/>
      <c r="DB81" s="163"/>
      <c r="DC81" s="163"/>
      <c r="DD81" s="163"/>
      <c r="DE81" s="163"/>
      <c r="DF81" s="187" t="s">
        <v>116</v>
      </c>
      <c r="DG81" s="188">
        <f t="shared" si="21"/>
        <v>-0.32690306996994112</v>
      </c>
      <c r="DH81" s="7"/>
      <c r="DI81" s="7"/>
      <c r="DJ81" s="7"/>
      <c r="DK81" s="7"/>
      <c r="DL81" s="7"/>
      <c r="DM81" s="7"/>
      <c r="DN81" s="7"/>
      <c r="DO81" s="7"/>
      <c r="DP81" s="7"/>
      <c r="DQ81" s="7"/>
      <c r="DR81" s="7"/>
      <c r="DS81" s="7"/>
      <c r="DT81" s="7"/>
      <c r="DU81" s="7"/>
    </row>
    <row r="82" spans="1:125" x14ac:dyDescent="0.25">
      <c r="A82" s="152" t="s">
        <v>173</v>
      </c>
      <c r="B82" s="153">
        <v>84339067</v>
      </c>
      <c r="C82" s="154">
        <v>3.055308344969287</v>
      </c>
      <c r="D82" s="155">
        <v>0.24260000000000004</v>
      </c>
      <c r="E82" s="174">
        <v>0</v>
      </c>
      <c r="F82" s="174">
        <v>0</v>
      </c>
      <c r="G82" s="157">
        <v>21650.24462047917</v>
      </c>
      <c r="H82" s="157">
        <v>1.94</v>
      </c>
      <c r="I82" s="158"/>
      <c r="J82" s="168">
        <v>3.5826596755706799</v>
      </c>
      <c r="K82" s="168">
        <v>3.2165016200636498</v>
      </c>
      <c r="L82" s="168">
        <v>3.3241956624316602</v>
      </c>
      <c r="M82" s="168">
        <v>3.4548043938702002</v>
      </c>
      <c r="N82" s="168">
        <v>3.5034064844483002</v>
      </c>
      <c r="O82" s="168">
        <v>3.60226845137485</v>
      </c>
      <c r="P82" s="168">
        <v>3.96227921343108</v>
      </c>
      <c r="Q82" s="168">
        <v>4.2966409873303997</v>
      </c>
      <c r="R82" s="163">
        <v>4.2326247519585296</v>
      </c>
      <c r="S82" s="163">
        <v>4.2105653615565801</v>
      </c>
      <c r="T82" s="163">
        <v>4.29732206115927</v>
      </c>
      <c r="U82" s="163">
        <v>4.5112131391360801</v>
      </c>
      <c r="V82" s="169">
        <v>4.5898469486531104</v>
      </c>
      <c r="W82" s="169">
        <v>4.3873020382451999</v>
      </c>
      <c r="X82" s="170">
        <v>4.5960411314871097</v>
      </c>
      <c r="Y82" s="170">
        <v>4.6792222568493003</v>
      </c>
      <c r="Z82" s="163">
        <v>4.8983998699875801</v>
      </c>
      <c r="AA82" s="163">
        <v>5.3424798716355504</v>
      </c>
      <c r="AB82" s="163">
        <v>5.1752994603598896</v>
      </c>
      <c r="AC82" s="163">
        <v>4.9860627193583298</v>
      </c>
      <c r="AD82" s="223">
        <v>4.8333011821466902</v>
      </c>
      <c r="AE82" s="222"/>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3"/>
      <c r="BY82" s="163"/>
      <c r="BZ82" s="163"/>
      <c r="CA82" s="163"/>
      <c r="CB82" s="163"/>
      <c r="CC82" s="163"/>
      <c r="CD82" s="163"/>
      <c r="CE82" s="163"/>
      <c r="CF82" s="163"/>
      <c r="CG82" s="163"/>
      <c r="CH82" s="163"/>
      <c r="CI82" s="163"/>
      <c r="CJ82" s="163"/>
      <c r="CK82" s="163"/>
      <c r="CL82" s="163"/>
      <c r="CM82" s="163"/>
      <c r="CN82" s="163"/>
      <c r="CO82" s="163"/>
      <c r="CP82" s="163"/>
      <c r="CQ82" s="163"/>
      <c r="CR82" s="163"/>
      <c r="CS82" s="163"/>
      <c r="CT82" s="163"/>
      <c r="CU82" s="163"/>
      <c r="CV82" s="163"/>
      <c r="CW82" s="163"/>
      <c r="CX82" s="163"/>
      <c r="CY82" s="163"/>
      <c r="CZ82" s="163"/>
      <c r="DA82" s="163"/>
      <c r="DB82" s="163"/>
      <c r="DC82" s="163"/>
      <c r="DD82" s="163"/>
      <c r="DE82" s="163"/>
      <c r="DF82" s="187" t="s">
        <v>116</v>
      </c>
      <c r="DG82" s="188">
        <f t="shared" si="21"/>
        <v>-0.52735133060139283</v>
      </c>
      <c r="DH82" s="7"/>
      <c r="DI82" s="7"/>
      <c r="DJ82" s="7"/>
      <c r="DK82" s="7"/>
      <c r="DL82" s="7"/>
      <c r="DM82" s="7"/>
      <c r="DN82" s="7"/>
      <c r="DO82" s="7"/>
      <c r="DP82" s="7"/>
      <c r="DQ82" s="7"/>
      <c r="DR82" s="7"/>
      <c r="DS82" s="7"/>
      <c r="DT82" s="7"/>
      <c r="DU82" s="7"/>
    </row>
    <row r="83" spans="1:125" x14ac:dyDescent="0.25">
      <c r="A83" s="152" t="s">
        <v>253</v>
      </c>
      <c r="B83" s="153">
        <v>9890400</v>
      </c>
      <c r="C83" s="154">
        <v>30.929234116653667</v>
      </c>
      <c r="D83" s="155">
        <v>0</v>
      </c>
      <c r="E83" s="174">
        <v>0</v>
      </c>
      <c r="F83" s="174">
        <v>0</v>
      </c>
      <c r="G83" s="165">
        <v>75346.173406432892</v>
      </c>
      <c r="H83" s="157"/>
      <c r="I83" s="158"/>
      <c r="J83" s="168">
        <v>28.061478624866499</v>
      </c>
      <c r="K83" s="168">
        <v>30.417610917285799</v>
      </c>
      <c r="L83" s="168">
        <v>29.510841055562398</v>
      </c>
      <c r="M83" s="168">
        <v>29.079391512195599</v>
      </c>
      <c r="N83" s="168">
        <v>28.1380107062792</v>
      </c>
      <c r="O83" s="168">
        <v>26.743222137172602</v>
      </c>
      <c r="P83" s="168">
        <v>24.267872954780898</v>
      </c>
      <c r="Q83" s="168">
        <v>22.6981540077531</v>
      </c>
      <c r="R83" s="163">
        <v>23.833821503019902</v>
      </c>
      <c r="S83" s="163">
        <v>21.583073364236601</v>
      </c>
      <c r="T83" s="163">
        <v>20.8004228685984</v>
      </c>
      <c r="U83" s="163">
        <v>20.336114488274401</v>
      </c>
      <c r="V83" s="169">
        <v>20.8943742048953</v>
      </c>
      <c r="W83" s="169">
        <v>21.729063848808501</v>
      </c>
      <c r="X83" s="170">
        <v>21.809179265395699</v>
      </c>
      <c r="Y83" s="170">
        <v>22.738255577925099</v>
      </c>
      <c r="Z83" s="163">
        <v>23.203981112376901</v>
      </c>
      <c r="AA83" s="163">
        <v>23.459850704882399</v>
      </c>
      <c r="AB83" s="163">
        <v>22.456023697267199</v>
      </c>
      <c r="AC83" s="163">
        <v>21.9817769438163</v>
      </c>
      <c r="AD83" s="223">
        <v>20.700389324051301</v>
      </c>
      <c r="AE83" s="222"/>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3"/>
      <c r="BU83" s="163"/>
      <c r="BV83" s="163"/>
      <c r="BW83" s="163"/>
      <c r="BX83" s="163"/>
      <c r="BY83" s="163"/>
      <c r="BZ83" s="163"/>
      <c r="CA83" s="163"/>
      <c r="CB83" s="163"/>
      <c r="CC83" s="163"/>
      <c r="CD83" s="163"/>
      <c r="CE83" s="163"/>
      <c r="CF83" s="163"/>
      <c r="CG83" s="163"/>
      <c r="CH83" s="163"/>
      <c r="CI83" s="163"/>
      <c r="CJ83" s="163"/>
      <c r="CK83" s="163"/>
      <c r="CL83" s="163"/>
      <c r="CM83" s="163"/>
      <c r="CN83" s="163"/>
      <c r="CO83" s="163"/>
      <c r="CP83" s="163"/>
      <c r="CQ83" s="163"/>
      <c r="CR83" s="163"/>
      <c r="CS83" s="163"/>
      <c r="CT83" s="163"/>
      <c r="CU83" s="163"/>
      <c r="CV83" s="163"/>
      <c r="CW83" s="163"/>
      <c r="CX83" s="163"/>
      <c r="CY83" s="163"/>
      <c r="CZ83" s="163"/>
      <c r="DA83" s="163"/>
      <c r="DB83" s="163"/>
      <c r="DC83" s="163"/>
      <c r="DD83" s="163"/>
      <c r="DE83" s="163"/>
      <c r="DF83" s="187" t="s">
        <v>116</v>
      </c>
      <c r="DG83" s="188">
        <f t="shared" si="21"/>
        <v>2.8677554917871682</v>
      </c>
      <c r="DH83" s="7"/>
      <c r="DI83" s="7"/>
      <c r="DJ83" s="7"/>
      <c r="DK83" s="7"/>
      <c r="DL83" s="7"/>
      <c r="DM83" s="7"/>
      <c r="DN83" s="7"/>
      <c r="DO83" s="7"/>
      <c r="DP83" s="7"/>
      <c r="DQ83" s="7"/>
      <c r="DR83" s="7"/>
      <c r="DS83" s="7"/>
      <c r="DT83" s="7"/>
      <c r="DU83" s="7"/>
    </row>
    <row r="84" spans="1:125" x14ac:dyDescent="0.25">
      <c r="A84" s="152" t="s">
        <v>196</v>
      </c>
      <c r="B84" s="153">
        <v>34232050</v>
      </c>
      <c r="C84" s="154">
        <v>5.1255514218988054</v>
      </c>
      <c r="D84" s="155">
        <v>0.29799999999999999</v>
      </c>
      <c r="E84" s="174">
        <v>0</v>
      </c>
      <c r="F84" s="174">
        <v>0</v>
      </c>
      <c r="G84" s="157">
        <v>5930.2899218594675</v>
      </c>
      <c r="H84" s="157"/>
      <c r="I84" s="158"/>
      <c r="J84" s="168">
        <v>4.9221412181734401</v>
      </c>
      <c r="K84" s="168">
        <v>4.8880912206907903</v>
      </c>
      <c r="L84" s="168">
        <v>5.0068185985865403</v>
      </c>
      <c r="M84" s="168">
        <v>4.72084159748632</v>
      </c>
      <c r="N84" s="168">
        <v>4.6794094941525897</v>
      </c>
      <c r="O84" s="168">
        <v>4.3297587778298299</v>
      </c>
      <c r="P84" s="168">
        <v>4.5101178264932003</v>
      </c>
      <c r="Q84" s="168">
        <v>4.3898146507778701</v>
      </c>
      <c r="R84" s="163">
        <v>4.53650144830927</v>
      </c>
      <c r="S84" s="163">
        <v>3.99582386155573</v>
      </c>
      <c r="T84" s="163">
        <v>3.8801446031293798</v>
      </c>
      <c r="U84" s="163">
        <v>4.1380233551396399</v>
      </c>
      <c r="V84" s="169">
        <v>4.2148861666958899</v>
      </c>
      <c r="W84" s="169">
        <v>3.7839217676795598</v>
      </c>
      <c r="X84" s="170">
        <v>3.73236467199012</v>
      </c>
      <c r="Y84" s="170">
        <v>3.2925472419850799</v>
      </c>
      <c r="Z84" s="163">
        <v>2.90926567948694</v>
      </c>
      <c r="AA84" s="163">
        <v>2.8542375275178098</v>
      </c>
      <c r="AB84" s="163">
        <v>2.8329394859776902</v>
      </c>
      <c r="AC84" s="163">
        <v>2.7667634534227199</v>
      </c>
      <c r="AD84" s="223">
        <v>2.7191718846419501</v>
      </c>
      <c r="AE84" s="222"/>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187" t="s">
        <v>116</v>
      </c>
      <c r="DG84" s="188">
        <f t="shared" si="21"/>
        <v>0.20341020372536534</v>
      </c>
      <c r="DH84" s="7"/>
      <c r="DI84" s="7"/>
      <c r="DJ84" s="7"/>
      <c r="DK84" s="7"/>
      <c r="DL84" s="7"/>
      <c r="DM84" s="7"/>
      <c r="DN84" s="7"/>
      <c r="DO84" s="7"/>
      <c r="DP84" s="7"/>
      <c r="DQ84" s="7"/>
      <c r="DR84" s="7"/>
      <c r="DS84" s="7"/>
      <c r="DT84" s="7"/>
      <c r="DU84" s="7"/>
    </row>
    <row r="85" spans="1:125" x14ac:dyDescent="0.25">
      <c r="A85" s="152" t="s">
        <v>90</v>
      </c>
      <c r="B85" s="153">
        <v>38928341</v>
      </c>
      <c r="C85" s="154">
        <v>0.11324641696716953</v>
      </c>
      <c r="D85" s="155">
        <v>0.20370000000000005</v>
      </c>
      <c r="E85" s="156"/>
      <c r="F85" s="156"/>
      <c r="G85" s="157">
        <v>1723.2409929298105</v>
      </c>
      <c r="H85" s="157"/>
      <c r="I85" s="288"/>
      <c r="J85" s="159">
        <v>4.9565634476803802E-2</v>
      </c>
      <c r="K85" s="159">
        <v>5.4045163317673402E-2</v>
      </c>
      <c r="L85" s="159">
        <v>3.5259049044809102E-2</v>
      </c>
      <c r="M85" s="159">
        <v>4.2574802110566301E-2</v>
      </c>
      <c r="N85" s="159">
        <v>3.74517651353704E-2</v>
      </c>
      <c r="O85" s="159">
        <v>4.7846781227563501E-2</v>
      </c>
      <c r="P85" s="159">
        <v>5.3366488033676399E-2</v>
      </c>
      <c r="Q85" s="159">
        <v>7.6874798800006E-2</v>
      </c>
      <c r="R85" s="160">
        <v>0.139480606386019</v>
      </c>
      <c r="S85" s="160">
        <v>0.19933730284277801</v>
      </c>
      <c r="T85" s="160">
        <v>0.25216882593253498</v>
      </c>
      <c r="U85" s="160">
        <v>0.40178026581528598</v>
      </c>
      <c r="V85" s="161">
        <v>0.321953607942144</v>
      </c>
      <c r="W85" s="161">
        <v>0.25754975674168101</v>
      </c>
      <c r="X85" s="162">
        <v>0.22508165063312799</v>
      </c>
      <c r="Y85" s="162">
        <v>0.22857648681828299</v>
      </c>
      <c r="Z85" s="163">
        <v>0.18296038058922001</v>
      </c>
      <c r="AA85" s="163">
        <v>0.242294749892908</v>
      </c>
      <c r="AB85" s="163">
        <v>0.239509817834164</v>
      </c>
      <c r="AC85" s="163">
        <v>0.32377830074207598</v>
      </c>
      <c r="AD85" s="223">
        <v>0.31396353032185698</v>
      </c>
      <c r="AE85" s="222"/>
      <c r="AF85" s="163"/>
      <c r="AG85" s="163"/>
      <c r="AH85" s="163"/>
      <c r="AI85" s="163"/>
      <c r="AJ85" s="163"/>
      <c r="AK85" s="163"/>
      <c r="AL85" s="163"/>
      <c r="AM85" s="163"/>
      <c r="AN85" s="163"/>
      <c r="AO85" s="163"/>
      <c r="AP85" s="163"/>
      <c r="AQ85" s="163"/>
      <c r="AR85" s="163"/>
      <c r="AS85" s="163"/>
      <c r="AT85" s="163"/>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3"/>
      <c r="BR85" s="163"/>
      <c r="BS85" s="163"/>
      <c r="BT85" s="163"/>
      <c r="BU85" s="163"/>
      <c r="BV85" s="163"/>
      <c r="BW85" s="163"/>
      <c r="BX85" s="163"/>
      <c r="BY85" s="163"/>
      <c r="BZ85" s="163"/>
      <c r="CA85" s="163"/>
      <c r="CB85" s="163"/>
      <c r="CC85" s="163"/>
      <c r="CD85" s="163"/>
      <c r="CE85" s="163"/>
      <c r="CF85" s="163"/>
      <c r="CG85" s="163"/>
      <c r="CH85" s="163"/>
      <c r="CI85" s="163"/>
      <c r="CJ85" s="163"/>
      <c r="CK85" s="163"/>
      <c r="CL85" s="163"/>
      <c r="CM85" s="163"/>
      <c r="CN85" s="163"/>
      <c r="CO85" s="163"/>
      <c r="CP85" s="163"/>
      <c r="CQ85" s="163"/>
      <c r="CR85" s="163"/>
      <c r="CS85" s="163"/>
      <c r="CT85" s="163"/>
      <c r="CU85" s="163"/>
      <c r="CV85" s="163"/>
      <c r="CW85" s="163"/>
      <c r="CX85" s="163"/>
      <c r="CY85" s="163"/>
      <c r="CZ85" s="163"/>
      <c r="DA85" s="163"/>
      <c r="DB85" s="163"/>
      <c r="DC85" s="163"/>
      <c r="DD85" s="163"/>
      <c r="DE85" s="163"/>
      <c r="DF85" s="187" t="s">
        <v>72</v>
      </c>
      <c r="DG85" s="187"/>
      <c r="DH85" s="7"/>
      <c r="DI85" s="7"/>
      <c r="DJ85" s="7"/>
      <c r="DK85" s="7"/>
      <c r="DL85" s="7"/>
      <c r="DM85" s="7"/>
      <c r="DN85" s="7"/>
      <c r="DO85" s="7"/>
      <c r="DP85" s="7"/>
      <c r="DQ85" s="7"/>
      <c r="DR85" s="7"/>
      <c r="DS85" s="7"/>
      <c r="DT85" s="7"/>
      <c r="DU85" s="7"/>
    </row>
    <row r="86" spans="1:125" x14ac:dyDescent="0.25">
      <c r="A86" s="152" t="s">
        <v>133</v>
      </c>
      <c r="B86" s="164">
        <v>2837743</v>
      </c>
      <c r="C86" s="154">
        <v>0.91177966226621232</v>
      </c>
      <c r="D86" s="155">
        <v>0.33450000000000002</v>
      </c>
      <c r="E86" s="156"/>
      <c r="F86" s="156"/>
      <c r="G86" s="165">
        <v>10534.392197531923</v>
      </c>
      <c r="H86" s="157"/>
      <c r="I86" s="158"/>
      <c r="J86" s="166">
        <v>1.04563528869976</v>
      </c>
      <c r="K86" s="166">
        <v>1.1120849154883601</v>
      </c>
      <c r="L86" s="166">
        <v>1.29207793305675</v>
      </c>
      <c r="M86" s="166">
        <v>1.36084992582859</v>
      </c>
      <c r="N86" s="166">
        <v>1.43200816911629</v>
      </c>
      <c r="O86" s="166">
        <v>1.3637381875103101</v>
      </c>
      <c r="P86" s="166">
        <v>1.36220135896907</v>
      </c>
      <c r="Q86" s="166">
        <v>1.4116999700850901</v>
      </c>
      <c r="R86" s="167">
        <v>1.41140347647619</v>
      </c>
      <c r="S86" s="167">
        <v>1.4573162728309901</v>
      </c>
      <c r="T86" s="160">
        <v>1.56423987155377</v>
      </c>
      <c r="U86" s="160">
        <v>1.70727117802205</v>
      </c>
      <c r="V86" s="161">
        <v>1.5607582695647999</v>
      </c>
      <c r="W86" s="161">
        <v>1.64144182788166</v>
      </c>
      <c r="X86" s="162">
        <v>1.75115541844302</v>
      </c>
      <c r="Y86" s="162">
        <v>1.67412714471069</v>
      </c>
      <c r="Z86" s="163">
        <v>1.6145242803594899</v>
      </c>
      <c r="AA86" s="163">
        <v>1.8246800324176899</v>
      </c>
      <c r="AB86" s="163">
        <v>1.83103852105414</v>
      </c>
      <c r="AC86" s="163">
        <v>1.89770794008599</v>
      </c>
      <c r="AD86" s="223">
        <v>1.73454918922895</v>
      </c>
      <c r="AE86" s="222"/>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c r="BS86" s="163"/>
      <c r="BT86" s="163"/>
      <c r="BU86" s="163"/>
      <c r="BV86" s="163"/>
      <c r="BW86" s="163"/>
      <c r="BX86" s="163"/>
      <c r="BY86" s="163"/>
      <c r="BZ86" s="163"/>
      <c r="CA86" s="163"/>
      <c r="CB86" s="163"/>
      <c r="CC86" s="163"/>
      <c r="CD86" s="163"/>
      <c r="CE86" s="163"/>
      <c r="CF86" s="163"/>
      <c r="CG86" s="163"/>
      <c r="CH86" s="163"/>
      <c r="CI86" s="163"/>
      <c r="CJ86" s="163"/>
      <c r="CK86" s="163"/>
      <c r="CL86" s="163"/>
      <c r="CM86" s="163"/>
      <c r="CN86" s="163"/>
      <c r="CO86" s="163"/>
      <c r="CP86" s="163"/>
      <c r="CQ86" s="163"/>
      <c r="CR86" s="163"/>
      <c r="CS86" s="163"/>
      <c r="CT86" s="163"/>
      <c r="CU86" s="163"/>
      <c r="CV86" s="163"/>
      <c r="CW86" s="163"/>
      <c r="CX86" s="163"/>
      <c r="CY86" s="163"/>
      <c r="CZ86" s="163"/>
      <c r="DA86" s="163"/>
      <c r="DB86" s="163"/>
      <c r="DC86" s="163"/>
      <c r="DD86" s="163"/>
      <c r="DE86" s="163"/>
      <c r="DF86" s="187" t="s">
        <v>116</v>
      </c>
      <c r="DG86" s="188">
        <f>C86-J86</f>
        <v>-0.13385562643354765</v>
      </c>
      <c r="DH86" s="7"/>
      <c r="DI86" s="7"/>
      <c r="DJ86" s="7"/>
      <c r="DK86" s="7"/>
      <c r="DL86" s="7"/>
      <c r="DM86" s="7"/>
      <c r="DN86" s="7"/>
      <c r="DO86" s="7"/>
      <c r="DP86" s="7"/>
      <c r="DQ86" s="7"/>
      <c r="DR86" s="7"/>
      <c r="DS86" s="7"/>
      <c r="DT86" s="7"/>
      <c r="DU86" s="7"/>
    </row>
    <row r="87" spans="1:125" x14ac:dyDescent="0.25">
      <c r="A87" s="152" t="s">
        <v>167</v>
      </c>
      <c r="B87" s="164">
        <v>43851043</v>
      </c>
      <c r="C87" s="154">
        <v>2.7183943586048764</v>
      </c>
      <c r="D87" s="155">
        <v>3.0400000000000062E-2</v>
      </c>
      <c r="E87" s="156"/>
      <c r="F87" s="156"/>
      <c r="G87" s="165">
        <v>11671.303944618627</v>
      </c>
      <c r="H87" s="157"/>
      <c r="I87" s="158"/>
      <c r="J87" s="168">
        <v>2.6852048986454502</v>
      </c>
      <c r="K87" s="168">
        <v>2.5998618061502499</v>
      </c>
      <c r="L87" s="168">
        <v>2.7080400414164698</v>
      </c>
      <c r="M87" s="168">
        <v>2.87267518863024</v>
      </c>
      <c r="N87" s="168">
        <v>2.8248151393200298</v>
      </c>
      <c r="O87" s="168">
        <v>2.9622540457009001</v>
      </c>
      <c r="P87" s="168">
        <v>3.0620237841508802</v>
      </c>
      <c r="Q87" s="168">
        <v>3.09124054282174</v>
      </c>
      <c r="R87" s="163">
        <v>3.1804344019532</v>
      </c>
      <c r="S87" s="163">
        <v>3.2221335433507798</v>
      </c>
      <c r="T87" s="163">
        <v>3.2263946937911201</v>
      </c>
      <c r="U87" s="163">
        <v>3.3367689108735599</v>
      </c>
      <c r="V87" s="169">
        <v>3.6528039421811802</v>
      </c>
      <c r="W87" s="169">
        <v>3.6916845961151399</v>
      </c>
      <c r="X87" s="170">
        <v>3.8909325928336398</v>
      </c>
      <c r="Y87" s="170">
        <v>4.0499975898411096</v>
      </c>
      <c r="Z87" s="163">
        <v>3.9213474753795601</v>
      </c>
      <c r="AA87" s="163">
        <v>3.9231448058666798</v>
      </c>
      <c r="AB87" s="163">
        <v>4.0688667491581496</v>
      </c>
      <c r="AC87" s="163">
        <v>4.1384595736935603</v>
      </c>
      <c r="AD87" s="223">
        <v>3.7724692333031502</v>
      </c>
      <c r="AE87" s="222"/>
      <c r="AF87" s="163"/>
      <c r="AG87" s="163"/>
      <c r="AH87" s="163"/>
      <c r="AI87" s="163"/>
      <c r="AJ87" s="163"/>
      <c r="AK87" s="163"/>
      <c r="AL87" s="163"/>
      <c r="AM87" s="163"/>
      <c r="AN87" s="163"/>
      <c r="AO87" s="163"/>
      <c r="AP87" s="163"/>
      <c r="AQ87" s="163"/>
      <c r="AR87" s="163"/>
      <c r="AS87" s="163"/>
      <c r="AT87" s="163"/>
      <c r="AU87" s="163"/>
      <c r="AV87" s="163"/>
      <c r="AW87" s="163"/>
      <c r="AX87" s="163"/>
      <c r="AY87" s="163"/>
      <c r="AZ87" s="163"/>
      <c r="BA87" s="163"/>
      <c r="BB87" s="163"/>
      <c r="BC87" s="163"/>
      <c r="BD87" s="163"/>
      <c r="BE87" s="163"/>
      <c r="BF87" s="163"/>
      <c r="BG87" s="163"/>
      <c r="BH87" s="163"/>
      <c r="BI87" s="163"/>
      <c r="BJ87" s="163"/>
      <c r="BK87" s="163"/>
      <c r="BL87" s="163"/>
      <c r="BM87" s="163"/>
      <c r="BN87" s="163"/>
      <c r="BO87" s="163"/>
      <c r="BP87" s="163"/>
      <c r="BQ87" s="163"/>
      <c r="BR87" s="163"/>
      <c r="BS87" s="163"/>
      <c r="BT87" s="163"/>
      <c r="BU87" s="163"/>
      <c r="BV87" s="163"/>
      <c r="BW87" s="163"/>
      <c r="BX87" s="163"/>
      <c r="BY87" s="163"/>
      <c r="BZ87" s="163"/>
      <c r="CA87" s="163"/>
      <c r="CB87" s="163"/>
      <c r="CC87" s="163"/>
      <c r="CD87" s="163"/>
      <c r="CE87" s="163"/>
      <c r="CF87" s="163"/>
      <c r="CG87" s="163"/>
      <c r="CH87" s="163"/>
      <c r="CI87" s="163"/>
      <c r="CJ87" s="163"/>
      <c r="CK87" s="163"/>
      <c r="CL87" s="163"/>
      <c r="CM87" s="163"/>
      <c r="CN87" s="163"/>
      <c r="CO87" s="163"/>
      <c r="CP87" s="163"/>
      <c r="CQ87" s="163"/>
      <c r="CR87" s="163"/>
      <c r="CS87" s="163"/>
      <c r="CT87" s="163"/>
      <c r="CU87" s="163"/>
      <c r="CV87" s="163"/>
      <c r="CW87" s="163"/>
      <c r="CX87" s="163"/>
      <c r="CY87" s="163"/>
      <c r="CZ87" s="163"/>
      <c r="DA87" s="163"/>
      <c r="DB87" s="163"/>
      <c r="DC87" s="163"/>
      <c r="DD87" s="163"/>
      <c r="DE87" s="163"/>
      <c r="DF87" s="187" t="s">
        <v>116</v>
      </c>
      <c r="DG87" s="188">
        <f>C87-J87</f>
        <v>3.3189459959426237E-2</v>
      </c>
      <c r="DH87" s="7"/>
      <c r="DI87" s="7"/>
      <c r="DJ87" s="7"/>
      <c r="DK87" s="7"/>
      <c r="DL87" s="7"/>
      <c r="DM87" s="7"/>
      <c r="DN87" s="7"/>
      <c r="DO87" s="7"/>
      <c r="DP87" s="7"/>
      <c r="DQ87" s="7"/>
      <c r="DR87" s="7"/>
      <c r="DS87" s="7"/>
      <c r="DT87" s="7"/>
      <c r="DU87" s="7"/>
    </row>
    <row r="88" spans="1:125" x14ac:dyDescent="0.25">
      <c r="A88" s="152" t="s">
        <v>134</v>
      </c>
      <c r="B88" s="164">
        <v>32866268</v>
      </c>
      <c r="C88" s="154">
        <v>0.98837932740374657</v>
      </c>
      <c r="D88" s="155">
        <v>0.24019999999999997</v>
      </c>
      <c r="E88" s="156"/>
      <c r="F88" s="156"/>
      <c r="G88" s="165">
        <v>6358.685156791902</v>
      </c>
      <c r="H88" s="157"/>
      <c r="I88" s="288"/>
      <c r="J88" s="159">
        <v>1.0105819392429201</v>
      </c>
      <c r="K88" s="159">
        <v>0.95943999643308397</v>
      </c>
      <c r="L88" s="159">
        <v>0.91258778719438205</v>
      </c>
      <c r="M88" s="159">
        <v>0.95862301853296605</v>
      </c>
      <c r="N88" s="159">
        <v>0.94435488842332904</v>
      </c>
      <c r="O88" s="159">
        <v>0.817099815910446</v>
      </c>
      <c r="P88" s="159">
        <v>0.82591342220906705</v>
      </c>
      <c r="Q88" s="159">
        <v>0.821377245539607</v>
      </c>
      <c r="R88" s="160">
        <v>0.89620775231384997</v>
      </c>
      <c r="S88" s="160">
        <v>0.94558132385933202</v>
      </c>
      <c r="T88" s="160">
        <v>1.0200110981666799</v>
      </c>
      <c r="U88" s="160">
        <v>1.0257719034166299</v>
      </c>
      <c r="V88" s="161">
        <v>0.96426273921988204</v>
      </c>
      <c r="W88" s="161">
        <v>1.0705174946913101</v>
      </c>
      <c r="X88" s="162">
        <v>1.13000681354098</v>
      </c>
      <c r="Y88" s="162">
        <v>1.17040521835692</v>
      </c>
      <c r="Z88" s="163">
        <v>1.14779251537349</v>
      </c>
      <c r="AA88" s="163">
        <v>0.94844305360479697</v>
      </c>
      <c r="AB88" s="163">
        <v>0.85962427394726204</v>
      </c>
      <c r="AC88" s="163">
        <v>0.76942326350566104</v>
      </c>
      <c r="AD88" s="223">
        <v>0.68581735363763996</v>
      </c>
      <c r="AE88" s="222"/>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3"/>
      <c r="BR88" s="163"/>
      <c r="BS88" s="163"/>
      <c r="BT88" s="163"/>
      <c r="BU88" s="163"/>
      <c r="BV88" s="163"/>
      <c r="BW88" s="163"/>
      <c r="BX88" s="163"/>
      <c r="BY88" s="163"/>
      <c r="BZ88" s="163"/>
      <c r="CA88" s="163"/>
      <c r="CB88" s="163"/>
      <c r="CC88" s="163"/>
      <c r="CD88" s="163"/>
      <c r="CE88" s="163"/>
      <c r="CF88" s="163"/>
      <c r="CG88" s="163"/>
      <c r="CH88" s="163"/>
      <c r="CI88" s="163"/>
      <c r="CJ88" s="163"/>
      <c r="CK88" s="163"/>
      <c r="CL88" s="163"/>
      <c r="CM88" s="163"/>
      <c r="CN88" s="163"/>
      <c r="CO88" s="163"/>
      <c r="CP88" s="163"/>
      <c r="CQ88" s="163"/>
      <c r="CR88" s="163"/>
      <c r="CS88" s="163"/>
      <c r="CT88" s="163"/>
      <c r="CU88" s="163"/>
      <c r="CV88" s="163"/>
      <c r="CW88" s="163"/>
      <c r="CX88" s="163"/>
      <c r="CY88" s="163"/>
      <c r="CZ88" s="163"/>
      <c r="DA88" s="163"/>
      <c r="DB88" s="163"/>
      <c r="DC88" s="163"/>
      <c r="DD88" s="163"/>
      <c r="DE88" s="163"/>
      <c r="DF88" s="187" t="s">
        <v>72</v>
      </c>
      <c r="DG88" s="187"/>
      <c r="DH88" s="7"/>
      <c r="DI88" s="7"/>
      <c r="DJ88" s="7"/>
      <c r="DK88" s="7"/>
      <c r="DL88" s="7"/>
      <c r="DM88" s="7"/>
      <c r="DN88" s="7"/>
      <c r="DO88" s="7"/>
      <c r="DP88" s="7"/>
      <c r="DQ88" s="7"/>
      <c r="DR88" s="7"/>
      <c r="DS88" s="7"/>
      <c r="DT88" s="7"/>
      <c r="DU88" s="7"/>
    </row>
    <row r="89" spans="1:125" x14ac:dyDescent="0.25">
      <c r="A89" s="152" t="s">
        <v>248</v>
      </c>
      <c r="B89" s="164">
        <v>25687041</v>
      </c>
      <c r="C89" s="154">
        <v>16.976017389687701</v>
      </c>
      <c r="D89" s="155">
        <v>0.30370000000000003</v>
      </c>
      <c r="E89" s="173"/>
      <c r="F89" s="156"/>
      <c r="G89" s="157">
        <v>43404.264871142412</v>
      </c>
      <c r="H89" s="157">
        <v>529</v>
      </c>
      <c r="I89" s="158"/>
      <c r="J89" s="168">
        <v>18.607335727375698</v>
      </c>
      <c r="K89" s="168">
        <v>18.753852186210601</v>
      </c>
      <c r="L89" s="168">
        <v>18.9842791029361</v>
      </c>
      <c r="M89" s="168">
        <v>18.7231408611819</v>
      </c>
      <c r="N89" s="168">
        <v>19.175403834041798</v>
      </c>
      <c r="O89" s="168">
        <v>19.0903276995044</v>
      </c>
      <c r="P89" s="168">
        <v>19.0771362545009</v>
      </c>
      <c r="Q89" s="168">
        <v>19.2409543205803</v>
      </c>
      <c r="R89" s="163">
        <v>19.061153189401399</v>
      </c>
      <c r="S89" s="163">
        <v>18.999860723349698</v>
      </c>
      <c r="T89" s="163">
        <v>18.4656649272065</v>
      </c>
      <c r="U89" s="163">
        <v>18.071434881128798</v>
      </c>
      <c r="V89" s="169">
        <v>17.7795026789736</v>
      </c>
      <c r="W89" s="169">
        <v>17.232176576474998</v>
      </c>
      <c r="X89" s="170">
        <v>16.6460903707864</v>
      </c>
      <c r="Y89" s="170">
        <v>16.701201293547001</v>
      </c>
      <c r="Z89" s="163">
        <v>16.7977947030565</v>
      </c>
      <c r="AA89" s="163">
        <v>16.676663564967701</v>
      </c>
      <c r="AB89" s="163">
        <v>16.468260110231402</v>
      </c>
      <c r="AC89" s="163">
        <v>16.492161704980699</v>
      </c>
      <c r="AD89" s="223">
        <v>15.215232468361799</v>
      </c>
      <c r="AE89" s="222"/>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3"/>
      <c r="BU89" s="163"/>
      <c r="BV89" s="163"/>
      <c r="BW89" s="163"/>
      <c r="BX89" s="163"/>
      <c r="BY89" s="163"/>
      <c r="BZ89" s="163"/>
      <c r="CA89" s="163"/>
      <c r="CB89" s="163"/>
      <c r="CC89" s="163"/>
      <c r="CD89" s="163"/>
      <c r="CE89" s="163"/>
      <c r="CF89" s="163"/>
      <c r="CG89" s="163"/>
      <c r="CH89" s="163"/>
      <c r="CI89" s="163"/>
      <c r="CJ89" s="163"/>
      <c r="CK89" s="163"/>
      <c r="CL89" s="163"/>
      <c r="CM89" s="163"/>
      <c r="CN89" s="163"/>
      <c r="CO89" s="163"/>
      <c r="CP89" s="163"/>
      <c r="CQ89" s="163"/>
      <c r="CR89" s="163"/>
      <c r="CS89" s="163"/>
      <c r="CT89" s="163"/>
      <c r="CU89" s="163"/>
      <c r="CV89" s="163"/>
      <c r="CW89" s="163"/>
      <c r="CX89" s="163"/>
      <c r="CY89" s="163"/>
      <c r="CZ89" s="163"/>
      <c r="DA89" s="163"/>
      <c r="DB89" s="163"/>
      <c r="DC89" s="163"/>
      <c r="DD89" s="163"/>
      <c r="DE89" s="163"/>
      <c r="DF89" s="187" t="s">
        <v>116</v>
      </c>
      <c r="DG89" s="188">
        <f>C89-J89</f>
        <v>-1.6313183376879969</v>
      </c>
      <c r="DH89" s="7"/>
      <c r="DI89" s="7"/>
      <c r="DJ89" s="7"/>
      <c r="DK89" s="7"/>
      <c r="DL89" s="7"/>
      <c r="DM89" s="7"/>
      <c r="DN89" s="7"/>
      <c r="DO89" s="7"/>
      <c r="DP89" s="7"/>
      <c r="DQ89" s="7"/>
      <c r="DR89" s="7"/>
      <c r="DS89" s="7"/>
      <c r="DT89" s="7"/>
      <c r="DU89" s="7"/>
    </row>
    <row r="90" spans="1:125" x14ac:dyDescent="0.25">
      <c r="A90" s="152" t="s">
        <v>219</v>
      </c>
      <c r="B90" s="164">
        <v>8917205</v>
      </c>
      <c r="C90" s="154">
        <v>8.2411863335185167</v>
      </c>
      <c r="D90" s="155">
        <v>0.2742</v>
      </c>
      <c r="E90" s="173"/>
      <c r="F90" s="156"/>
      <c r="G90" s="157">
        <v>47506.67405766483</v>
      </c>
      <c r="H90" s="157">
        <v>133</v>
      </c>
      <c r="I90" s="158"/>
      <c r="J90" s="171">
        <v>8.4240397664029505</v>
      </c>
      <c r="K90" s="171">
        <v>8.9796980478231596</v>
      </c>
      <c r="L90" s="171">
        <v>9.1359170944100505</v>
      </c>
      <c r="M90" s="171">
        <v>9.7147150399518001</v>
      </c>
      <c r="N90" s="171">
        <v>9.8108582437245104</v>
      </c>
      <c r="O90" s="171">
        <v>9.8790444753762294</v>
      </c>
      <c r="P90" s="171">
        <v>9.5816003240824799</v>
      </c>
      <c r="Q90" s="171">
        <v>9.2022812355295702</v>
      </c>
      <c r="R90" s="172">
        <v>9.0874907577139705</v>
      </c>
      <c r="S90" s="172">
        <v>8.2592432025091895</v>
      </c>
      <c r="T90" s="163">
        <v>8.9173084917460805</v>
      </c>
      <c r="U90" s="163">
        <v>8.6856524953211895</v>
      </c>
      <c r="V90" s="169">
        <v>8.2768525559112707</v>
      </c>
      <c r="W90" s="169">
        <v>8.2994459240845497</v>
      </c>
      <c r="X90" s="170">
        <v>7.8471554303453397</v>
      </c>
      <c r="Y90" s="170">
        <v>7.9430337524758796</v>
      </c>
      <c r="Z90" s="163">
        <v>7.9143325462283096</v>
      </c>
      <c r="AA90" s="163">
        <v>8.1994788669709902</v>
      </c>
      <c r="AB90" s="163">
        <v>7.9035089270118197</v>
      </c>
      <c r="AC90" s="163">
        <v>8.0997250639922491</v>
      </c>
      <c r="AD90" s="223">
        <v>7.2522908475915502</v>
      </c>
      <c r="AE90" s="222"/>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3"/>
      <c r="BN90" s="163"/>
      <c r="BO90" s="163"/>
      <c r="BP90" s="163"/>
      <c r="BQ90" s="163"/>
      <c r="BR90" s="163"/>
      <c r="BS90" s="163"/>
      <c r="BT90" s="163"/>
      <c r="BU90" s="163"/>
      <c r="BV90" s="163"/>
      <c r="BW90" s="163"/>
      <c r="BX90" s="163"/>
      <c r="BY90" s="163"/>
      <c r="BZ90" s="163"/>
      <c r="CA90" s="163"/>
      <c r="CB90" s="163"/>
      <c r="CC90" s="163"/>
      <c r="CD90" s="163"/>
      <c r="CE90" s="163"/>
      <c r="CF90" s="163"/>
      <c r="CG90" s="163"/>
      <c r="CH90" s="163"/>
      <c r="CI90" s="163"/>
      <c r="CJ90" s="163"/>
      <c r="CK90" s="163"/>
      <c r="CL90" s="163"/>
      <c r="CM90" s="163"/>
      <c r="CN90" s="163"/>
      <c r="CO90" s="163"/>
      <c r="CP90" s="163"/>
      <c r="CQ90" s="163"/>
      <c r="CR90" s="163"/>
      <c r="CS90" s="163"/>
      <c r="CT90" s="163"/>
      <c r="CU90" s="163"/>
      <c r="CV90" s="163"/>
      <c r="CW90" s="163"/>
      <c r="CX90" s="163"/>
      <c r="CY90" s="163"/>
      <c r="CZ90" s="163"/>
      <c r="DA90" s="163"/>
      <c r="DB90" s="163"/>
      <c r="DC90" s="163"/>
      <c r="DD90" s="163"/>
      <c r="DE90" s="163"/>
      <c r="DF90" s="187" t="s">
        <v>116</v>
      </c>
      <c r="DG90" s="188">
        <f>C90-J90</f>
        <v>-0.18285343288443379</v>
      </c>
      <c r="DH90" s="7"/>
      <c r="DI90" s="7"/>
      <c r="DJ90" s="7"/>
      <c r="DK90" s="7"/>
      <c r="DL90" s="7"/>
      <c r="DM90" s="7"/>
      <c r="DN90" s="7"/>
      <c r="DO90" s="7"/>
      <c r="DP90" s="7"/>
      <c r="DQ90" s="7"/>
      <c r="DR90" s="7"/>
      <c r="DS90" s="7"/>
      <c r="DT90" s="7"/>
      <c r="DU90" s="7"/>
    </row>
    <row r="91" spans="1:125" x14ac:dyDescent="0.25">
      <c r="A91" s="152" t="s">
        <v>192</v>
      </c>
      <c r="B91" s="164">
        <v>10093121</v>
      </c>
      <c r="C91" s="154">
        <v>4.7761521723667908</v>
      </c>
      <c r="D91" s="155">
        <v>0.29879999999999995</v>
      </c>
      <c r="E91" s="173"/>
      <c r="F91" s="156"/>
      <c r="G91" s="157">
        <v>12593.003606347247</v>
      </c>
      <c r="H91" s="157"/>
      <c r="I91" s="158"/>
      <c r="J91" s="168">
        <v>3.4546007006527399</v>
      </c>
      <c r="K91" s="168">
        <v>3.2585334216008199</v>
      </c>
      <c r="L91" s="168">
        <v>3.1988857211710502</v>
      </c>
      <c r="M91" s="168">
        <v>3.4645430012581699</v>
      </c>
      <c r="N91" s="168">
        <v>3.3957287311122899</v>
      </c>
      <c r="O91" s="168">
        <v>3.5709696037001302</v>
      </c>
      <c r="P91" s="168">
        <v>3.5824441047323399</v>
      </c>
      <c r="Q91" s="168">
        <v>3.2208891949909999</v>
      </c>
      <c r="R91" s="163">
        <v>3.5188217550779801</v>
      </c>
      <c r="S91" s="163">
        <v>2.9098273668197701</v>
      </c>
      <c r="T91" s="163">
        <v>2.7410465707714202</v>
      </c>
      <c r="U91" s="163">
        <v>3.0605834233773401</v>
      </c>
      <c r="V91" s="169">
        <v>3.32681185843051</v>
      </c>
      <c r="W91" s="169">
        <v>3.3842795682925102</v>
      </c>
      <c r="X91" s="170">
        <v>3.4838003366180001</v>
      </c>
      <c r="Y91" s="170">
        <v>3.4107516533156299</v>
      </c>
      <c r="Z91" s="163">
        <v>3.4159598614573401</v>
      </c>
      <c r="AA91" s="163">
        <v>3.33689760951057</v>
      </c>
      <c r="AB91" s="163">
        <v>3.3505246550352998</v>
      </c>
      <c r="AC91" s="163">
        <v>3.51085080165858</v>
      </c>
      <c r="AD91" s="223">
        <v>3.3559937774674098</v>
      </c>
      <c r="AE91" s="222"/>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3"/>
      <c r="BC91" s="163"/>
      <c r="BD91" s="163"/>
      <c r="BE91" s="163"/>
      <c r="BF91" s="163"/>
      <c r="BG91" s="163"/>
      <c r="BH91" s="163"/>
      <c r="BI91" s="163"/>
      <c r="BJ91" s="163"/>
      <c r="BK91" s="163"/>
      <c r="BL91" s="163"/>
      <c r="BM91" s="163"/>
      <c r="BN91" s="163"/>
      <c r="BO91" s="163"/>
      <c r="BP91" s="163"/>
      <c r="BQ91" s="163"/>
      <c r="BR91" s="163"/>
      <c r="BS91" s="163"/>
      <c r="BT91" s="163"/>
      <c r="BU91" s="163"/>
      <c r="BV91" s="163"/>
      <c r="BW91" s="163"/>
      <c r="BX91" s="163"/>
      <c r="BY91" s="163"/>
      <c r="BZ91" s="163"/>
      <c r="CA91" s="163"/>
      <c r="CB91" s="163"/>
      <c r="CC91" s="163"/>
      <c r="CD91" s="163"/>
      <c r="CE91" s="163"/>
      <c r="CF91" s="163"/>
      <c r="CG91" s="163"/>
      <c r="CH91" s="163"/>
      <c r="CI91" s="163"/>
      <c r="CJ91" s="163"/>
      <c r="CK91" s="163"/>
      <c r="CL91" s="163"/>
      <c r="CM91" s="163"/>
      <c r="CN91" s="163"/>
      <c r="CO91" s="163"/>
      <c r="CP91" s="163"/>
      <c r="CQ91" s="163"/>
      <c r="CR91" s="163"/>
      <c r="CS91" s="163"/>
      <c r="CT91" s="163"/>
      <c r="CU91" s="163"/>
      <c r="CV91" s="163"/>
      <c r="CW91" s="163"/>
      <c r="CX91" s="163"/>
      <c r="CY91" s="163"/>
      <c r="CZ91" s="163"/>
      <c r="DA91" s="163"/>
      <c r="DB91" s="163"/>
      <c r="DC91" s="163"/>
      <c r="DD91" s="163"/>
      <c r="DE91" s="163"/>
      <c r="DF91" s="187" t="s">
        <v>72</v>
      </c>
      <c r="DG91" s="187"/>
      <c r="DH91" s="7"/>
      <c r="DI91" s="7"/>
      <c r="DJ91" s="7"/>
      <c r="DK91" s="7"/>
      <c r="DL91" s="7"/>
      <c r="DM91" s="7"/>
      <c r="DN91" s="7"/>
      <c r="DO91" s="7"/>
      <c r="DP91" s="7"/>
      <c r="DQ91" s="7"/>
      <c r="DR91" s="7"/>
      <c r="DS91" s="7"/>
      <c r="DT91" s="7"/>
      <c r="DU91" s="7"/>
    </row>
    <row r="92" spans="1:125" x14ac:dyDescent="0.25">
      <c r="A92" s="152" t="s">
        <v>230</v>
      </c>
      <c r="B92" s="164">
        <v>393248</v>
      </c>
      <c r="C92" s="154">
        <v>9.767626395616432</v>
      </c>
      <c r="D92" s="155">
        <v>6.0999999999999943E-2</v>
      </c>
      <c r="E92" s="156"/>
      <c r="F92" s="156"/>
      <c r="G92" s="157">
        <v>33426.291758645566</v>
      </c>
      <c r="H92" s="157"/>
      <c r="I92" s="158"/>
      <c r="J92" s="171">
        <v>10.5744433278056</v>
      </c>
      <c r="K92" s="171">
        <v>10.5542605737543</v>
      </c>
      <c r="L92" s="171">
        <v>10.107174878880301</v>
      </c>
      <c r="M92" s="171">
        <v>7.41672209878827</v>
      </c>
      <c r="N92" s="171">
        <v>8.1646981393065907</v>
      </c>
      <c r="O92" s="171">
        <v>7.4156248934757603</v>
      </c>
      <c r="P92" s="171">
        <v>8.1247812575588796</v>
      </c>
      <c r="Q92" s="171">
        <v>8.9764428816807307</v>
      </c>
      <c r="R92" s="172">
        <v>8.5668262499569803</v>
      </c>
      <c r="S92" s="172">
        <v>6.9640888684424098</v>
      </c>
      <c r="T92" s="163">
        <v>7.3880819397115598</v>
      </c>
      <c r="U92" s="163">
        <v>7.0333993841251798</v>
      </c>
      <c r="V92" s="169">
        <v>8.5658294037990608</v>
      </c>
      <c r="W92" s="169">
        <v>8.4263638072844902</v>
      </c>
      <c r="X92" s="170">
        <v>7.9053395622355502</v>
      </c>
      <c r="Y92" s="170">
        <v>7.2872457421711401</v>
      </c>
      <c r="Z92" s="163">
        <v>7.3033127633475798</v>
      </c>
      <c r="AA92" s="163">
        <v>5.8188384422469603</v>
      </c>
      <c r="AB92" s="163">
        <v>5.5960828326378396</v>
      </c>
      <c r="AC92" s="163">
        <v>5.4113319767178902</v>
      </c>
      <c r="AD92" s="223">
        <v>4.6401608138538801</v>
      </c>
      <c r="AE92" s="222"/>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3"/>
      <c r="BC92" s="163"/>
      <c r="BD92" s="163"/>
      <c r="BE92" s="163"/>
      <c r="BF92" s="163"/>
      <c r="BG92" s="163"/>
      <c r="BH92" s="163"/>
      <c r="BI92" s="163"/>
      <c r="BJ92" s="163"/>
      <c r="BK92" s="163"/>
      <c r="BL92" s="163"/>
      <c r="BM92" s="163"/>
      <c r="BN92" s="163"/>
      <c r="BO92" s="163"/>
      <c r="BP92" s="163"/>
      <c r="BQ92" s="163"/>
      <c r="BR92" s="163"/>
      <c r="BS92" s="163"/>
      <c r="BT92" s="163"/>
      <c r="BU92" s="163"/>
      <c r="BV92" s="163"/>
      <c r="BW92" s="163"/>
      <c r="BX92" s="163"/>
      <c r="BY92" s="163"/>
      <c r="BZ92" s="163"/>
      <c r="CA92" s="163"/>
      <c r="CB92" s="163"/>
      <c r="CC92" s="163"/>
      <c r="CD92" s="163"/>
      <c r="CE92" s="163"/>
      <c r="CF92" s="163"/>
      <c r="CG92" s="163"/>
      <c r="CH92" s="163"/>
      <c r="CI92" s="163"/>
      <c r="CJ92" s="163"/>
      <c r="CK92" s="163"/>
      <c r="CL92" s="163"/>
      <c r="CM92" s="163"/>
      <c r="CN92" s="163"/>
      <c r="CO92" s="163"/>
      <c r="CP92" s="163"/>
      <c r="CQ92" s="163"/>
      <c r="CR92" s="163"/>
      <c r="CS92" s="163"/>
      <c r="CT92" s="163"/>
      <c r="CU92" s="163"/>
      <c r="CV92" s="163"/>
      <c r="CW92" s="163"/>
      <c r="CX92" s="163"/>
      <c r="CY92" s="163"/>
      <c r="CZ92" s="163"/>
      <c r="DA92" s="163"/>
      <c r="DB92" s="163"/>
      <c r="DC92" s="163"/>
      <c r="DD92" s="163"/>
      <c r="DE92" s="163"/>
      <c r="DF92" s="187" t="s">
        <v>116</v>
      </c>
      <c r="DG92" s="188">
        <f>C92-J92</f>
        <v>-0.80681693218916806</v>
      </c>
      <c r="DH92" s="7"/>
      <c r="DI92" s="7"/>
      <c r="DJ92" s="7"/>
      <c r="DK92" s="7"/>
      <c r="DL92" s="7"/>
      <c r="DM92" s="7"/>
      <c r="DN92" s="7"/>
      <c r="DO92" s="7"/>
      <c r="DP92" s="7"/>
      <c r="DQ92" s="7"/>
      <c r="DR92" s="7"/>
      <c r="DS92" s="7"/>
      <c r="DT92" s="7"/>
      <c r="DU92" s="7"/>
    </row>
    <row r="93" spans="1:125" x14ac:dyDescent="0.25">
      <c r="A93" s="152" t="s">
        <v>252</v>
      </c>
      <c r="B93" s="164">
        <v>1701583</v>
      </c>
      <c r="C93" s="154">
        <v>26.45865939420197</v>
      </c>
      <c r="D93" s="155">
        <v>0</v>
      </c>
      <c r="E93" s="173"/>
      <c r="F93" s="156"/>
      <c r="G93" s="157">
        <v>46214.757792578937</v>
      </c>
      <c r="H93" s="157"/>
      <c r="I93" s="158"/>
      <c r="J93" s="168">
        <v>26.734029456677099</v>
      </c>
      <c r="K93" s="168">
        <v>26.382494046841199</v>
      </c>
      <c r="L93" s="168">
        <v>26.144539923593602</v>
      </c>
      <c r="M93" s="168">
        <v>25.553047268678601</v>
      </c>
      <c r="N93" s="168">
        <v>24.001548255343199</v>
      </c>
      <c r="O93" s="168">
        <v>26.287128248238801</v>
      </c>
      <c r="P93" s="168">
        <v>26.5568396383504</v>
      </c>
      <c r="Q93" s="168">
        <v>24.959823485476299</v>
      </c>
      <c r="R93" s="163">
        <v>24.827766250235499</v>
      </c>
      <c r="S93" s="163">
        <v>23.342512533049799</v>
      </c>
      <c r="T93" s="163">
        <v>23.245422321994401</v>
      </c>
      <c r="U93" s="163">
        <v>22.6950328165724</v>
      </c>
      <c r="V93" s="169">
        <v>22.770253793888699</v>
      </c>
      <c r="W93" s="169">
        <v>24.449694125078899</v>
      </c>
      <c r="X93" s="170">
        <v>24.8816166048863</v>
      </c>
      <c r="Y93" s="170">
        <v>24.4902122880688</v>
      </c>
      <c r="Z93" s="163">
        <v>23.516289856859199</v>
      </c>
      <c r="AA93" s="163">
        <v>22.640953794108199</v>
      </c>
      <c r="AB93" s="163">
        <v>21.692438245193198</v>
      </c>
      <c r="AC93" s="163">
        <v>22.145887716845301</v>
      </c>
      <c r="AD93" s="223">
        <v>21.600307667851599</v>
      </c>
      <c r="AE93" s="222"/>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3"/>
      <c r="BM93" s="163"/>
      <c r="BN93" s="163"/>
      <c r="BO93" s="163"/>
      <c r="BP93" s="163"/>
      <c r="BQ93" s="163"/>
      <c r="BR93" s="163"/>
      <c r="BS93" s="163"/>
      <c r="BT93" s="163"/>
      <c r="BU93" s="163"/>
      <c r="BV93" s="163"/>
      <c r="BW93" s="163"/>
      <c r="BX93" s="163"/>
      <c r="BY93" s="163"/>
      <c r="BZ93" s="163"/>
      <c r="CA93" s="163"/>
      <c r="CB93" s="163"/>
      <c r="CC93" s="163"/>
      <c r="CD93" s="163"/>
      <c r="CE93" s="163"/>
      <c r="CF93" s="163"/>
      <c r="CG93" s="163"/>
      <c r="CH93" s="163"/>
      <c r="CI93" s="163"/>
      <c r="CJ93" s="163"/>
      <c r="CK93" s="163"/>
      <c r="CL93" s="163"/>
      <c r="CM93" s="163"/>
      <c r="CN93" s="163"/>
      <c r="CO93" s="163"/>
      <c r="CP93" s="163"/>
      <c r="CQ93" s="163"/>
      <c r="CR93" s="163"/>
      <c r="CS93" s="163"/>
      <c r="CT93" s="163"/>
      <c r="CU93" s="163"/>
      <c r="CV93" s="163"/>
      <c r="CW93" s="163"/>
      <c r="CX93" s="163"/>
      <c r="CY93" s="163"/>
      <c r="CZ93" s="163"/>
      <c r="DA93" s="163"/>
      <c r="DB93" s="163"/>
      <c r="DC93" s="163"/>
      <c r="DD93" s="163"/>
      <c r="DE93" s="163"/>
      <c r="DF93" s="187" t="s">
        <v>116</v>
      </c>
      <c r="DG93" s="188">
        <f>C93-J93</f>
        <v>-0.27537006247512963</v>
      </c>
      <c r="DH93" s="7"/>
      <c r="DI93" s="7"/>
      <c r="DJ93" s="7"/>
      <c r="DK93" s="7"/>
      <c r="DL93" s="7"/>
      <c r="DM93" s="7"/>
      <c r="DN93" s="7"/>
      <c r="DO93" s="7"/>
      <c r="DP93" s="7"/>
      <c r="DQ93" s="7"/>
      <c r="DR93" s="7"/>
      <c r="DS93" s="7"/>
      <c r="DT93" s="7"/>
      <c r="DU93" s="7"/>
    </row>
    <row r="94" spans="1:125" x14ac:dyDescent="0.25">
      <c r="A94" s="152" t="s">
        <v>97</v>
      </c>
      <c r="B94" s="164">
        <v>164689383</v>
      </c>
      <c r="C94" s="154">
        <v>0.16244159571346278</v>
      </c>
      <c r="D94" s="155">
        <v>0.63060000000000005</v>
      </c>
      <c r="E94" s="173"/>
      <c r="F94" s="156"/>
      <c r="G94" s="157">
        <v>3378.4160831310669</v>
      </c>
      <c r="H94" s="157"/>
      <c r="I94" s="288"/>
      <c r="J94" s="159">
        <v>0.20948592916077599</v>
      </c>
      <c r="K94" s="159">
        <v>0.24114610786069299</v>
      </c>
      <c r="L94" s="159">
        <v>0.24923628212858601</v>
      </c>
      <c r="M94" s="159">
        <v>0.25529263339838398</v>
      </c>
      <c r="N94" s="159">
        <v>0.26528491703162599</v>
      </c>
      <c r="O94" s="159">
        <v>0.27847994494772399</v>
      </c>
      <c r="P94" s="159">
        <v>0.29542185812037702</v>
      </c>
      <c r="Q94" s="159">
        <v>0.30872756463634998</v>
      </c>
      <c r="R94" s="160">
        <v>0.34146910712109702</v>
      </c>
      <c r="S94" s="160">
        <v>0.35830767301080102</v>
      </c>
      <c r="T94" s="160">
        <v>0.39306929677892699</v>
      </c>
      <c r="U94" s="160">
        <v>0.41059166607306102</v>
      </c>
      <c r="V94" s="161">
        <v>0.43166979034814801</v>
      </c>
      <c r="W94" s="161">
        <v>0.44153041120189002</v>
      </c>
      <c r="X94" s="162">
        <v>0.459426533408482</v>
      </c>
      <c r="Y94" s="162">
        <v>0.52708104024681002</v>
      </c>
      <c r="Z94" s="163">
        <v>0.54080248524022401</v>
      </c>
      <c r="AA94" s="163">
        <v>0.56818751868068895</v>
      </c>
      <c r="AB94" s="163">
        <v>0.59003470318750495</v>
      </c>
      <c r="AC94" s="163">
        <v>0.65544697443963096</v>
      </c>
      <c r="AD94" s="223">
        <v>0.639104113299926</v>
      </c>
      <c r="AE94" s="222"/>
      <c r="AF94" s="163"/>
      <c r="AG94" s="163"/>
      <c r="AH94" s="163"/>
      <c r="AI94" s="163"/>
      <c r="AJ94" s="163"/>
      <c r="AK94" s="163"/>
      <c r="AL94" s="163"/>
      <c r="AM94" s="163"/>
      <c r="AN94" s="163"/>
      <c r="AO94" s="163"/>
      <c r="AP94" s="163"/>
      <c r="AQ94" s="163"/>
      <c r="AR94" s="163"/>
      <c r="AS94" s="163"/>
      <c r="AT94" s="163"/>
      <c r="AU94" s="163"/>
      <c r="AV94" s="163"/>
      <c r="AW94" s="163"/>
      <c r="AX94" s="163"/>
      <c r="AY94" s="163"/>
      <c r="AZ94" s="163"/>
      <c r="BA94" s="163"/>
      <c r="BB94" s="163"/>
      <c r="BC94" s="163"/>
      <c r="BD94" s="163"/>
      <c r="BE94" s="163"/>
      <c r="BF94" s="163"/>
      <c r="BG94" s="163"/>
      <c r="BH94" s="163"/>
      <c r="BI94" s="163"/>
      <c r="BJ94" s="163"/>
      <c r="BK94" s="163"/>
      <c r="BL94" s="163"/>
      <c r="BM94" s="163"/>
      <c r="BN94" s="163"/>
      <c r="BO94" s="163"/>
      <c r="BP94" s="163"/>
      <c r="BQ94" s="163"/>
      <c r="BR94" s="163"/>
      <c r="BS94" s="163"/>
      <c r="BT94" s="163"/>
      <c r="BU94" s="163"/>
      <c r="BV94" s="163"/>
      <c r="BW94" s="163"/>
      <c r="BX94" s="163"/>
      <c r="BY94" s="163"/>
      <c r="BZ94" s="163"/>
      <c r="CA94" s="163"/>
      <c r="CB94" s="163"/>
      <c r="CC94" s="163"/>
      <c r="CD94" s="163"/>
      <c r="CE94" s="163"/>
      <c r="CF94" s="163"/>
      <c r="CG94" s="163"/>
      <c r="CH94" s="163"/>
      <c r="CI94" s="163"/>
      <c r="CJ94" s="163"/>
      <c r="CK94" s="163"/>
      <c r="CL94" s="163"/>
      <c r="CM94" s="163"/>
      <c r="CN94" s="163"/>
      <c r="CO94" s="163"/>
      <c r="CP94" s="163"/>
      <c r="CQ94" s="163"/>
      <c r="CR94" s="163"/>
      <c r="CS94" s="163"/>
      <c r="CT94" s="163"/>
      <c r="CU94" s="163"/>
      <c r="CV94" s="163"/>
      <c r="CW94" s="163"/>
      <c r="CX94" s="163"/>
      <c r="CY94" s="163"/>
      <c r="CZ94" s="163"/>
      <c r="DA94" s="163"/>
      <c r="DB94" s="163"/>
      <c r="DC94" s="163"/>
      <c r="DD94" s="163"/>
      <c r="DE94" s="163"/>
      <c r="DF94" s="187" t="s">
        <v>72</v>
      </c>
      <c r="DG94" s="187"/>
      <c r="DH94" s="7"/>
      <c r="DI94" s="7"/>
      <c r="DJ94" s="7"/>
      <c r="DK94" s="7"/>
      <c r="DL94" s="7"/>
      <c r="DM94" s="7"/>
      <c r="DN94" s="7"/>
      <c r="DO94" s="7"/>
      <c r="DP94" s="7"/>
      <c r="DQ94" s="7"/>
      <c r="DR94" s="7"/>
      <c r="DS94" s="7"/>
      <c r="DT94" s="7"/>
      <c r="DU94" s="7"/>
    </row>
    <row r="95" spans="1:125" x14ac:dyDescent="0.25">
      <c r="A95" s="152" t="s">
        <v>189</v>
      </c>
      <c r="B95" s="164">
        <v>287371</v>
      </c>
      <c r="C95" s="154">
        <v>4.7315844951711217</v>
      </c>
      <c r="D95" s="155">
        <v>7.4200000000000016E-2</v>
      </c>
      <c r="E95" s="156"/>
      <c r="F95" s="156"/>
      <c r="G95" s="157">
        <v>15260.276871836504</v>
      </c>
      <c r="H95" s="157"/>
      <c r="I95" s="158"/>
      <c r="J95" s="168">
        <v>5.2955542099411899</v>
      </c>
      <c r="K95" s="168">
        <v>5.3227479455086204</v>
      </c>
      <c r="L95" s="168">
        <v>5.1366288661954203</v>
      </c>
      <c r="M95" s="168">
        <v>5.48737828379699</v>
      </c>
      <c r="N95" s="168">
        <v>5.5671588903698801</v>
      </c>
      <c r="O95" s="168">
        <v>5.4717560504216998</v>
      </c>
      <c r="P95" s="168">
        <v>5.2872719435243702</v>
      </c>
      <c r="Q95" s="168">
        <v>4.9385264174904897</v>
      </c>
      <c r="R95" s="163">
        <v>5.6994814664772404</v>
      </c>
      <c r="S95" s="163">
        <v>5.8019875350019703</v>
      </c>
      <c r="T95" s="163">
        <v>5.6303540756653998</v>
      </c>
      <c r="U95" s="163">
        <v>6.3850272595678499</v>
      </c>
      <c r="V95" s="169">
        <v>6.32033927587407</v>
      </c>
      <c r="W95" s="169">
        <v>6.7967257255167102</v>
      </c>
      <c r="X95" s="170">
        <v>5.7272314573812997</v>
      </c>
      <c r="Y95" s="170">
        <v>5.9078030769095404</v>
      </c>
      <c r="Z95" s="163">
        <v>5.8049841950062504</v>
      </c>
      <c r="AA95" s="163">
        <v>4.7463149934726099</v>
      </c>
      <c r="AB95" s="163">
        <v>4.6012411612916804</v>
      </c>
      <c r="AC95" s="163">
        <v>4.5220892742413197</v>
      </c>
      <c r="AD95" s="223">
        <v>3.9529393037472902</v>
      </c>
      <c r="AE95" s="222"/>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3"/>
      <c r="BR95" s="163"/>
      <c r="BS95" s="163"/>
      <c r="BT95" s="163"/>
      <c r="BU95" s="163"/>
      <c r="BV95" s="163"/>
      <c r="BW95" s="163"/>
      <c r="BX95" s="163"/>
      <c r="BY95" s="163"/>
      <c r="BZ95" s="163"/>
      <c r="CA95" s="163"/>
      <c r="CB95" s="163"/>
      <c r="CC95" s="163"/>
      <c r="CD95" s="163"/>
      <c r="CE95" s="163"/>
      <c r="CF95" s="163"/>
      <c r="CG95" s="163"/>
      <c r="CH95" s="163"/>
      <c r="CI95" s="163"/>
      <c r="CJ95" s="163"/>
      <c r="CK95" s="163"/>
      <c r="CL95" s="163"/>
      <c r="CM95" s="163"/>
      <c r="CN95" s="163"/>
      <c r="CO95" s="163"/>
      <c r="CP95" s="163"/>
      <c r="CQ95" s="163"/>
      <c r="CR95" s="163"/>
      <c r="CS95" s="163"/>
      <c r="CT95" s="163"/>
      <c r="CU95" s="163"/>
      <c r="CV95" s="163"/>
      <c r="CW95" s="163"/>
      <c r="CX95" s="163"/>
      <c r="CY95" s="163"/>
      <c r="CZ95" s="163"/>
      <c r="DA95" s="163"/>
      <c r="DB95" s="163"/>
      <c r="DC95" s="163"/>
      <c r="DD95" s="163"/>
      <c r="DE95" s="163"/>
      <c r="DF95" s="187" t="s">
        <v>116</v>
      </c>
      <c r="DG95" s="188">
        <f>C95-J95</f>
        <v>-0.56396971477006819</v>
      </c>
      <c r="DH95" s="7"/>
      <c r="DI95" s="7"/>
      <c r="DJ95" s="7"/>
      <c r="DK95" s="7"/>
      <c r="DL95" s="7"/>
      <c r="DM95" s="7"/>
      <c r="DN95" s="7"/>
      <c r="DO95" s="7"/>
      <c r="DP95" s="7"/>
      <c r="DQ95" s="7"/>
      <c r="DR95" s="7"/>
      <c r="DS95" s="7"/>
      <c r="DT95" s="7"/>
      <c r="DU95" s="7"/>
    </row>
    <row r="96" spans="1:125" x14ac:dyDescent="0.25">
      <c r="A96" s="152" t="s">
        <v>151</v>
      </c>
      <c r="B96" s="153">
        <v>397621</v>
      </c>
      <c r="C96" s="154">
        <v>1.5607063049387999</v>
      </c>
      <c r="D96" s="155">
        <v>9.7199999999999995E-2</v>
      </c>
      <c r="E96" s="173"/>
      <c r="F96" s="156"/>
      <c r="G96" s="157">
        <v>7066.2938956860689</v>
      </c>
      <c r="H96" s="157"/>
      <c r="I96" s="158"/>
      <c r="J96" s="166">
        <v>1.6221921240523201</v>
      </c>
      <c r="K96" s="166">
        <v>1.63472921159759</v>
      </c>
      <c r="L96" s="166">
        <v>1.4299292075696199</v>
      </c>
      <c r="M96" s="166">
        <v>1.51220960691859</v>
      </c>
      <c r="N96" s="166">
        <v>1.39140511182988</v>
      </c>
      <c r="O96" s="166">
        <v>1.4079221273170801</v>
      </c>
      <c r="P96" s="166">
        <v>1.3899858062164001</v>
      </c>
      <c r="Q96" s="166">
        <v>1.21650526264464</v>
      </c>
      <c r="R96" s="167">
        <v>1.0746699334999099</v>
      </c>
      <c r="S96" s="167">
        <v>1.27444372577876</v>
      </c>
      <c r="T96" s="160">
        <v>1.4069046094189199</v>
      </c>
      <c r="U96" s="160">
        <v>1.21853471205254</v>
      </c>
      <c r="V96" s="161">
        <v>1.39410017135678</v>
      </c>
      <c r="W96" s="161">
        <v>1.59419736952359</v>
      </c>
      <c r="X96" s="162">
        <v>1.4670281237382501</v>
      </c>
      <c r="Y96" s="162">
        <v>1.62058860089956</v>
      </c>
      <c r="Z96" s="163">
        <v>1.5202095916654399</v>
      </c>
      <c r="AA96" s="163">
        <v>1.18286767423488</v>
      </c>
      <c r="AB96" s="163">
        <v>1.1256435960820399</v>
      </c>
      <c r="AC96" s="163">
        <v>1.1903919917177299</v>
      </c>
      <c r="AD96" s="223">
        <v>1.01297502514277</v>
      </c>
      <c r="AE96" s="222"/>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c r="BJ96" s="163"/>
      <c r="BK96" s="163"/>
      <c r="BL96" s="163"/>
      <c r="BM96" s="163"/>
      <c r="BN96" s="163"/>
      <c r="BO96" s="163"/>
      <c r="BP96" s="163"/>
      <c r="BQ96" s="163"/>
      <c r="BR96" s="163"/>
      <c r="BS96" s="163"/>
      <c r="BT96" s="163"/>
      <c r="BU96" s="163"/>
      <c r="BV96" s="163"/>
      <c r="BW96" s="163"/>
      <c r="BX96" s="163"/>
      <c r="BY96" s="163"/>
      <c r="BZ96" s="163"/>
      <c r="CA96" s="163"/>
      <c r="CB96" s="163"/>
      <c r="CC96" s="163"/>
      <c r="CD96" s="163"/>
      <c r="CE96" s="163"/>
      <c r="CF96" s="163"/>
      <c r="CG96" s="163"/>
      <c r="CH96" s="163"/>
      <c r="CI96" s="163"/>
      <c r="CJ96" s="163"/>
      <c r="CK96" s="163"/>
      <c r="CL96" s="163"/>
      <c r="CM96" s="163"/>
      <c r="CN96" s="163"/>
      <c r="CO96" s="163"/>
      <c r="CP96" s="163"/>
      <c r="CQ96" s="163"/>
      <c r="CR96" s="163"/>
      <c r="CS96" s="163"/>
      <c r="CT96" s="163"/>
      <c r="CU96" s="163"/>
      <c r="CV96" s="163"/>
      <c r="CW96" s="163"/>
      <c r="CX96" s="163"/>
      <c r="CY96" s="163"/>
      <c r="CZ96" s="163"/>
      <c r="DA96" s="163"/>
      <c r="DB96" s="163"/>
      <c r="DC96" s="163"/>
      <c r="DD96" s="163"/>
      <c r="DE96" s="163"/>
      <c r="DF96" s="187" t="s">
        <v>116</v>
      </c>
      <c r="DG96" s="188">
        <f>C96-J96</f>
        <v>-6.1485819113520135E-2</v>
      </c>
      <c r="DH96" s="7"/>
      <c r="DI96" s="7"/>
      <c r="DJ96" s="7"/>
      <c r="DK96" s="7"/>
      <c r="DL96" s="7"/>
      <c r="DM96" s="7"/>
      <c r="DN96" s="7"/>
      <c r="DO96" s="7"/>
      <c r="DP96" s="7"/>
      <c r="DQ96" s="7"/>
      <c r="DR96" s="7"/>
      <c r="DS96" s="7"/>
      <c r="DT96" s="7"/>
      <c r="DU96" s="7"/>
    </row>
    <row r="97" spans="1:125" x14ac:dyDescent="0.25">
      <c r="A97" s="152" t="s">
        <v>91</v>
      </c>
      <c r="B97" s="153">
        <v>12123198</v>
      </c>
      <c r="C97" s="154">
        <v>0.12759437475714647</v>
      </c>
      <c r="D97" s="155">
        <v>0.14569999999999994</v>
      </c>
      <c r="E97" s="173"/>
      <c r="F97" s="156"/>
      <c r="G97" s="157">
        <v>2754.824361080096</v>
      </c>
      <c r="H97" s="157"/>
      <c r="I97" s="288"/>
      <c r="J97" s="159">
        <v>0.228930685571552</v>
      </c>
      <c r="K97" s="159">
        <v>0.26628415400898398</v>
      </c>
      <c r="L97" s="159">
        <v>0.29808001369495002</v>
      </c>
      <c r="M97" s="159">
        <v>0.32347802604859199</v>
      </c>
      <c r="N97" s="159">
        <v>0.33445618190967702</v>
      </c>
      <c r="O97" s="159">
        <v>0.35562490579825401</v>
      </c>
      <c r="P97" s="159">
        <v>0.47428941945380898</v>
      </c>
      <c r="Q97" s="159">
        <v>0.52386852386753502</v>
      </c>
      <c r="R97" s="160">
        <v>0.50568722589146498</v>
      </c>
      <c r="S97" s="160">
        <v>0.52726722287810401</v>
      </c>
      <c r="T97" s="160">
        <v>0.554211747845479</v>
      </c>
      <c r="U97" s="160">
        <v>0.52903583659098596</v>
      </c>
      <c r="V97" s="161">
        <v>0.48892159218318898</v>
      </c>
      <c r="W97" s="161">
        <v>0.49788650165325599</v>
      </c>
      <c r="X97" s="162">
        <v>0.51507146149882899</v>
      </c>
      <c r="Y97" s="162">
        <v>0.54858284341906205</v>
      </c>
      <c r="Z97" s="163">
        <v>0.66218407100613497</v>
      </c>
      <c r="AA97" s="163">
        <v>0.65843176656495805</v>
      </c>
      <c r="AB97" s="163">
        <v>0.70433507119826</v>
      </c>
      <c r="AC97" s="163">
        <v>0.68990665422597497</v>
      </c>
      <c r="AD97" s="223">
        <v>0.60592662148884902</v>
      </c>
      <c r="AE97" s="222"/>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c r="BC97" s="163"/>
      <c r="BD97" s="163"/>
      <c r="BE97" s="163"/>
      <c r="BF97" s="163"/>
      <c r="BG97" s="163"/>
      <c r="BH97" s="163"/>
      <c r="BI97" s="163"/>
      <c r="BJ97" s="163"/>
      <c r="BK97" s="163"/>
      <c r="BL97" s="163"/>
      <c r="BM97" s="163"/>
      <c r="BN97" s="163"/>
      <c r="BO97" s="163"/>
      <c r="BP97" s="163"/>
      <c r="BQ97" s="163"/>
      <c r="BR97" s="163"/>
      <c r="BS97" s="163"/>
      <c r="BT97" s="163"/>
      <c r="BU97" s="163"/>
      <c r="BV97" s="163"/>
      <c r="BW97" s="163"/>
      <c r="BX97" s="163"/>
      <c r="BY97" s="163"/>
      <c r="BZ97" s="163"/>
      <c r="CA97" s="163"/>
      <c r="CB97" s="163"/>
      <c r="CC97" s="163"/>
      <c r="CD97" s="163"/>
      <c r="CE97" s="163"/>
      <c r="CF97" s="163"/>
      <c r="CG97" s="163"/>
      <c r="CH97" s="163"/>
      <c r="CI97" s="163"/>
      <c r="CJ97" s="163"/>
      <c r="CK97" s="163"/>
      <c r="CL97" s="163"/>
      <c r="CM97" s="163"/>
      <c r="CN97" s="163"/>
      <c r="CO97" s="163"/>
      <c r="CP97" s="163"/>
      <c r="CQ97" s="163"/>
      <c r="CR97" s="163"/>
      <c r="CS97" s="163"/>
      <c r="CT97" s="163"/>
      <c r="CU97" s="163"/>
      <c r="CV97" s="163"/>
      <c r="CW97" s="163"/>
      <c r="CX97" s="163"/>
      <c r="CY97" s="163"/>
      <c r="CZ97" s="163"/>
      <c r="DA97" s="163"/>
      <c r="DB97" s="163"/>
      <c r="DC97" s="163"/>
      <c r="DD97" s="163"/>
      <c r="DE97" s="163"/>
      <c r="DF97" s="187" t="s">
        <v>72</v>
      </c>
      <c r="DG97" s="187"/>
      <c r="DH97" s="7"/>
      <c r="DI97" s="7"/>
      <c r="DJ97" s="7"/>
      <c r="DK97" s="7"/>
      <c r="DL97" s="7"/>
      <c r="DM97" s="7"/>
      <c r="DN97" s="7"/>
      <c r="DO97" s="7"/>
      <c r="DP97" s="7"/>
      <c r="DQ97" s="7"/>
      <c r="DR97" s="7"/>
      <c r="DS97" s="7"/>
      <c r="DT97" s="7"/>
      <c r="DU97" s="7"/>
    </row>
    <row r="98" spans="1:125" x14ac:dyDescent="0.25">
      <c r="A98" s="152" t="s">
        <v>118</v>
      </c>
      <c r="B98" s="153">
        <v>771612</v>
      </c>
      <c r="C98" s="154">
        <v>0.46597725266476531</v>
      </c>
      <c r="D98" s="155">
        <v>0.16739999999999994</v>
      </c>
      <c r="E98" s="173"/>
      <c r="F98" s="156"/>
      <c r="G98" s="157">
        <v>8467.0614465462713</v>
      </c>
      <c r="H98" s="157"/>
      <c r="I98" s="158"/>
      <c r="J98" s="159">
        <v>0.60438503425087498</v>
      </c>
      <c r="K98" s="159">
        <v>0.63266181173677005</v>
      </c>
      <c r="L98" s="159">
        <v>0.70736333354771397</v>
      </c>
      <c r="M98" s="159">
        <v>0.62966149873122101</v>
      </c>
      <c r="N98" s="159">
        <v>0.548305404337464</v>
      </c>
      <c r="O98" s="159">
        <v>0.76338937604985402</v>
      </c>
      <c r="P98" s="159">
        <v>0.74894383002493203</v>
      </c>
      <c r="Q98" s="159">
        <v>0.58438770943784102</v>
      </c>
      <c r="R98" s="160">
        <v>0.75329533908267299</v>
      </c>
      <c r="S98" s="160">
        <v>1.0399671507772299</v>
      </c>
      <c r="T98" s="160">
        <v>1.20764020516986</v>
      </c>
      <c r="U98" s="160">
        <v>1.4860784185628799</v>
      </c>
      <c r="V98" s="161">
        <v>1.4468777566878801</v>
      </c>
      <c r="W98" s="161">
        <v>1.3659077560816799</v>
      </c>
      <c r="X98" s="162">
        <v>1.3806306844759699</v>
      </c>
      <c r="Y98" s="162">
        <v>1.54651775317316</v>
      </c>
      <c r="Z98" s="163">
        <v>1.58030765588864</v>
      </c>
      <c r="AA98" s="163">
        <v>1.4198454083035099</v>
      </c>
      <c r="AB98" s="163">
        <v>1.5789043162508201</v>
      </c>
      <c r="AC98" s="163">
        <v>1.7778591054175099</v>
      </c>
      <c r="AD98" s="223">
        <v>1.74547551510036</v>
      </c>
      <c r="AE98" s="222"/>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3"/>
      <c r="BB98" s="163"/>
      <c r="BC98" s="163"/>
      <c r="BD98" s="163"/>
      <c r="BE98" s="163"/>
      <c r="BF98" s="163"/>
      <c r="BG98" s="163"/>
      <c r="BH98" s="163"/>
      <c r="BI98" s="163"/>
      <c r="BJ98" s="163"/>
      <c r="BK98" s="163"/>
      <c r="BL98" s="163"/>
      <c r="BM98" s="163"/>
      <c r="BN98" s="163"/>
      <c r="BO98" s="163"/>
      <c r="BP98" s="163"/>
      <c r="BQ98" s="163"/>
      <c r="BR98" s="163"/>
      <c r="BS98" s="163"/>
      <c r="BT98" s="163"/>
      <c r="BU98" s="163"/>
      <c r="BV98" s="163"/>
      <c r="BW98" s="163"/>
      <c r="BX98" s="163"/>
      <c r="BY98" s="163"/>
      <c r="BZ98" s="163"/>
      <c r="CA98" s="163"/>
      <c r="CB98" s="163"/>
      <c r="CC98" s="163"/>
      <c r="CD98" s="163"/>
      <c r="CE98" s="163"/>
      <c r="CF98" s="163"/>
      <c r="CG98" s="163"/>
      <c r="CH98" s="163"/>
      <c r="CI98" s="163"/>
      <c r="CJ98" s="163"/>
      <c r="CK98" s="163"/>
      <c r="CL98" s="163"/>
      <c r="CM98" s="163"/>
      <c r="CN98" s="163"/>
      <c r="CO98" s="163"/>
      <c r="CP98" s="163"/>
      <c r="CQ98" s="163"/>
      <c r="CR98" s="163"/>
      <c r="CS98" s="163"/>
      <c r="CT98" s="163"/>
      <c r="CU98" s="163"/>
      <c r="CV98" s="163"/>
      <c r="CW98" s="163"/>
      <c r="CX98" s="163"/>
      <c r="CY98" s="163"/>
      <c r="CZ98" s="163"/>
      <c r="DA98" s="163"/>
      <c r="DB98" s="163"/>
      <c r="DC98" s="163"/>
      <c r="DD98" s="163"/>
      <c r="DE98" s="163"/>
      <c r="DF98" s="187" t="s">
        <v>72</v>
      </c>
      <c r="DG98" s="187"/>
      <c r="DH98" s="7"/>
      <c r="DI98" s="7"/>
      <c r="DJ98" s="7"/>
      <c r="DK98" s="7"/>
      <c r="DL98" s="7"/>
      <c r="DM98" s="7"/>
      <c r="DN98" s="7"/>
      <c r="DO98" s="7"/>
      <c r="DP98" s="7"/>
      <c r="DQ98" s="7"/>
      <c r="DR98" s="7"/>
      <c r="DS98" s="7"/>
      <c r="DT98" s="7"/>
      <c r="DU98" s="7"/>
    </row>
    <row r="99" spans="1:125" x14ac:dyDescent="0.25">
      <c r="A99" s="152" t="s">
        <v>141</v>
      </c>
      <c r="B99" s="153">
        <v>11673029</v>
      </c>
      <c r="C99" s="154">
        <v>1.0706996808514282</v>
      </c>
      <c r="D99" s="155">
        <v>0.20349999999999993</v>
      </c>
      <c r="E99" s="173"/>
      <c r="F99" s="156"/>
      <c r="G99" s="157">
        <v>6661.5506393058422</v>
      </c>
      <c r="H99" s="157"/>
      <c r="I99" s="158"/>
      <c r="J99" s="159">
        <v>0.99563758567709604</v>
      </c>
      <c r="K99" s="159">
        <v>0.91304752489295404</v>
      </c>
      <c r="L99" s="159">
        <v>0.93951073692007903</v>
      </c>
      <c r="M99" s="159">
        <v>1.00926276081276</v>
      </c>
      <c r="N99" s="159">
        <v>1.0582366743505001</v>
      </c>
      <c r="O99" s="159">
        <v>1.08593492149175</v>
      </c>
      <c r="P99" s="159">
        <v>1.1511355246263999</v>
      </c>
      <c r="Q99" s="159">
        <v>1.2303396388654699</v>
      </c>
      <c r="R99" s="160">
        <v>1.3193240547737699</v>
      </c>
      <c r="S99" s="160">
        <v>1.3789237057696899</v>
      </c>
      <c r="T99" s="160">
        <v>1.4890415767364</v>
      </c>
      <c r="U99" s="160">
        <v>1.59436387303811</v>
      </c>
      <c r="V99" s="161">
        <v>1.74352000838363</v>
      </c>
      <c r="W99" s="161">
        <v>1.73357596310395</v>
      </c>
      <c r="X99" s="162">
        <v>1.84368649087879</v>
      </c>
      <c r="Y99" s="162">
        <v>1.8115104139463101</v>
      </c>
      <c r="Z99" s="163">
        <v>1.9838689986765099</v>
      </c>
      <c r="AA99" s="163">
        <v>2.11849232047848</v>
      </c>
      <c r="AB99" s="163">
        <v>2.1390492932102001</v>
      </c>
      <c r="AC99" s="163">
        <v>2.1098555776346499</v>
      </c>
      <c r="AD99" s="223">
        <v>1.7879121207569499</v>
      </c>
      <c r="AE99" s="222"/>
      <c r="AF99" s="163"/>
      <c r="AG99" s="163"/>
      <c r="AH99" s="163"/>
      <c r="AI99" s="163"/>
      <c r="AJ99" s="163"/>
      <c r="AK99" s="163"/>
      <c r="AL99" s="163"/>
      <c r="AM99" s="163"/>
      <c r="AN99" s="163"/>
      <c r="AO99" s="163"/>
      <c r="AP99" s="163"/>
      <c r="AQ99" s="163"/>
      <c r="AR99" s="163"/>
      <c r="AS99" s="163"/>
      <c r="AT99" s="163"/>
      <c r="AU99" s="163"/>
      <c r="AV99" s="163"/>
      <c r="AW99" s="163"/>
      <c r="AX99" s="163"/>
      <c r="AY99" s="163"/>
      <c r="AZ99" s="163"/>
      <c r="BA99" s="163"/>
      <c r="BB99" s="163"/>
      <c r="BC99" s="163"/>
      <c r="BD99" s="163"/>
      <c r="BE99" s="163"/>
      <c r="BF99" s="163"/>
      <c r="BG99" s="163"/>
      <c r="BH99" s="163"/>
      <c r="BI99" s="163"/>
      <c r="BJ99" s="163"/>
      <c r="BK99" s="163"/>
      <c r="BL99" s="163"/>
      <c r="BM99" s="163"/>
      <c r="BN99" s="163"/>
      <c r="BO99" s="163"/>
      <c r="BP99" s="163"/>
      <c r="BQ99" s="163"/>
      <c r="BR99" s="163"/>
      <c r="BS99" s="163"/>
      <c r="BT99" s="163"/>
      <c r="BU99" s="163"/>
      <c r="BV99" s="163"/>
      <c r="BW99" s="163"/>
      <c r="BX99" s="163"/>
      <c r="BY99" s="163"/>
      <c r="BZ99" s="163"/>
      <c r="CA99" s="163"/>
      <c r="CB99" s="163"/>
      <c r="CC99" s="163"/>
      <c r="CD99" s="163"/>
      <c r="CE99" s="163"/>
      <c r="CF99" s="163"/>
      <c r="CG99" s="163"/>
      <c r="CH99" s="163"/>
      <c r="CI99" s="163"/>
      <c r="CJ99" s="163"/>
      <c r="CK99" s="163"/>
      <c r="CL99" s="163"/>
      <c r="CM99" s="163"/>
      <c r="CN99" s="163"/>
      <c r="CO99" s="163"/>
      <c r="CP99" s="163"/>
      <c r="CQ99" s="163"/>
      <c r="CR99" s="163"/>
      <c r="CS99" s="163"/>
      <c r="CT99" s="163"/>
      <c r="CU99" s="163"/>
      <c r="CV99" s="163"/>
      <c r="CW99" s="163"/>
      <c r="CX99" s="163"/>
      <c r="CY99" s="163"/>
      <c r="CZ99" s="163"/>
      <c r="DA99" s="163"/>
      <c r="DB99" s="163"/>
      <c r="DC99" s="163"/>
      <c r="DD99" s="163"/>
      <c r="DE99" s="163"/>
      <c r="DF99" s="187" t="s">
        <v>116</v>
      </c>
      <c r="DG99" s="188">
        <f>C99-J99</f>
        <v>7.5062095174332155E-2</v>
      </c>
      <c r="DH99" s="7"/>
      <c r="DI99" s="7"/>
      <c r="DJ99" s="7"/>
      <c r="DK99" s="7"/>
      <c r="DL99" s="7"/>
      <c r="DM99" s="7"/>
      <c r="DN99" s="7"/>
      <c r="DO99" s="7"/>
      <c r="DP99" s="7"/>
      <c r="DQ99" s="7"/>
      <c r="DR99" s="7"/>
      <c r="DS99" s="7"/>
      <c r="DT99" s="7"/>
      <c r="DU99" s="7"/>
    </row>
    <row r="100" spans="1:125" x14ac:dyDescent="0.25">
      <c r="A100" s="152" t="s">
        <v>170</v>
      </c>
      <c r="B100" s="153">
        <v>3280815</v>
      </c>
      <c r="C100" s="154">
        <v>2.8951787955480541</v>
      </c>
      <c r="D100" s="155">
        <v>0.30629999999999996</v>
      </c>
      <c r="E100" s="173"/>
      <c r="F100" s="156"/>
      <c r="G100" s="157">
        <v>11401.712301113859</v>
      </c>
      <c r="H100" s="157"/>
      <c r="I100" s="158"/>
      <c r="J100" s="171">
        <v>3.8115976268287199</v>
      </c>
      <c r="K100" s="171">
        <v>3.7579538127182301</v>
      </c>
      <c r="L100" s="171">
        <v>3.94726209618387</v>
      </c>
      <c r="M100" s="171">
        <v>4.0384333407072797</v>
      </c>
      <c r="N100" s="171">
        <v>4.2594651252858204</v>
      </c>
      <c r="O100" s="171">
        <v>4.4731630309969796</v>
      </c>
      <c r="P100" s="171">
        <v>4.9629596901470299</v>
      </c>
      <c r="Q100" s="171">
        <v>5.2439251548516204</v>
      </c>
      <c r="R100" s="172">
        <v>5.7711317790620598</v>
      </c>
      <c r="S100" s="172">
        <v>5.7983323824906003</v>
      </c>
      <c r="T100" s="163">
        <v>5.98023164723649</v>
      </c>
      <c r="U100" s="163">
        <v>6.8600584499758703</v>
      </c>
      <c r="V100" s="169">
        <v>6.4045441754887298</v>
      </c>
      <c r="W100" s="169">
        <v>6.4556240391406403</v>
      </c>
      <c r="X100" s="170">
        <v>5.8436495661704999</v>
      </c>
      <c r="Y100" s="170">
        <v>5.9012049127959596</v>
      </c>
      <c r="Z100" s="163">
        <v>6.6871103824153604</v>
      </c>
      <c r="AA100" s="163">
        <v>6.8433413781464099</v>
      </c>
      <c r="AB100" s="163">
        <v>6.87586142847766</v>
      </c>
      <c r="AC100" s="163">
        <v>7.74214472130756</v>
      </c>
      <c r="AD100" s="223">
        <v>6.6984229322859399</v>
      </c>
      <c r="AE100" s="222"/>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c r="BC100" s="163"/>
      <c r="BD100" s="163"/>
      <c r="BE100" s="163"/>
      <c r="BF100" s="163"/>
      <c r="BG100" s="163"/>
      <c r="BH100" s="163"/>
      <c r="BI100" s="163"/>
      <c r="BJ100" s="163"/>
      <c r="BK100" s="163"/>
      <c r="BL100" s="163"/>
      <c r="BM100" s="163"/>
      <c r="BN100" s="163"/>
      <c r="BO100" s="163"/>
      <c r="BP100" s="163"/>
      <c r="BQ100" s="163"/>
      <c r="BR100" s="163"/>
      <c r="BS100" s="163"/>
      <c r="BT100" s="163"/>
      <c r="BU100" s="163"/>
      <c r="BV100" s="163"/>
      <c r="BW100" s="163"/>
      <c r="BX100" s="163"/>
      <c r="BY100" s="163"/>
      <c r="BZ100" s="163"/>
      <c r="CA100" s="163"/>
      <c r="CB100" s="163"/>
      <c r="CC100" s="163"/>
      <c r="CD100" s="163"/>
      <c r="CE100" s="163"/>
      <c r="CF100" s="163"/>
      <c r="CG100" s="163"/>
      <c r="CH100" s="163"/>
      <c r="CI100" s="163"/>
      <c r="CJ100" s="163"/>
      <c r="CK100" s="163"/>
      <c r="CL100" s="163"/>
      <c r="CM100" s="163"/>
      <c r="CN100" s="163"/>
      <c r="CO100" s="163"/>
      <c r="CP100" s="163"/>
      <c r="CQ100" s="163"/>
      <c r="CR100" s="163"/>
      <c r="CS100" s="163"/>
      <c r="CT100" s="163"/>
      <c r="CU100" s="163"/>
      <c r="CV100" s="163"/>
      <c r="CW100" s="163"/>
      <c r="CX100" s="163"/>
      <c r="CY100" s="163"/>
      <c r="CZ100" s="163"/>
      <c r="DA100" s="163"/>
      <c r="DB100" s="163"/>
      <c r="DC100" s="163"/>
      <c r="DD100" s="163"/>
      <c r="DE100" s="163"/>
      <c r="DF100" s="187" t="s">
        <v>116</v>
      </c>
      <c r="DG100" s="188">
        <f>C100-J100</f>
        <v>-0.91641883128066581</v>
      </c>
      <c r="DH100" s="7"/>
      <c r="DI100" s="7"/>
      <c r="DJ100" s="7"/>
      <c r="DK100" s="7"/>
      <c r="DL100" s="7"/>
      <c r="DM100" s="7"/>
      <c r="DN100" s="7"/>
      <c r="DO100" s="7"/>
      <c r="DP100" s="7"/>
      <c r="DQ100" s="7"/>
      <c r="DR100" s="7"/>
      <c r="DS100" s="7"/>
      <c r="DT100" s="7"/>
      <c r="DU100" s="7"/>
    </row>
    <row r="101" spans="1:125" x14ac:dyDescent="0.25">
      <c r="A101" s="152" t="s">
        <v>159</v>
      </c>
      <c r="B101" s="153">
        <v>2351625</v>
      </c>
      <c r="C101" s="154">
        <v>2.1367032018127197</v>
      </c>
      <c r="D101" s="155">
        <v>0.17319999999999994</v>
      </c>
      <c r="E101" s="173"/>
      <c r="F101" s="156"/>
      <c r="G101" s="157">
        <v>14053.559466814218</v>
      </c>
      <c r="H101" s="157"/>
      <c r="I101" s="158"/>
      <c r="J101" s="168">
        <v>2.4224274893828799</v>
      </c>
      <c r="K101" s="168">
        <v>2.3124497903050298</v>
      </c>
      <c r="L101" s="168">
        <v>2.38264769319363</v>
      </c>
      <c r="M101" s="168">
        <v>2.2972826806477702</v>
      </c>
      <c r="N101" s="168">
        <v>2.2794651109969202</v>
      </c>
      <c r="O101" s="168">
        <v>2.4109673755960901</v>
      </c>
      <c r="P101" s="168">
        <v>2.2670319463019601</v>
      </c>
      <c r="Q101" s="168">
        <v>2.3471659918721701</v>
      </c>
      <c r="R101" s="163">
        <v>2.3420619464638901</v>
      </c>
      <c r="S101" s="163">
        <v>2.1836456239772102</v>
      </c>
      <c r="T101" s="163">
        <v>1.7413690158670301</v>
      </c>
      <c r="U101" s="163">
        <v>2.00768143457447</v>
      </c>
      <c r="V101" s="169">
        <v>2.45088419294316</v>
      </c>
      <c r="W101" s="169">
        <v>2.60659934743083</v>
      </c>
      <c r="X101" s="170">
        <v>3.28649551962814</v>
      </c>
      <c r="Y101" s="170">
        <v>3.2627363059025898</v>
      </c>
      <c r="Z101" s="163">
        <v>3.1639530232062101</v>
      </c>
      <c r="AA101" s="163">
        <v>3.4279204751141101</v>
      </c>
      <c r="AB101" s="163">
        <v>3.5132902677480402</v>
      </c>
      <c r="AC101" s="163">
        <v>3.1841534723637701</v>
      </c>
      <c r="AD101" s="223">
        <v>2.92028073000448</v>
      </c>
      <c r="AE101" s="222"/>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3"/>
      <c r="BR101" s="163"/>
      <c r="BS101" s="163"/>
      <c r="BT101" s="163"/>
      <c r="BU101" s="163"/>
      <c r="BV101" s="163"/>
      <c r="BW101" s="163"/>
      <c r="BX101" s="163"/>
      <c r="BY101" s="163"/>
      <c r="BZ101" s="163"/>
      <c r="CA101" s="163"/>
      <c r="CB101" s="163"/>
      <c r="CC101" s="163"/>
      <c r="CD101" s="163"/>
      <c r="CE101" s="163"/>
      <c r="CF101" s="163"/>
      <c r="CG101" s="163"/>
      <c r="CH101" s="163"/>
      <c r="CI101" s="163"/>
      <c r="CJ101" s="163"/>
      <c r="CK101" s="163"/>
      <c r="CL101" s="163"/>
      <c r="CM101" s="163"/>
      <c r="CN101" s="163"/>
      <c r="CO101" s="163"/>
      <c r="CP101" s="163"/>
      <c r="CQ101" s="163"/>
      <c r="CR101" s="163"/>
      <c r="CS101" s="163"/>
      <c r="CT101" s="163"/>
      <c r="CU101" s="163"/>
      <c r="CV101" s="163"/>
      <c r="CW101" s="163"/>
      <c r="CX101" s="163"/>
      <c r="CY101" s="163"/>
      <c r="CZ101" s="163"/>
      <c r="DA101" s="163"/>
      <c r="DB101" s="163"/>
      <c r="DC101" s="163"/>
      <c r="DD101" s="163"/>
      <c r="DE101" s="163"/>
      <c r="DF101" s="187" t="s">
        <v>116</v>
      </c>
      <c r="DG101" s="188">
        <f>C101-J101</f>
        <v>-0.28572428757016022</v>
      </c>
      <c r="DH101" s="7"/>
      <c r="DI101" s="7"/>
      <c r="DJ101" s="7"/>
      <c r="DK101" s="7"/>
      <c r="DL101" s="7"/>
      <c r="DM101" s="7"/>
      <c r="DN101" s="7"/>
      <c r="DO101" s="7"/>
      <c r="DP101" s="7"/>
      <c r="DQ101" s="7"/>
      <c r="DR101" s="7"/>
      <c r="DS101" s="7"/>
      <c r="DT101" s="7"/>
      <c r="DU101" s="7"/>
    </row>
    <row r="102" spans="1:125" x14ac:dyDescent="0.25">
      <c r="A102" s="152" t="s">
        <v>245</v>
      </c>
      <c r="B102" s="153">
        <v>437483</v>
      </c>
      <c r="C102" s="154">
        <v>14.889351463082761</v>
      </c>
      <c r="D102" s="155">
        <v>6.6099999999999992E-2</v>
      </c>
      <c r="E102" s="173"/>
      <c r="F102" s="156"/>
      <c r="G102" s="157">
        <v>69274.558355453511</v>
      </c>
      <c r="H102" s="157"/>
      <c r="I102" s="158"/>
      <c r="J102" s="168">
        <v>14.6706727685789</v>
      </c>
      <c r="K102" s="168">
        <v>14.339215873349501</v>
      </c>
      <c r="L102" s="168">
        <v>13.8144484117774</v>
      </c>
      <c r="M102" s="168">
        <v>16.139936877166502</v>
      </c>
      <c r="N102" s="168">
        <v>14.6567334254971</v>
      </c>
      <c r="O102" s="168">
        <v>14.1726478251278</v>
      </c>
      <c r="P102" s="168">
        <v>20.793055322058098</v>
      </c>
      <c r="Q102" s="168">
        <v>19.4728423458001</v>
      </c>
      <c r="R102" s="163">
        <v>21.2101286926634</v>
      </c>
      <c r="S102" s="163">
        <v>20.841861920658602</v>
      </c>
      <c r="T102" s="163">
        <v>18.880179391214</v>
      </c>
      <c r="U102" s="163">
        <v>19.069155874395001</v>
      </c>
      <c r="V102" s="169">
        <v>18.707047659933298</v>
      </c>
      <c r="W102" s="169">
        <v>18.197280737008199</v>
      </c>
      <c r="X102" s="170">
        <v>17.521112842595599</v>
      </c>
      <c r="Y102" s="170">
        <v>15.6116666744112</v>
      </c>
      <c r="Z102" s="163">
        <v>16.789761549438101</v>
      </c>
      <c r="AA102" s="163">
        <v>17.3642379712151</v>
      </c>
      <c r="AB102" s="163">
        <v>17.355276756316901</v>
      </c>
      <c r="AC102" s="163">
        <v>18.2282291988137</v>
      </c>
      <c r="AD102" s="223">
        <v>17.9538743570421</v>
      </c>
      <c r="AE102" s="222"/>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c r="BM102" s="163"/>
      <c r="BN102" s="163"/>
      <c r="BO102" s="163"/>
      <c r="BP102" s="163"/>
      <c r="BQ102" s="163"/>
      <c r="BR102" s="163"/>
      <c r="BS102" s="163"/>
      <c r="BT102" s="163"/>
      <c r="BU102" s="163"/>
      <c r="BV102" s="163"/>
      <c r="BW102" s="163"/>
      <c r="BX102" s="163"/>
      <c r="BY102" s="163"/>
      <c r="BZ102" s="163"/>
      <c r="CA102" s="163"/>
      <c r="CB102" s="163"/>
      <c r="CC102" s="163"/>
      <c r="CD102" s="163"/>
      <c r="CE102" s="163"/>
      <c r="CF102" s="163"/>
      <c r="CG102" s="163"/>
      <c r="CH102" s="163"/>
      <c r="CI102" s="163"/>
      <c r="CJ102" s="163"/>
      <c r="CK102" s="163"/>
      <c r="CL102" s="163"/>
      <c r="CM102" s="163"/>
      <c r="CN102" s="163"/>
      <c r="CO102" s="163"/>
      <c r="CP102" s="163"/>
      <c r="CQ102" s="163"/>
      <c r="CR102" s="163"/>
      <c r="CS102" s="163"/>
      <c r="CT102" s="163"/>
      <c r="CU102" s="163"/>
      <c r="CV102" s="163"/>
      <c r="CW102" s="163"/>
      <c r="CX102" s="163"/>
      <c r="CY102" s="163"/>
      <c r="CZ102" s="163"/>
      <c r="DA102" s="163"/>
      <c r="DB102" s="163"/>
      <c r="DC102" s="163"/>
      <c r="DD102" s="163"/>
      <c r="DE102" s="163"/>
      <c r="DF102" s="187" t="s">
        <v>116</v>
      </c>
      <c r="DG102" s="188">
        <f>C102-J102</f>
        <v>0.21867869450386124</v>
      </c>
      <c r="DH102" s="7"/>
      <c r="DI102" s="7"/>
      <c r="DJ102" s="7"/>
      <c r="DK102" s="7"/>
      <c r="DL102" s="7"/>
      <c r="DM102" s="7"/>
      <c r="DN102" s="7"/>
      <c r="DO102" s="7"/>
      <c r="DP102" s="7"/>
      <c r="DQ102" s="7"/>
      <c r="DR102" s="7"/>
      <c r="DS102" s="7"/>
      <c r="DT102" s="7"/>
      <c r="DU102" s="7"/>
    </row>
    <row r="103" spans="1:125" x14ac:dyDescent="0.25">
      <c r="A103" s="152" t="s">
        <v>78</v>
      </c>
      <c r="B103" s="153">
        <v>20903278</v>
      </c>
      <c r="C103" s="154">
        <v>6.4898642732420478E-2</v>
      </c>
      <c r="D103" s="155">
        <v>0.15700000000000003</v>
      </c>
      <c r="E103" s="173"/>
      <c r="F103" s="156"/>
      <c r="G103" s="157">
        <v>1738.3504615326369</v>
      </c>
      <c r="H103" s="157"/>
      <c r="I103" s="288"/>
      <c r="J103" s="159">
        <v>8.8341547118772595E-2</v>
      </c>
      <c r="K103" s="159">
        <v>9.7688357458600494E-2</v>
      </c>
      <c r="L103" s="159">
        <v>9.7132201560224798E-2</v>
      </c>
      <c r="M103" s="159">
        <v>0.105787847175731</v>
      </c>
      <c r="N103" s="159">
        <v>9.1600302880911103E-2</v>
      </c>
      <c r="O103" s="159">
        <v>9.2946205681013805E-2</v>
      </c>
      <c r="P103" s="159">
        <v>8.9961618445029395E-2</v>
      </c>
      <c r="Q103" s="159">
        <v>0.12102152663450701</v>
      </c>
      <c r="R103" s="160">
        <v>0.13909581513577501</v>
      </c>
      <c r="S103" s="160">
        <v>0.128070709340801</v>
      </c>
      <c r="T103" s="160">
        <v>0.131243276664189</v>
      </c>
      <c r="U103" s="160">
        <v>0.13650809358968799</v>
      </c>
      <c r="V103" s="161">
        <v>0.155620189364681</v>
      </c>
      <c r="W103" s="161">
        <v>0.176405381398373</v>
      </c>
      <c r="X103" s="162">
        <v>0.15444420158080299</v>
      </c>
      <c r="Y103" s="162">
        <v>0.19193908693251499</v>
      </c>
      <c r="Z103" s="163">
        <v>0.156241019392483</v>
      </c>
      <c r="AA103" s="163">
        <v>0.17785420826950901</v>
      </c>
      <c r="AB103" s="163">
        <v>0.18137128541811501</v>
      </c>
      <c r="AC103" s="163">
        <v>0.17783477110025001</v>
      </c>
      <c r="AD103" s="223">
        <v>0.15546204935143201</v>
      </c>
      <c r="AE103" s="222"/>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c r="BR103" s="163"/>
      <c r="BS103" s="163"/>
      <c r="BT103" s="163"/>
      <c r="BU103" s="163"/>
      <c r="BV103" s="163"/>
      <c r="BW103" s="163"/>
      <c r="BX103" s="163"/>
      <c r="BY103" s="163"/>
      <c r="BZ103" s="163"/>
      <c r="CA103" s="163"/>
      <c r="CB103" s="163"/>
      <c r="CC103" s="163"/>
      <c r="CD103" s="163"/>
      <c r="CE103" s="163"/>
      <c r="CF103" s="163"/>
      <c r="CG103" s="163"/>
      <c r="CH103" s="163"/>
      <c r="CI103" s="163"/>
      <c r="CJ103" s="163"/>
      <c r="CK103" s="163"/>
      <c r="CL103" s="163"/>
      <c r="CM103" s="163"/>
      <c r="CN103" s="163"/>
      <c r="CO103" s="163"/>
      <c r="CP103" s="163"/>
      <c r="CQ103" s="163"/>
      <c r="CR103" s="163"/>
      <c r="CS103" s="163"/>
      <c r="CT103" s="163"/>
      <c r="CU103" s="163"/>
      <c r="CV103" s="163"/>
      <c r="CW103" s="163"/>
      <c r="CX103" s="163"/>
      <c r="CY103" s="163"/>
      <c r="CZ103" s="163"/>
      <c r="DA103" s="163"/>
      <c r="DB103" s="163"/>
      <c r="DC103" s="163"/>
      <c r="DD103" s="163"/>
      <c r="DE103" s="163"/>
      <c r="DF103" s="187" t="s">
        <v>72</v>
      </c>
      <c r="DG103" s="187"/>
      <c r="DH103" s="7"/>
      <c r="DI103" s="7"/>
      <c r="DJ103" s="7"/>
      <c r="DK103" s="7"/>
      <c r="DL103" s="7"/>
      <c r="DM103" s="7"/>
      <c r="DN103" s="7"/>
      <c r="DO103" s="7"/>
      <c r="DP103" s="7"/>
      <c r="DQ103" s="7"/>
      <c r="DR103" s="7"/>
      <c r="DS103" s="7"/>
      <c r="DT103" s="7"/>
      <c r="DU103" s="7"/>
    </row>
    <row r="104" spans="1:125" x14ac:dyDescent="0.25">
      <c r="A104" s="152" t="s">
        <v>76</v>
      </c>
      <c r="B104" s="153">
        <v>11890781</v>
      </c>
      <c r="C104" s="154">
        <v>5.2418558763557235E-2</v>
      </c>
      <c r="D104" s="155">
        <v>0.53579999999999994</v>
      </c>
      <c r="E104" s="173"/>
      <c r="F104" s="156"/>
      <c r="G104" s="157">
        <v>708.74736780030253</v>
      </c>
      <c r="H104" s="157"/>
      <c r="I104" s="288"/>
      <c r="J104" s="159">
        <v>5.2965411337179802E-2</v>
      </c>
      <c r="K104" s="159">
        <v>4.1268573239391503E-2</v>
      </c>
      <c r="L104" s="159">
        <v>3.6275042015435598E-2</v>
      </c>
      <c r="M104" s="159">
        <v>2.9248708803398801E-2</v>
      </c>
      <c r="N104" s="159">
        <v>3.4702855609854602E-2</v>
      </c>
      <c r="O104" s="159">
        <v>2.7169410260679601E-2</v>
      </c>
      <c r="P104" s="159">
        <v>3.2048439821949298E-2</v>
      </c>
      <c r="Q104" s="159">
        <v>4.9750121063735199E-2</v>
      </c>
      <c r="R104" s="160">
        <v>2.9418740190885299E-2</v>
      </c>
      <c r="S104" s="160">
        <v>2.7652250981560898E-2</v>
      </c>
      <c r="T104" s="160">
        <v>2.9401171949587801E-2</v>
      </c>
      <c r="U104" s="160">
        <v>3.3541254944153297E-2</v>
      </c>
      <c r="V104" s="161">
        <v>3.1199849260331099E-2</v>
      </c>
      <c r="W104" s="161">
        <v>3.5900769636850897E-2</v>
      </c>
      <c r="X104" s="162">
        <v>2.8308382227079199E-2</v>
      </c>
      <c r="Y104" s="162">
        <v>4.1960214259802203E-2</v>
      </c>
      <c r="Z104" s="163">
        <v>4.8625210146235803E-2</v>
      </c>
      <c r="AA104" s="163">
        <v>2.63683996244546E-2</v>
      </c>
      <c r="AB104" s="163">
        <v>2.7800236636368901E-2</v>
      </c>
      <c r="AC104" s="163">
        <v>2.8077197492321199E-2</v>
      </c>
      <c r="AD104" s="223">
        <v>2.40106166017281E-2</v>
      </c>
      <c r="AE104" s="222"/>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c r="BS104" s="163"/>
      <c r="BT104" s="163"/>
      <c r="BU104" s="163"/>
      <c r="BV104" s="163"/>
      <c r="BW104" s="163"/>
      <c r="BX104" s="163"/>
      <c r="BY104" s="163"/>
      <c r="BZ104" s="163"/>
      <c r="CA104" s="163"/>
      <c r="CB104" s="163"/>
      <c r="CC104" s="163"/>
      <c r="CD104" s="163"/>
      <c r="CE104" s="163"/>
      <c r="CF104" s="163"/>
      <c r="CG104" s="163"/>
      <c r="CH104" s="163"/>
      <c r="CI104" s="163"/>
      <c r="CJ104" s="163"/>
      <c r="CK104" s="163"/>
      <c r="CL104" s="163"/>
      <c r="CM104" s="163"/>
      <c r="CN104" s="163"/>
      <c r="CO104" s="163"/>
      <c r="CP104" s="163"/>
      <c r="CQ104" s="163"/>
      <c r="CR104" s="163"/>
      <c r="CS104" s="163"/>
      <c r="CT104" s="163"/>
      <c r="CU104" s="163"/>
      <c r="CV104" s="163"/>
      <c r="CW104" s="163"/>
      <c r="CX104" s="163"/>
      <c r="CY104" s="163"/>
      <c r="CZ104" s="163"/>
      <c r="DA104" s="163"/>
      <c r="DB104" s="163"/>
      <c r="DC104" s="163"/>
      <c r="DD104" s="163"/>
      <c r="DE104" s="163"/>
      <c r="DF104" s="187" t="s">
        <v>72</v>
      </c>
      <c r="DG104" s="187"/>
      <c r="DH104" s="7"/>
      <c r="DI104" s="7"/>
      <c r="DJ104" s="7"/>
      <c r="DK104" s="7"/>
      <c r="DL104" s="7"/>
      <c r="DM104" s="7"/>
      <c r="DN104" s="7"/>
      <c r="DO104" s="7"/>
      <c r="DP104" s="7"/>
      <c r="DQ104" s="7"/>
      <c r="DR104" s="7"/>
      <c r="DS104" s="7"/>
      <c r="DT104" s="7"/>
      <c r="DU104" s="7"/>
    </row>
    <row r="105" spans="1:125" x14ac:dyDescent="0.25">
      <c r="A105" s="152" t="s">
        <v>88</v>
      </c>
      <c r="B105" s="153">
        <v>16718971</v>
      </c>
      <c r="C105" s="154">
        <v>0.10185748164677992</v>
      </c>
      <c r="D105" s="155">
        <v>0.28909999999999997</v>
      </c>
      <c r="E105" s="173"/>
      <c r="F105" s="156"/>
      <c r="G105" s="157">
        <v>3156.997118158512</v>
      </c>
      <c r="H105" s="157"/>
      <c r="I105" s="288"/>
      <c r="J105" s="159">
        <v>0.16468544124617401</v>
      </c>
      <c r="K105" s="159">
        <v>0.17638253835113901</v>
      </c>
      <c r="L105" s="159">
        <v>0.177923250888426</v>
      </c>
      <c r="M105" s="159">
        <v>0.18812606375115701</v>
      </c>
      <c r="N105" s="159">
        <v>0.18519865440084499</v>
      </c>
      <c r="O105" s="159">
        <v>0.20212996017392301</v>
      </c>
      <c r="P105" s="159">
        <v>0.22184991887639599</v>
      </c>
      <c r="Q105" s="159">
        <v>0.267617199053865</v>
      </c>
      <c r="R105" s="160">
        <v>0.29275158200353002</v>
      </c>
      <c r="S105" s="160">
        <v>0.34392658587528901</v>
      </c>
      <c r="T105" s="160">
        <v>0.35004477357831298</v>
      </c>
      <c r="U105" s="160">
        <v>0.36287113785347302</v>
      </c>
      <c r="V105" s="161">
        <v>0.371980886965466</v>
      </c>
      <c r="W105" s="161">
        <v>0.37485295246526901</v>
      </c>
      <c r="X105" s="162">
        <v>0.43815682452785698</v>
      </c>
      <c r="Y105" s="162">
        <v>0.56425336327782605</v>
      </c>
      <c r="Z105" s="163">
        <v>0.64992708572298596</v>
      </c>
      <c r="AA105" s="163">
        <v>0.76695881902357999</v>
      </c>
      <c r="AB105" s="163">
        <v>0.77763599208136502</v>
      </c>
      <c r="AC105" s="163">
        <v>0.96902012261866199</v>
      </c>
      <c r="AD105" s="223">
        <v>0.94640117470554896</v>
      </c>
      <c r="AE105" s="222"/>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D105" s="163"/>
      <c r="BE105" s="163"/>
      <c r="BF105" s="163"/>
      <c r="BG105" s="163"/>
      <c r="BH105" s="163"/>
      <c r="BI105" s="163"/>
      <c r="BJ105" s="163"/>
      <c r="BK105" s="163"/>
      <c r="BL105" s="163"/>
      <c r="BM105" s="163"/>
      <c r="BN105" s="163"/>
      <c r="BO105" s="163"/>
      <c r="BP105" s="163"/>
      <c r="BQ105" s="163"/>
      <c r="BR105" s="163"/>
      <c r="BS105" s="163"/>
      <c r="BT105" s="163"/>
      <c r="BU105" s="163"/>
      <c r="BV105" s="163"/>
      <c r="BW105" s="163"/>
      <c r="BX105" s="163"/>
      <c r="BY105" s="163"/>
      <c r="BZ105" s="163"/>
      <c r="CA105" s="163"/>
      <c r="CB105" s="163"/>
      <c r="CC105" s="163"/>
      <c r="CD105" s="163"/>
      <c r="CE105" s="163"/>
      <c r="CF105" s="163"/>
      <c r="CG105" s="163"/>
      <c r="CH105" s="163"/>
      <c r="CI105" s="163"/>
      <c r="CJ105" s="163"/>
      <c r="CK105" s="163"/>
      <c r="CL105" s="163"/>
      <c r="CM105" s="163"/>
      <c r="CN105" s="163"/>
      <c r="CO105" s="163"/>
      <c r="CP105" s="163"/>
      <c r="CQ105" s="163"/>
      <c r="CR105" s="163"/>
      <c r="CS105" s="163"/>
      <c r="CT105" s="163"/>
      <c r="CU105" s="163"/>
      <c r="CV105" s="163"/>
      <c r="CW105" s="163"/>
      <c r="CX105" s="163"/>
      <c r="CY105" s="163"/>
      <c r="CZ105" s="163"/>
      <c r="DA105" s="163"/>
      <c r="DB105" s="163"/>
      <c r="DC105" s="163"/>
      <c r="DD105" s="163"/>
      <c r="DE105" s="163"/>
      <c r="DF105" s="187" t="s">
        <v>72</v>
      </c>
      <c r="DG105" s="187"/>
      <c r="DH105" s="7"/>
      <c r="DI105" s="7"/>
      <c r="DJ105" s="7"/>
      <c r="DK105" s="7"/>
      <c r="DL105" s="7"/>
      <c r="DM105" s="7"/>
      <c r="DN105" s="7"/>
      <c r="DO105" s="7"/>
      <c r="DP105" s="7"/>
      <c r="DQ105" s="7"/>
      <c r="DR105" s="7"/>
      <c r="DS105" s="7"/>
      <c r="DT105" s="7"/>
      <c r="DU105" s="7"/>
    </row>
    <row r="106" spans="1:125" x14ac:dyDescent="0.25">
      <c r="A106" s="152" t="s">
        <v>114</v>
      </c>
      <c r="B106" s="153">
        <v>26545864</v>
      </c>
      <c r="C106" s="154">
        <v>0.38231657841777733</v>
      </c>
      <c r="D106" s="155">
        <v>0.15099999999999994</v>
      </c>
      <c r="E106" s="173"/>
      <c r="F106" s="156"/>
      <c r="G106" s="157">
        <v>3216.4188862580068</v>
      </c>
      <c r="H106" s="157"/>
      <c r="I106" s="288"/>
      <c r="J106" s="159">
        <v>0.37896088209398898</v>
      </c>
      <c r="K106" s="159">
        <v>0.36752969879957098</v>
      </c>
      <c r="L106" s="159">
        <v>0.35311690333430701</v>
      </c>
      <c r="M106" s="159">
        <v>0.35085681029139298</v>
      </c>
      <c r="N106" s="159">
        <v>0.335864077013521</v>
      </c>
      <c r="O106" s="159">
        <v>0.318071598343934</v>
      </c>
      <c r="P106" s="159">
        <v>0.31240832714351202</v>
      </c>
      <c r="Q106" s="159">
        <v>0.35813942022027201</v>
      </c>
      <c r="R106" s="160">
        <v>0.36730811305336603</v>
      </c>
      <c r="S106" s="160">
        <v>0.38821906881204199</v>
      </c>
      <c r="T106" s="160">
        <v>0.38506954357777701</v>
      </c>
      <c r="U106" s="160">
        <v>0.35376037365402202</v>
      </c>
      <c r="V106" s="161">
        <v>0.34688126532116798</v>
      </c>
      <c r="W106" s="161">
        <v>0.37016947028001901</v>
      </c>
      <c r="X106" s="162">
        <v>0.39305245826195301</v>
      </c>
      <c r="Y106" s="162">
        <v>0.40266698857246702</v>
      </c>
      <c r="Z106" s="163">
        <v>0.42257132337605402</v>
      </c>
      <c r="AA106" s="163">
        <v>0.41430390670894701</v>
      </c>
      <c r="AB106" s="163">
        <v>0.41956998417986502</v>
      </c>
      <c r="AC106" s="163">
        <v>0.38859065565707701</v>
      </c>
      <c r="AD106" s="223">
        <v>0.35880541918930098</v>
      </c>
      <c r="AE106" s="222"/>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D106" s="163"/>
      <c r="BE106" s="163"/>
      <c r="BF106" s="163"/>
      <c r="BG106" s="163"/>
      <c r="BH106" s="163"/>
      <c r="BI106" s="163"/>
      <c r="BJ106" s="163"/>
      <c r="BK106" s="163"/>
      <c r="BL106" s="163"/>
      <c r="BM106" s="163"/>
      <c r="BN106" s="163"/>
      <c r="BO106" s="163"/>
      <c r="BP106" s="163"/>
      <c r="BQ106" s="163"/>
      <c r="BR106" s="163"/>
      <c r="BS106" s="163"/>
      <c r="BT106" s="163"/>
      <c r="BU106" s="163"/>
      <c r="BV106" s="163"/>
      <c r="BW106" s="163"/>
      <c r="BX106" s="163"/>
      <c r="BY106" s="163"/>
      <c r="BZ106" s="163"/>
      <c r="CA106" s="163"/>
      <c r="CB106" s="163"/>
      <c r="CC106" s="163"/>
      <c r="CD106" s="163"/>
      <c r="CE106" s="163"/>
      <c r="CF106" s="163"/>
      <c r="CG106" s="163"/>
      <c r="CH106" s="163"/>
      <c r="CI106" s="163"/>
      <c r="CJ106" s="163"/>
      <c r="CK106" s="163"/>
      <c r="CL106" s="163"/>
      <c r="CM106" s="163"/>
      <c r="CN106" s="163"/>
      <c r="CO106" s="163"/>
      <c r="CP106" s="163"/>
      <c r="CQ106" s="163"/>
      <c r="CR106" s="163"/>
      <c r="CS106" s="163"/>
      <c r="CT106" s="163"/>
      <c r="CU106" s="163"/>
      <c r="CV106" s="163"/>
      <c r="CW106" s="163"/>
      <c r="CX106" s="163"/>
      <c r="CY106" s="163"/>
      <c r="CZ106" s="163"/>
      <c r="DA106" s="163"/>
      <c r="DB106" s="163"/>
      <c r="DC106" s="163"/>
      <c r="DD106" s="163"/>
      <c r="DE106" s="163"/>
      <c r="DF106" s="187" t="s">
        <v>72</v>
      </c>
      <c r="DG106" s="187"/>
      <c r="DH106" s="7"/>
      <c r="DI106" s="7"/>
      <c r="DJ106" s="7"/>
      <c r="DK106" s="7"/>
      <c r="DL106" s="7"/>
      <c r="DM106" s="7"/>
      <c r="DN106" s="7"/>
      <c r="DO106" s="7"/>
      <c r="DP106" s="7"/>
      <c r="DQ106" s="7"/>
      <c r="DR106" s="7"/>
      <c r="DS106" s="7"/>
      <c r="DT106" s="7"/>
      <c r="DU106" s="7"/>
    </row>
    <row r="107" spans="1:125" x14ac:dyDescent="0.25">
      <c r="A107" s="152" t="s">
        <v>105</v>
      </c>
      <c r="B107" s="153">
        <v>555988</v>
      </c>
      <c r="C107" s="154">
        <v>0.22834662337773759</v>
      </c>
      <c r="D107" s="155">
        <v>1.1200000000000045E-2</v>
      </c>
      <c r="E107" s="156"/>
      <c r="F107" s="156"/>
      <c r="G107" s="157">
        <v>5790.9193777875817</v>
      </c>
      <c r="H107" s="157"/>
      <c r="I107" s="158"/>
      <c r="J107" s="159">
        <v>0.73798388101930901</v>
      </c>
      <c r="K107" s="159">
        <v>0.82081714445726495</v>
      </c>
      <c r="L107" s="159">
        <v>0.87405152194396896</v>
      </c>
      <c r="M107" s="159">
        <v>0.87461052524736604</v>
      </c>
      <c r="N107" s="159">
        <v>0.93670553026959502</v>
      </c>
      <c r="O107" s="159">
        <v>1.4228390370295401</v>
      </c>
      <c r="P107" s="159">
        <v>1.49378421511871</v>
      </c>
      <c r="Q107" s="159">
        <v>1.6211774553365501</v>
      </c>
      <c r="R107" s="160">
        <v>1.6359987401443501</v>
      </c>
      <c r="S107" s="160">
        <v>1.5202175859571001</v>
      </c>
      <c r="T107" s="160">
        <v>1.5978019109884101</v>
      </c>
      <c r="U107" s="160">
        <v>1.74955962343549</v>
      </c>
      <c r="V107" s="161">
        <v>1.4933834152757199</v>
      </c>
      <c r="W107" s="161">
        <v>1.43197451331075</v>
      </c>
      <c r="X107" s="162">
        <v>1.4954344020272099</v>
      </c>
      <c r="Y107" s="162">
        <v>1.49631629194634</v>
      </c>
      <c r="Z107" s="163">
        <v>1.56706627266662</v>
      </c>
      <c r="AA107" s="163">
        <v>1.5545060027306601</v>
      </c>
      <c r="AB107" s="163">
        <v>1.6134969246297499</v>
      </c>
      <c r="AC107" s="163">
        <v>1.6065330139609399</v>
      </c>
      <c r="AD107" s="223">
        <v>1.4161309798025199</v>
      </c>
      <c r="AE107" s="222"/>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c r="BT107" s="163"/>
      <c r="BU107" s="163"/>
      <c r="BV107" s="163"/>
      <c r="BW107" s="163"/>
      <c r="BX107" s="163"/>
      <c r="BY107" s="163"/>
      <c r="BZ107" s="163"/>
      <c r="CA107" s="163"/>
      <c r="CB107" s="163"/>
      <c r="CC107" s="163"/>
      <c r="CD107" s="163"/>
      <c r="CE107" s="163"/>
      <c r="CF107" s="163"/>
      <c r="CG107" s="163"/>
      <c r="CH107" s="163"/>
      <c r="CI107" s="163"/>
      <c r="CJ107" s="163"/>
      <c r="CK107" s="163"/>
      <c r="CL107" s="163"/>
      <c r="CM107" s="163"/>
      <c r="CN107" s="163"/>
      <c r="CO107" s="163"/>
      <c r="CP107" s="163"/>
      <c r="CQ107" s="163"/>
      <c r="CR107" s="163"/>
      <c r="CS107" s="163"/>
      <c r="CT107" s="163"/>
      <c r="CU107" s="163"/>
      <c r="CV107" s="163"/>
      <c r="CW107" s="163"/>
      <c r="CX107" s="163"/>
      <c r="CY107" s="163"/>
      <c r="CZ107" s="163"/>
      <c r="DA107" s="163"/>
      <c r="DB107" s="163"/>
      <c r="DC107" s="163"/>
      <c r="DD107" s="163"/>
      <c r="DE107" s="163"/>
      <c r="DF107" s="187" t="s">
        <v>106</v>
      </c>
      <c r="DG107" s="187"/>
      <c r="DH107" s="7"/>
      <c r="DI107" s="7"/>
      <c r="DJ107" s="7"/>
      <c r="DK107" s="7"/>
      <c r="DL107" s="7"/>
      <c r="DM107" s="7"/>
      <c r="DN107" s="7"/>
      <c r="DO107" s="7"/>
      <c r="DP107" s="7"/>
      <c r="DQ107" s="7"/>
      <c r="DR107" s="7"/>
      <c r="DS107" s="7"/>
      <c r="DT107" s="7"/>
      <c r="DU107" s="7"/>
    </row>
    <row r="108" spans="1:125" x14ac:dyDescent="0.25">
      <c r="A108" s="152" t="s">
        <v>80</v>
      </c>
      <c r="B108" s="153">
        <v>4829764</v>
      </c>
      <c r="C108" s="154">
        <v>7.2669896734586042E-2</v>
      </c>
      <c r="D108" s="155">
        <v>5.2199999999999989E-2</v>
      </c>
      <c r="E108" s="173"/>
      <c r="F108" s="156"/>
      <c r="G108" s="157">
        <v>874.55031281950505</v>
      </c>
      <c r="H108" s="157"/>
      <c r="I108" s="288"/>
      <c r="J108" s="159">
        <v>9.1016960705621097E-2</v>
      </c>
      <c r="K108" s="159">
        <v>9.3696956451907495E-2</v>
      </c>
      <c r="L108" s="159">
        <v>9.1732161538638696E-2</v>
      </c>
      <c r="M108" s="159">
        <v>8.7284692197751701E-2</v>
      </c>
      <c r="N108" s="159">
        <v>8.5087895908030495E-2</v>
      </c>
      <c r="O108" s="159">
        <v>8.4295381574501393E-2</v>
      </c>
      <c r="P108" s="159">
        <v>8.6905388456599203E-2</v>
      </c>
      <c r="Q108" s="159">
        <v>8.57454243061649E-2</v>
      </c>
      <c r="R108" s="160">
        <v>8.6315016833932001E-2</v>
      </c>
      <c r="S108" s="160">
        <v>8.4561378106956298E-2</v>
      </c>
      <c r="T108" s="160">
        <v>8.55733911727945E-2</v>
      </c>
      <c r="U108" s="160">
        <v>8.3959303575617497E-2</v>
      </c>
      <c r="V108" s="161">
        <v>8.6994093247402204E-2</v>
      </c>
      <c r="W108" s="161">
        <v>8.5992385252186304E-2</v>
      </c>
      <c r="X108" s="162">
        <v>8.4972926303154298E-2</v>
      </c>
      <c r="Y108" s="162">
        <v>8.6900922461010596E-2</v>
      </c>
      <c r="Z108" s="163">
        <v>8.7435477885004595E-2</v>
      </c>
      <c r="AA108" s="163">
        <v>8.5831199193832294E-2</v>
      </c>
      <c r="AB108" s="163">
        <v>8.8515947594293404E-2</v>
      </c>
      <c r="AC108" s="163">
        <v>8.3405637884241296E-2</v>
      </c>
      <c r="AD108" s="223">
        <v>7.1959751805009201E-2</v>
      </c>
      <c r="AE108" s="222"/>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c r="BK108" s="163"/>
      <c r="BL108" s="163"/>
      <c r="BM108" s="163"/>
      <c r="BN108" s="163"/>
      <c r="BO108" s="163"/>
      <c r="BP108" s="163"/>
      <c r="BQ108" s="163"/>
      <c r="BR108" s="163"/>
      <c r="BS108" s="163"/>
      <c r="BT108" s="163"/>
      <c r="BU108" s="163"/>
      <c r="BV108" s="163"/>
      <c r="BW108" s="163"/>
      <c r="BX108" s="163"/>
      <c r="BY108" s="163"/>
      <c r="BZ108" s="163"/>
      <c r="CA108" s="163"/>
      <c r="CB108" s="163"/>
      <c r="CC108" s="163"/>
      <c r="CD108" s="163"/>
      <c r="CE108" s="163"/>
      <c r="CF108" s="163"/>
      <c r="CG108" s="163"/>
      <c r="CH108" s="163"/>
      <c r="CI108" s="163"/>
      <c r="CJ108" s="163"/>
      <c r="CK108" s="163"/>
      <c r="CL108" s="163"/>
      <c r="CM108" s="163"/>
      <c r="CN108" s="163"/>
      <c r="CO108" s="163"/>
      <c r="CP108" s="163"/>
      <c r="CQ108" s="163"/>
      <c r="CR108" s="163"/>
      <c r="CS108" s="163"/>
      <c r="CT108" s="163"/>
      <c r="CU108" s="163"/>
      <c r="CV108" s="163"/>
      <c r="CW108" s="163"/>
      <c r="CX108" s="163"/>
      <c r="CY108" s="163"/>
      <c r="CZ108" s="163"/>
      <c r="DA108" s="163"/>
      <c r="DB108" s="163"/>
      <c r="DC108" s="163"/>
      <c r="DD108" s="163"/>
      <c r="DE108" s="163"/>
      <c r="DF108" s="187" t="s">
        <v>72</v>
      </c>
      <c r="DG108" s="187"/>
      <c r="DH108" s="7"/>
      <c r="DI108" s="7"/>
      <c r="DJ108" s="7"/>
      <c r="DK108" s="7"/>
      <c r="DL108" s="7"/>
      <c r="DM108" s="7"/>
      <c r="DN108" s="7"/>
      <c r="DO108" s="7"/>
      <c r="DP108" s="7"/>
      <c r="DQ108" s="7"/>
      <c r="DR108" s="7"/>
      <c r="DS108" s="7"/>
      <c r="DT108" s="7"/>
      <c r="DU108" s="7"/>
    </row>
    <row r="109" spans="1:125" x14ac:dyDescent="0.25">
      <c r="A109" s="152" t="s">
        <v>71</v>
      </c>
      <c r="B109" s="153">
        <v>16425859</v>
      </c>
      <c r="C109" s="154">
        <v>3.2812349236234863E-2</v>
      </c>
      <c r="D109" s="155">
        <v>0.20870000000000005</v>
      </c>
      <c r="E109" s="173"/>
      <c r="F109" s="156"/>
      <c r="G109" s="157">
        <v>1535.4730380452474</v>
      </c>
      <c r="H109" s="157"/>
      <c r="I109" s="288"/>
      <c r="J109" s="159">
        <v>3.5064774361826603E-2</v>
      </c>
      <c r="K109" s="159">
        <v>3.3556181396535399E-2</v>
      </c>
      <c r="L109" s="159">
        <v>3.3709569647477303E-2</v>
      </c>
      <c r="M109" s="159">
        <v>4.6685644770934003E-2</v>
      </c>
      <c r="N109" s="159">
        <v>4.9754352537136802E-2</v>
      </c>
      <c r="O109" s="159">
        <v>5.0257659507085502E-2</v>
      </c>
      <c r="P109" s="159">
        <v>4.98752310129826E-2</v>
      </c>
      <c r="Q109" s="159">
        <v>5.1912085029278798E-2</v>
      </c>
      <c r="R109" s="160">
        <v>4.2650232344461497E-2</v>
      </c>
      <c r="S109" s="160">
        <v>4.0608977657613801E-2</v>
      </c>
      <c r="T109" s="160">
        <v>3.9856017716535401E-2</v>
      </c>
      <c r="U109" s="160">
        <v>3.8808635627063902E-2</v>
      </c>
      <c r="V109" s="161">
        <v>4.8955753416344602E-2</v>
      </c>
      <c r="W109" s="161">
        <v>5.30315492972986E-2</v>
      </c>
      <c r="X109" s="162">
        <v>5.5491018143396201E-2</v>
      </c>
      <c r="Y109" s="162">
        <v>6.5625354094607902E-2</v>
      </c>
      <c r="Z109" s="163">
        <v>6.8924079330358101E-2</v>
      </c>
      <c r="AA109" s="163">
        <v>6.4395903916040206E-2</v>
      </c>
      <c r="AB109" s="163">
        <v>6.1730200639359203E-2</v>
      </c>
      <c r="AC109" s="163">
        <v>5.4221562732253502E-2</v>
      </c>
      <c r="AD109" s="223">
        <v>5.03931154207716E-2</v>
      </c>
      <c r="AE109" s="222"/>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63"/>
      <c r="BP109" s="163"/>
      <c r="BQ109" s="163"/>
      <c r="BR109" s="163"/>
      <c r="BS109" s="163"/>
      <c r="BT109" s="163"/>
      <c r="BU109" s="163"/>
      <c r="BV109" s="163"/>
      <c r="BW109" s="163"/>
      <c r="BX109" s="163"/>
      <c r="BY109" s="163"/>
      <c r="BZ109" s="163"/>
      <c r="CA109" s="163"/>
      <c r="CB109" s="163"/>
      <c r="CC109" s="163"/>
      <c r="CD109" s="163"/>
      <c r="CE109" s="163"/>
      <c r="CF109" s="163"/>
      <c r="CG109" s="163"/>
      <c r="CH109" s="163"/>
      <c r="CI109" s="163"/>
      <c r="CJ109" s="163"/>
      <c r="CK109" s="163"/>
      <c r="CL109" s="163"/>
      <c r="CM109" s="163"/>
      <c r="CN109" s="163"/>
      <c r="CO109" s="163"/>
      <c r="CP109" s="163"/>
      <c r="CQ109" s="163"/>
      <c r="CR109" s="163"/>
      <c r="CS109" s="163"/>
      <c r="CT109" s="163"/>
      <c r="CU109" s="163"/>
      <c r="CV109" s="163"/>
      <c r="CW109" s="163"/>
      <c r="CX109" s="163"/>
      <c r="CY109" s="163"/>
      <c r="CZ109" s="163"/>
      <c r="DA109" s="163"/>
      <c r="DB109" s="163"/>
      <c r="DC109" s="163"/>
      <c r="DD109" s="163"/>
      <c r="DE109" s="163"/>
      <c r="DF109" s="187" t="s">
        <v>72</v>
      </c>
      <c r="DG109" s="187"/>
      <c r="DH109" s="7"/>
      <c r="DI109" s="7"/>
      <c r="DJ109" s="7"/>
      <c r="DK109" s="7"/>
      <c r="DL109" s="7"/>
      <c r="DM109" s="7"/>
      <c r="DN109" s="7"/>
      <c r="DO109" s="7"/>
      <c r="DP109" s="7"/>
      <c r="DQ109" s="7"/>
      <c r="DR109" s="7"/>
      <c r="DS109" s="7"/>
      <c r="DT109" s="7"/>
      <c r="DU109" s="7"/>
    </row>
    <row r="110" spans="1:125" x14ac:dyDescent="0.25">
      <c r="A110" s="152" t="s">
        <v>172</v>
      </c>
      <c r="B110" s="153">
        <v>19116209</v>
      </c>
      <c r="C110" s="154">
        <v>2.9668826232429404</v>
      </c>
      <c r="D110" s="155">
        <v>0.12349999999999994</v>
      </c>
      <c r="E110" s="173"/>
      <c r="F110" s="156"/>
      <c r="G110" s="157">
        <v>20448.920390606814</v>
      </c>
      <c r="H110" s="157"/>
      <c r="I110" s="158"/>
      <c r="J110" s="171">
        <v>3.50019239929633</v>
      </c>
      <c r="K110" s="171">
        <v>3.3248088072353501</v>
      </c>
      <c r="L110" s="171">
        <v>3.3170127250595298</v>
      </c>
      <c r="M110" s="171">
        <v>3.40386896842368</v>
      </c>
      <c r="N110" s="171">
        <v>3.6361230426823901</v>
      </c>
      <c r="O110" s="171">
        <v>3.64616575871085</v>
      </c>
      <c r="P110" s="171">
        <v>3.6772029162091502</v>
      </c>
      <c r="Q110" s="171">
        <v>4.09045691493903</v>
      </c>
      <c r="R110" s="172">
        <v>4.2615731917350299</v>
      </c>
      <c r="S110" s="172">
        <v>4.0369681504842703</v>
      </c>
      <c r="T110" s="163">
        <v>4.2403901094654399</v>
      </c>
      <c r="U110" s="163">
        <v>4.5853230663477804</v>
      </c>
      <c r="V110" s="169">
        <v>4.6703480966463902</v>
      </c>
      <c r="W110" s="169">
        <v>4.8663005265315196</v>
      </c>
      <c r="X110" s="170">
        <v>4.4545844054343799</v>
      </c>
      <c r="Y110" s="170">
        <v>4.73191058158839</v>
      </c>
      <c r="Z110" s="163">
        <v>4.9426919401165801</v>
      </c>
      <c r="AA110" s="163">
        <v>4.9489530395189698</v>
      </c>
      <c r="AB110" s="163">
        <v>4.8883982211517703</v>
      </c>
      <c r="AC110" s="163">
        <v>4.9399768479427504</v>
      </c>
      <c r="AD110" s="223">
        <v>4.5773628354906402</v>
      </c>
      <c r="AE110" s="222"/>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c r="BB110" s="163"/>
      <c r="BC110" s="163"/>
      <c r="BD110" s="163"/>
      <c r="BE110" s="163"/>
      <c r="BF110" s="163"/>
      <c r="BG110" s="163"/>
      <c r="BH110" s="163"/>
      <c r="BI110" s="163"/>
      <c r="BJ110" s="163"/>
      <c r="BK110" s="163"/>
      <c r="BL110" s="163"/>
      <c r="BM110" s="163"/>
      <c r="BN110" s="163"/>
      <c r="BO110" s="163"/>
      <c r="BP110" s="163"/>
      <c r="BQ110" s="163"/>
      <c r="BR110" s="163"/>
      <c r="BS110" s="163"/>
      <c r="BT110" s="163"/>
      <c r="BU110" s="163"/>
      <c r="BV110" s="163"/>
      <c r="BW110" s="163"/>
      <c r="BX110" s="163"/>
      <c r="BY110" s="163"/>
      <c r="BZ110" s="163"/>
      <c r="CA110" s="163"/>
      <c r="CB110" s="163"/>
      <c r="CC110" s="163"/>
      <c r="CD110" s="163"/>
      <c r="CE110" s="163"/>
      <c r="CF110" s="163"/>
      <c r="CG110" s="163"/>
      <c r="CH110" s="163"/>
      <c r="CI110" s="163"/>
      <c r="CJ110" s="163"/>
      <c r="CK110" s="163"/>
      <c r="CL110" s="163"/>
      <c r="CM110" s="163"/>
      <c r="CN110" s="163"/>
      <c r="CO110" s="163"/>
      <c r="CP110" s="163"/>
      <c r="CQ110" s="163"/>
      <c r="CR110" s="163"/>
      <c r="CS110" s="163"/>
      <c r="CT110" s="163"/>
      <c r="CU110" s="163"/>
      <c r="CV110" s="163"/>
      <c r="CW110" s="163"/>
      <c r="CX110" s="163"/>
      <c r="CY110" s="163"/>
      <c r="CZ110" s="163"/>
      <c r="DA110" s="163"/>
      <c r="DB110" s="163"/>
      <c r="DC110" s="163"/>
      <c r="DD110" s="163"/>
      <c r="DE110" s="163"/>
      <c r="DF110" s="187" t="s">
        <v>116</v>
      </c>
      <c r="DG110" s="188">
        <f>C110-J110</f>
        <v>-0.53330977605338958</v>
      </c>
      <c r="DH110" s="7"/>
      <c r="DI110" s="7"/>
      <c r="DJ110" s="7"/>
      <c r="DK110" s="7"/>
      <c r="DL110" s="7"/>
      <c r="DM110" s="7"/>
      <c r="DN110" s="7"/>
      <c r="DO110" s="7"/>
      <c r="DP110" s="7"/>
      <c r="DQ110" s="7"/>
      <c r="DR110" s="7"/>
      <c r="DS110" s="7"/>
      <c r="DT110" s="7"/>
      <c r="DU110" s="7"/>
    </row>
    <row r="111" spans="1:125" x14ac:dyDescent="0.25">
      <c r="A111" s="152" t="s">
        <v>153</v>
      </c>
      <c r="B111" s="153">
        <v>50882884</v>
      </c>
      <c r="C111" s="154">
        <v>1.6094838931683071</v>
      </c>
      <c r="D111" s="155">
        <v>0.28189999999999998</v>
      </c>
      <c r="E111" s="173"/>
      <c r="F111" s="156"/>
      <c r="G111" s="157">
        <v>12207.615925617461</v>
      </c>
      <c r="H111" s="157"/>
      <c r="I111" s="158"/>
      <c r="J111" s="166">
        <v>1.5272501128551601</v>
      </c>
      <c r="K111" s="166">
        <v>1.4976080746104401</v>
      </c>
      <c r="L111" s="166">
        <v>1.4195122268759399</v>
      </c>
      <c r="M111" s="166">
        <v>1.38872147266098</v>
      </c>
      <c r="N111" s="166">
        <v>1.3731914976734501</v>
      </c>
      <c r="O111" s="166">
        <v>1.40732700299869</v>
      </c>
      <c r="P111" s="166">
        <v>1.36335738060074</v>
      </c>
      <c r="Q111" s="166">
        <v>1.38546900753832</v>
      </c>
      <c r="R111" s="167">
        <v>1.3810100558787599</v>
      </c>
      <c r="S111" s="167">
        <v>1.4364649014272399</v>
      </c>
      <c r="T111" s="160">
        <v>1.45518890736071</v>
      </c>
      <c r="U111" s="160">
        <v>1.56124222642016</v>
      </c>
      <c r="V111" s="161">
        <v>1.55514440040677</v>
      </c>
      <c r="W111" s="161">
        <v>1.7413379003126099</v>
      </c>
      <c r="X111" s="162">
        <v>1.78614926060274</v>
      </c>
      <c r="Y111" s="162">
        <v>1.7718044449769501</v>
      </c>
      <c r="Z111" s="163">
        <v>1.96077221469188</v>
      </c>
      <c r="AA111" s="163">
        <v>1.6919221281060499</v>
      </c>
      <c r="AB111" s="163">
        <v>1.74788351628191</v>
      </c>
      <c r="AC111" s="163">
        <v>1.85804499632757</v>
      </c>
      <c r="AD111" s="223">
        <v>1.79712634412119</v>
      </c>
      <c r="AE111" s="222"/>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c r="BC111" s="163"/>
      <c r="BD111" s="163"/>
      <c r="BE111" s="163"/>
      <c r="BF111" s="163"/>
      <c r="BG111" s="163"/>
      <c r="BH111" s="163"/>
      <c r="BI111" s="163"/>
      <c r="BJ111" s="163"/>
      <c r="BK111" s="163"/>
      <c r="BL111" s="163"/>
      <c r="BM111" s="163"/>
      <c r="BN111" s="163"/>
      <c r="BO111" s="163"/>
      <c r="BP111" s="163"/>
      <c r="BQ111" s="163"/>
      <c r="BR111" s="163"/>
      <c r="BS111" s="163"/>
      <c r="BT111" s="163"/>
      <c r="BU111" s="163"/>
      <c r="BV111" s="163"/>
      <c r="BW111" s="163"/>
      <c r="BX111" s="163"/>
      <c r="BY111" s="163"/>
      <c r="BZ111" s="163"/>
      <c r="CA111" s="163"/>
      <c r="CB111" s="163"/>
      <c r="CC111" s="163"/>
      <c r="CD111" s="163"/>
      <c r="CE111" s="163"/>
      <c r="CF111" s="163"/>
      <c r="CG111" s="163"/>
      <c r="CH111" s="163"/>
      <c r="CI111" s="163"/>
      <c r="CJ111" s="163"/>
      <c r="CK111" s="163"/>
      <c r="CL111" s="163"/>
      <c r="CM111" s="163"/>
      <c r="CN111" s="163"/>
      <c r="CO111" s="163"/>
      <c r="CP111" s="163"/>
      <c r="CQ111" s="163"/>
      <c r="CR111" s="163"/>
      <c r="CS111" s="163"/>
      <c r="CT111" s="163"/>
      <c r="CU111" s="163"/>
      <c r="CV111" s="163"/>
      <c r="CW111" s="163"/>
      <c r="CX111" s="163"/>
      <c r="CY111" s="163"/>
      <c r="CZ111" s="163"/>
      <c r="DA111" s="163"/>
      <c r="DB111" s="163"/>
      <c r="DC111" s="163"/>
      <c r="DD111" s="163"/>
      <c r="DE111" s="163"/>
      <c r="DF111" s="187" t="s">
        <v>72</v>
      </c>
      <c r="DG111" s="187"/>
      <c r="DH111" s="7"/>
      <c r="DI111" s="7"/>
      <c r="DJ111" s="7"/>
      <c r="DK111" s="7"/>
      <c r="DL111" s="7"/>
      <c r="DM111" s="7"/>
      <c r="DN111" s="7"/>
      <c r="DO111" s="7"/>
      <c r="DP111" s="7"/>
      <c r="DQ111" s="7"/>
      <c r="DR111" s="7"/>
      <c r="DS111" s="7"/>
      <c r="DT111" s="7"/>
      <c r="DU111" s="7"/>
    </row>
    <row r="112" spans="1:125" x14ac:dyDescent="0.25">
      <c r="A112" s="152" t="s">
        <v>89</v>
      </c>
      <c r="B112" s="153">
        <v>869595</v>
      </c>
      <c r="C112" s="154">
        <v>0.11143911501744501</v>
      </c>
      <c r="D112" s="155">
        <v>0.36599999999999999</v>
      </c>
      <c r="E112" s="156"/>
      <c r="F112" s="156"/>
      <c r="G112" s="157">
        <v>2632.9715575342075</v>
      </c>
      <c r="H112" s="157"/>
      <c r="I112" s="288"/>
      <c r="J112" s="159">
        <v>0.19321950071631799</v>
      </c>
      <c r="K112" s="159">
        <v>0.19943354797549101</v>
      </c>
      <c r="L112" s="159">
        <v>0.19427056447208799</v>
      </c>
      <c r="M112" s="159">
        <v>0.246872122621144</v>
      </c>
      <c r="N112" s="159">
        <v>0.262813332919756</v>
      </c>
      <c r="O112" s="159">
        <v>0.243046549880891</v>
      </c>
      <c r="P112" s="159">
        <v>0.27715430705032501</v>
      </c>
      <c r="Q112" s="159">
        <v>0.17546145682179501</v>
      </c>
      <c r="R112" s="160">
        <v>0.17571516960602801</v>
      </c>
      <c r="S112" s="160">
        <v>0.2081324200344</v>
      </c>
      <c r="T112" s="160">
        <v>0.23916940199393399</v>
      </c>
      <c r="U112" s="160">
        <v>0.19807071595272399</v>
      </c>
      <c r="V112" s="161">
        <v>0.20278301430647599</v>
      </c>
      <c r="W112" s="161">
        <v>0.236229355900202</v>
      </c>
      <c r="X112" s="162">
        <v>0.20219575619744901</v>
      </c>
      <c r="Y112" s="162">
        <v>0.21737550242853301</v>
      </c>
      <c r="Z112" s="163">
        <v>0.25143222255879499</v>
      </c>
      <c r="AA112" s="163">
        <v>0.33828527365366301</v>
      </c>
      <c r="AB112" s="163">
        <v>0.34767114857144898</v>
      </c>
      <c r="AC112" s="163">
        <v>0.35477545004759597</v>
      </c>
      <c r="AD112" s="223">
        <v>0.28731058956923899</v>
      </c>
      <c r="AE112" s="222"/>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63"/>
      <c r="BT112" s="163"/>
      <c r="BU112" s="163"/>
      <c r="BV112" s="163"/>
      <c r="BW112" s="163"/>
      <c r="BX112" s="163"/>
      <c r="BY112" s="163"/>
      <c r="BZ112" s="163"/>
      <c r="CA112" s="163"/>
      <c r="CB112" s="163"/>
      <c r="CC112" s="163"/>
      <c r="CD112" s="163"/>
      <c r="CE112" s="163"/>
      <c r="CF112" s="163"/>
      <c r="CG112" s="163"/>
      <c r="CH112" s="163"/>
      <c r="CI112" s="163"/>
      <c r="CJ112" s="163"/>
      <c r="CK112" s="163"/>
      <c r="CL112" s="163"/>
      <c r="CM112" s="163"/>
      <c r="CN112" s="163"/>
      <c r="CO112" s="163"/>
      <c r="CP112" s="163"/>
      <c r="CQ112" s="163"/>
      <c r="CR112" s="163"/>
      <c r="CS112" s="163"/>
      <c r="CT112" s="163"/>
      <c r="CU112" s="163"/>
      <c r="CV112" s="163"/>
      <c r="CW112" s="163"/>
      <c r="CX112" s="163"/>
      <c r="CY112" s="163"/>
      <c r="CZ112" s="163"/>
      <c r="DA112" s="163"/>
      <c r="DB112" s="163"/>
      <c r="DC112" s="163"/>
      <c r="DD112" s="163"/>
      <c r="DE112" s="163"/>
      <c r="DF112" s="187" t="s">
        <v>72</v>
      </c>
      <c r="DG112" s="187"/>
      <c r="DH112" s="7"/>
      <c r="DI112" s="7"/>
      <c r="DJ112" s="7"/>
      <c r="DK112" s="7"/>
      <c r="DL112" s="7"/>
      <c r="DM112" s="7"/>
      <c r="DN112" s="7"/>
      <c r="DO112" s="7"/>
      <c r="DP112" s="7"/>
      <c r="DQ112" s="7"/>
      <c r="DR112" s="7"/>
      <c r="DS112" s="7"/>
      <c r="DT112" s="7"/>
      <c r="DU112" s="7"/>
    </row>
    <row r="113" spans="1:125" x14ac:dyDescent="0.25">
      <c r="A113" s="152" t="s">
        <v>77</v>
      </c>
      <c r="B113" s="153">
        <v>89561404</v>
      </c>
      <c r="C113" s="154">
        <v>5.9869603613076236E-2</v>
      </c>
      <c r="D113" s="155">
        <v>6.1599999999999967E-2</v>
      </c>
      <c r="E113" s="173"/>
      <c r="F113" s="156"/>
      <c r="G113" s="157">
        <v>842.22082873551039</v>
      </c>
      <c r="H113" s="157"/>
      <c r="I113" s="288"/>
      <c r="J113" s="159">
        <v>4.1833084366264199E-2</v>
      </c>
      <c r="K113" s="159">
        <v>3.96617441386692E-2</v>
      </c>
      <c r="L113" s="159">
        <v>4.0382270591622901E-2</v>
      </c>
      <c r="M113" s="159">
        <v>4.7079456162482998E-2</v>
      </c>
      <c r="N113" s="159">
        <v>4.3705781729713997E-2</v>
      </c>
      <c r="O113" s="159">
        <v>4.72928972725861E-2</v>
      </c>
      <c r="P113" s="159">
        <v>4.7060671072988697E-2</v>
      </c>
      <c r="Q113" s="159">
        <v>5.0147904835529E-2</v>
      </c>
      <c r="R113" s="160">
        <v>4.97831163780195E-2</v>
      </c>
      <c r="S113" s="160">
        <v>4.6797179689918499E-2</v>
      </c>
      <c r="T113" s="160">
        <v>4.7298694225806799E-2</v>
      </c>
      <c r="U113" s="160">
        <v>5.2043031976088797E-2</v>
      </c>
      <c r="V113" s="161">
        <v>4.5172131029868598E-2</v>
      </c>
      <c r="W113" s="161">
        <v>6.0169444388356003E-2</v>
      </c>
      <c r="X113" s="162">
        <v>7.4327983670338493E-2</v>
      </c>
      <c r="Y113" s="162">
        <v>4.6850158692776298E-2</v>
      </c>
      <c r="Z113" s="163">
        <v>3.5327413183770598E-2</v>
      </c>
      <c r="AA113" s="163">
        <v>3.94625380520039E-2</v>
      </c>
      <c r="AB113" s="163">
        <v>4.1033691525702097E-2</v>
      </c>
      <c r="AC113" s="163">
        <v>4.0082610172845499E-2</v>
      </c>
      <c r="AD113" s="223">
        <v>3.6118837956645701E-2</v>
      </c>
      <c r="AE113" s="222"/>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c r="BB113" s="163"/>
      <c r="BC113" s="163"/>
      <c r="BD113" s="163"/>
      <c r="BE113" s="163"/>
      <c r="BF113" s="163"/>
      <c r="BG113" s="163"/>
      <c r="BH113" s="163"/>
      <c r="BI113" s="163"/>
      <c r="BJ113" s="163"/>
      <c r="BK113" s="163"/>
      <c r="BL113" s="163"/>
      <c r="BM113" s="163"/>
      <c r="BN113" s="163"/>
      <c r="BO113" s="163"/>
      <c r="BP113" s="163"/>
      <c r="BQ113" s="163"/>
      <c r="BR113" s="163"/>
      <c r="BS113" s="163"/>
      <c r="BT113" s="163"/>
      <c r="BU113" s="163"/>
      <c r="BV113" s="163"/>
      <c r="BW113" s="163"/>
      <c r="BX113" s="163"/>
      <c r="BY113" s="163"/>
      <c r="BZ113" s="163"/>
      <c r="CA113" s="163"/>
      <c r="CB113" s="163"/>
      <c r="CC113" s="163"/>
      <c r="CD113" s="163"/>
      <c r="CE113" s="163"/>
      <c r="CF113" s="163"/>
      <c r="CG113" s="163"/>
      <c r="CH113" s="163"/>
      <c r="CI113" s="163"/>
      <c r="CJ113" s="163"/>
      <c r="CK113" s="163"/>
      <c r="CL113" s="163"/>
      <c r="CM113" s="163"/>
      <c r="CN113" s="163"/>
      <c r="CO113" s="163"/>
      <c r="CP113" s="163"/>
      <c r="CQ113" s="163"/>
      <c r="CR113" s="163"/>
      <c r="CS113" s="163"/>
      <c r="CT113" s="163"/>
      <c r="CU113" s="163"/>
      <c r="CV113" s="163"/>
      <c r="CW113" s="163"/>
      <c r="CX113" s="163"/>
      <c r="CY113" s="163"/>
      <c r="CZ113" s="163"/>
      <c r="DA113" s="163"/>
      <c r="DB113" s="163"/>
      <c r="DC113" s="163"/>
      <c r="DD113" s="163"/>
      <c r="DE113" s="163"/>
      <c r="DF113" s="187" t="s">
        <v>72</v>
      </c>
      <c r="DG113" s="187"/>
      <c r="DH113" s="7"/>
      <c r="DI113" s="7"/>
      <c r="DJ113" s="7"/>
      <c r="DK113" s="7"/>
      <c r="DL113" s="7"/>
      <c r="DM113" s="7"/>
      <c r="DN113" s="7"/>
      <c r="DO113" s="7"/>
      <c r="DP113" s="7"/>
      <c r="DQ113" s="7"/>
      <c r="DR113" s="7"/>
      <c r="DS113" s="7"/>
      <c r="DT113" s="7"/>
      <c r="DU113" s="7"/>
    </row>
    <row r="114" spans="1:125" x14ac:dyDescent="0.25">
      <c r="A114" s="152" t="s">
        <v>140</v>
      </c>
      <c r="B114" s="153">
        <v>5518092</v>
      </c>
      <c r="C114" s="154">
        <v>1.0532349482429617</v>
      </c>
      <c r="D114" s="155">
        <v>0.25109999999999999</v>
      </c>
      <c r="E114" s="173"/>
      <c r="F114" s="156"/>
      <c r="G114" s="157">
        <v>4349.0932048296872</v>
      </c>
      <c r="H114" s="157"/>
      <c r="I114" s="158"/>
      <c r="J114" s="159">
        <v>1.4080840095857401</v>
      </c>
      <c r="K114" s="159">
        <v>1.3353073650652501</v>
      </c>
      <c r="L114" s="159">
        <v>0.84719294506630105</v>
      </c>
      <c r="M114" s="159">
        <v>1.02558066036796</v>
      </c>
      <c r="N114" s="159">
        <v>1.0113256336438801</v>
      </c>
      <c r="O114" s="159">
        <v>1.17235982546258</v>
      </c>
      <c r="P114" s="159">
        <v>1.26203869009203</v>
      </c>
      <c r="Q114" s="159">
        <v>1.07940562194429</v>
      </c>
      <c r="R114" s="160">
        <v>1.0839389811084601</v>
      </c>
      <c r="S114" s="160">
        <v>1.16319552140085</v>
      </c>
      <c r="T114" s="160">
        <v>1.21418208255199</v>
      </c>
      <c r="U114" s="160">
        <v>1.08236459546727</v>
      </c>
      <c r="V114" s="161">
        <v>0.97336851290467397</v>
      </c>
      <c r="W114" s="161">
        <v>1.1542369930773899</v>
      </c>
      <c r="X114" s="162">
        <v>1.0930940670099201</v>
      </c>
      <c r="Y114" s="162">
        <v>1.1565313007812801</v>
      </c>
      <c r="Z114" s="163">
        <v>1.1017240876946499</v>
      </c>
      <c r="AA114" s="163">
        <v>1.0568456089388401</v>
      </c>
      <c r="AB114" s="163">
        <v>1.19982613854529</v>
      </c>
      <c r="AC114" s="163">
        <v>1.14512460840602</v>
      </c>
      <c r="AD114" s="223">
        <v>1.08721515371404</v>
      </c>
      <c r="AE114" s="222"/>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3"/>
      <c r="BA114" s="163"/>
      <c r="BB114" s="163"/>
      <c r="BC114" s="163"/>
      <c r="BD114" s="163"/>
      <c r="BE114" s="163"/>
      <c r="BF114" s="163"/>
      <c r="BG114" s="163"/>
      <c r="BH114" s="163"/>
      <c r="BI114" s="163"/>
      <c r="BJ114" s="163"/>
      <c r="BK114" s="163"/>
      <c r="BL114" s="163"/>
      <c r="BM114" s="163"/>
      <c r="BN114" s="163"/>
      <c r="BO114" s="163"/>
      <c r="BP114" s="163"/>
      <c r="BQ114" s="163"/>
      <c r="BR114" s="163"/>
      <c r="BS114" s="163"/>
      <c r="BT114" s="163"/>
      <c r="BU114" s="163"/>
      <c r="BV114" s="163"/>
      <c r="BW114" s="163"/>
      <c r="BX114" s="163"/>
      <c r="BY114" s="163"/>
      <c r="BZ114" s="163"/>
      <c r="CA114" s="163"/>
      <c r="CB114" s="163"/>
      <c r="CC114" s="163"/>
      <c r="CD114" s="163"/>
      <c r="CE114" s="163"/>
      <c r="CF114" s="163"/>
      <c r="CG114" s="163"/>
      <c r="CH114" s="163"/>
      <c r="CI114" s="163"/>
      <c r="CJ114" s="163"/>
      <c r="CK114" s="163"/>
      <c r="CL114" s="163"/>
      <c r="CM114" s="163"/>
      <c r="CN114" s="163"/>
      <c r="CO114" s="163"/>
      <c r="CP114" s="163"/>
      <c r="CQ114" s="163"/>
      <c r="CR114" s="163"/>
      <c r="CS114" s="163"/>
      <c r="CT114" s="163"/>
      <c r="CU114" s="163"/>
      <c r="CV114" s="163"/>
      <c r="CW114" s="163"/>
      <c r="CX114" s="163"/>
      <c r="CY114" s="163"/>
      <c r="CZ114" s="163"/>
      <c r="DA114" s="163"/>
      <c r="DB114" s="163"/>
      <c r="DC114" s="163"/>
      <c r="DD114" s="163"/>
      <c r="DE114" s="163"/>
      <c r="DF114" s="187" t="s">
        <v>72</v>
      </c>
      <c r="DG114" s="187"/>
      <c r="DH114" s="7"/>
      <c r="DI114" s="7"/>
      <c r="DJ114" s="7"/>
      <c r="DK114" s="7"/>
      <c r="DL114" s="7"/>
      <c r="DM114" s="7"/>
      <c r="DN114" s="7"/>
      <c r="DO114" s="7"/>
      <c r="DP114" s="7"/>
      <c r="DQ114" s="7"/>
      <c r="DR114" s="7"/>
      <c r="DS114" s="7"/>
      <c r="DT114" s="7"/>
      <c r="DU114" s="7"/>
    </row>
    <row r="115" spans="1:125" x14ac:dyDescent="0.25">
      <c r="A115" s="152" t="s">
        <v>144</v>
      </c>
      <c r="B115" s="153">
        <v>5094114</v>
      </c>
      <c r="C115" s="154">
        <v>1.2742281304468002</v>
      </c>
      <c r="D115" s="155">
        <v>0.35260000000000002</v>
      </c>
      <c r="E115" s="173"/>
      <c r="F115" s="156"/>
      <c r="G115" s="157">
        <v>16227.803889927854</v>
      </c>
      <c r="H115" s="157"/>
      <c r="I115" s="158"/>
      <c r="J115" s="159">
        <v>1.31043218375265</v>
      </c>
      <c r="K115" s="159">
        <v>1.39158150917984</v>
      </c>
      <c r="L115" s="159">
        <v>1.39554862750049</v>
      </c>
      <c r="M115" s="159">
        <v>1.4830898596645099</v>
      </c>
      <c r="N115" s="159">
        <v>1.4835818694113301</v>
      </c>
      <c r="O115" s="159">
        <v>1.4966222030476699</v>
      </c>
      <c r="P115" s="159">
        <v>1.62103571686529</v>
      </c>
      <c r="Q115" s="159">
        <v>1.7660026233586701</v>
      </c>
      <c r="R115" s="160">
        <v>1.7266242585663001</v>
      </c>
      <c r="S115" s="160">
        <v>1.6421011423166201</v>
      </c>
      <c r="T115" s="160">
        <v>1.6054669579088601</v>
      </c>
      <c r="U115" s="160">
        <v>1.66570307275713</v>
      </c>
      <c r="V115" s="161">
        <v>1.6429675427363299</v>
      </c>
      <c r="W115" s="161">
        <v>1.68724336520483</v>
      </c>
      <c r="X115" s="162">
        <v>1.6925609991024799</v>
      </c>
      <c r="Y115" s="162">
        <v>1.6154465390767201</v>
      </c>
      <c r="Z115" s="163">
        <v>1.70781456097767</v>
      </c>
      <c r="AA115" s="163">
        <v>1.7285548854716</v>
      </c>
      <c r="AB115" s="163">
        <v>1.6642770380313801</v>
      </c>
      <c r="AC115" s="163">
        <v>1.7702742465671799</v>
      </c>
      <c r="AD115" s="223">
        <v>1.5498277668575999</v>
      </c>
      <c r="AE115" s="222"/>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c r="BA115" s="163"/>
      <c r="BB115" s="163"/>
      <c r="BC115" s="163"/>
      <c r="BD115" s="163"/>
      <c r="BE115" s="163"/>
      <c r="BF115" s="163"/>
      <c r="BG115" s="163"/>
      <c r="BH115" s="163"/>
      <c r="BI115" s="163"/>
      <c r="BJ115" s="163"/>
      <c r="BK115" s="163"/>
      <c r="BL115" s="163"/>
      <c r="BM115" s="163"/>
      <c r="BN115" s="163"/>
      <c r="BO115" s="163"/>
      <c r="BP115" s="163"/>
      <c r="BQ115" s="163"/>
      <c r="BR115" s="163"/>
      <c r="BS115" s="163"/>
      <c r="BT115" s="163"/>
      <c r="BU115" s="163"/>
      <c r="BV115" s="163"/>
      <c r="BW115" s="163"/>
      <c r="BX115" s="163"/>
      <c r="BY115" s="163"/>
      <c r="BZ115" s="163"/>
      <c r="CA115" s="163"/>
      <c r="CB115" s="163"/>
      <c r="CC115" s="163"/>
      <c r="CD115" s="163"/>
      <c r="CE115" s="163"/>
      <c r="CF115" s="163"/>
      <c r="CG115" s="163"/>
      <c r="CH115" s="163"/>
      <c r="CI115" s="163"/>
      <c r="CJ115" s="163"/>
      <c r="CK115" s="163"/>
      <c r="CL115" s="163"/>
      <c r="CM115" s="163"/>
      <c r="CN115" s="163"/>
      <c r="CO115" s="163"/>
      <c r="CP115" s="163"/>
      <c r="CQ115" s="163"/>
      <c r="CR115" s="163"/>
      <c r="CS115" s="163"/>
      <c r="CT115" s="163"/>
      <c r="CU115" s="163"/>
      <c r="CV115" s="163"/>
      <c r="CW115" s="163"/>
      <c r="CX115" s="163"/>
      <c r="CY115" s="163"/>
      <c r="CZ115" s="163"/>
      <c r="DA115" s="163"/>
      <c r="DB115" s="163"/>
      <c r="DC115" s="163"/>
      <c r="DD115" s="163"/>
      <c r="DE115" s="163"/>
      <c r="DF115" s="187" t="s">
        <v>72</v>
      </c>
      <c r="DG115" s="187"/>
      <c r="DH115" s="7"/>
      <c r="DI115" s="7"/>
      <c r="DJ115" s="7"/>
      <c r="DK115" s="7"/>
      <c r="DL115" s="7"/>
      <c r="DM115" s="7"/>
      <c r="DN115" s="7"/>
      <c r="DO115" s="7"/>
      <c r="DP115" s="7"/>
      <c r="DQ115" s="7"/>
      <c r="DR115" s="7"/>
      <c r="DS115" s="7"/>
      <c r="DT115" s="7"/>
      <c r="DU115" s="7"/>
    </row>
    <row r="116" spans="1:125" x14ac:dyDescent="0.25">
      <c r="A116" s="152" t="s">
        <v>110</v>
      </c>
      <c r="B116" s="153">
        <v>26378275</v>
      </c>
      <c r="C116" s="154">
        <v>0.29610683454349562</v>
      </c>
      <c r="D116" s="155">
        <v>0.44380000000000003</v>
      </c>
      <c r="E116" s="173"/>
      <c r="F116" s="156"/>
      <c r="G116" s="157">
        <v>4297.7749017752267</v>
      </c>
      <c r="H116" s="157">
        <v>1.1200000000000001</v>
      </c>
      <c r="I116" s="288"/>
      <c r="J116" s="159">
        <v>0.42284330611568599</v>
      </c>
      <c r="K116" s="159">
        <v>0.41564699153941798</v>
      </c>
      <c r="L116" s="159">
        <v>0.43147763304120001</v>
      </c>
      <c r="M116" s="159">
        <v>0.33591837773453798</v>
      </c>
      <c r="N116" s="159">
        <v>0.34061350038393801</v>
      </c>
      <c r="O116" s="159">
        <v>0.357254521684855</v>
      </c>
      <c r="P116" s="159">
        <v>0.34377053852423101</v>
      </c>
      <c r="Q116" s="159">
        <v>0.337352106181527</v>
      </c>
      <c r="R116" s="160">
        <v>0.36797419857318697</v>
      </c>
      <c r="S116" s="160">
        <v>0.335456239244798</v>
      </c>
      <c r="T116" s="160">
        <v>0.37177907601329302</v>
      </c>
      <c r="U116" s="160">
        <v>0.358099609902227</v>
      </c>
      <c r="V116" s="161">
        <v>0.44015234581858798</v>
      </c>
      <c r="W116" s="161">
        <v>0.45463317028265998</v>
      </c>
      <c r="X116" s="162">
        <v>0.47713837239884099</v>
      </c>
      <c r="Y116" s="162">
        <v>0.497173539488933</v>
      </c>
      <c r="Z116" s="163">
        <v>0.50526912106777999</v>
      </c>
      <c r="AA116" s="163">
        <v>0.51634784155662905</v>
      </c>
      <c r="AB116" s="163">
        <v>0.49198887330334501</v>
      </c>
      <c r="AC116" s="163">
        <v>0.49083080433446502</v>
      </c>
      <c r="AD116" s="223">
        <v>0.46226478141583999</v>
      </c>
      <c r="AE116" s="222"/>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3"/>
      <c r="BA116" s="163"/>
      <c r="BB116" s="163"/>
      <c r="BC116" s="163"/>
      <c r="BD116" s="163"/>
      <c r="BE116" s="163"/>
      <c r="BF116" s="163"/>
      <c r="BG116" s="163"/>
      <c r="BH116" s="163"/>
      <c r="BI116" s="163"/>
      <c r="BJ116" s="163"/>
      <c r="BK116" s="163"/>
      <c r="BL116" s="163"/>
      <c r="BM116" s="163"/>
      <c r="BN116" s="163"/>
      <c r="BO116" s="163"/>
      <c r="BP116" s="163"/>
      <c r="BQ116" s="163"/>
      <c r="BR116" s="163"/>
      <c r="BS116" s="163"/>
      <c r="BT116" s="163"/>
      <c r="BU116" s="163"/>
      <c r="BV116" s="163"/>
      <c r="BW116" s="163"/>
      <c r="BX116" s="163"/>
      <c r="BY116" s="163"/>
      <c r="BZ116" s="163"/>
      <c r="CA116" s="163"/>
      <c r="CB116" s="163"/>
      <c r="CC116" s="163"/>
      <c r="CD116" s="163"/>
      <c r="CE116" s="163"/>
      <c r="CF116" s="163"/>
      <c r="CG116" s="163"/>
      <c r="CH116" s="163"/>
      <c r="CI116" s="163"/>
      <c r="CJ116" s="163"/>
      <c r="CK116" s="163"/>
      <c r="CL116" s="163"/>
      <c r="CM116" s="163"/>
      <c r="CN116" s="163"/>
      <c r="CO116" s="163"/>
      <c r="CP116" s="163"/>
      <c r="CQ116" s="163"/>
      <c r="CR116" s="163"/>
      <c r="CS116" s="163"/>
      <c r="CT116" s="163"/>
      <c r="CU116" s="163"/>
      <c r="CV116" s="163"/>
      <c r="CW116" s="163"/>
      <c r="CX116" s="163"/>
      <c r="CY116" s="163"/>
      <c r="CZ116" s="163"/>
      <c r="DA116" s="163"/>
      <c r="DB116" s="163"/>
      <c r="DC116" s="163"/>
      <c r="DD116" s="163"/>
      <c r="DE116" s="163"/>
      <c r="DF116" s="187" t="s">
        <v>72</v>
      </c>
      <c r="DG116" s="187"/>
      <c r="DH116" s="7"/>
      <c r="DI116" s="7"/>
      <c r="DJ116" s="7"/>
      <c r="DK116" s="7"/>
      <c r="DL116" s="7"/>
      <c r="DM116" s="7"/>
      <c r="DN116" s="7"/>
      <c r="DO116" s="7"/>
      <c r="DP116" s="7"/>
      <c r="DQ116" s="7"/>
      <c r="DR116" s="7"/>
      <c r="DS116" s="7"/>
      <c r="DT116" s="7"/>
      <c r="DU116" s="7"/>
    </row>
    <row r="117" spans="1:125" x14ac:dyDescent="0.25">
      <c r="A117" s="152" t="s">
        <v>182</v>
      </c>
      <c r="B117" s="153">
        <v>4047200</v>
      </c>
      <c r="C117" s="154">
        <v>4.0387601016731605</v>
      </c>
      <c r="D117" s="155">
        <v>0.19569999999999993</v>
      </c>
      <c r="E117" s="173"/>
      <c r="F117" s="156"/>
      <c r="G117" s="157">
        <v>23117.276221828404</v>
      </c>
      <c r="H117" s="157"/>
      <c r="I117" s="158"/>
      <c r="J117" s="171">
        <v>4.4312342273970398</v>
      </c>
      <c r="K117" s="171">
        <v>4.6946538501592503</v>
      </c>
      <c r="L117" s="171">
        <v>4.9338462633638303</v>
      </c>
      <c r="M117" s="171">
        <v>5.2733123108237701</v>
      </c>
      <c r="N117" s="171">
        <v>5.3348664511168096</v>
      </c>
      <c r="O117" s="171">
        <v>5.4036321212363498</v>
      </c>
      <c r="P117" s="171">
        <v>5.5033391920127199</v>
      </c>
      <c r="Q117" s="171">
        <v>5.8899009374981297</v>
      </c>
      <c r="R117" s="172">
        <v>5.6160235872213899</v>
      </c>
      <c r="S117" s="172">
        <v>5.1203956927769099</v>
      </c>
      <c r="T117" s="163">
        <v>4.9582393641602103</v>
      </c>
      <c r="U117" s="163">
        <v>4.8498194053603099</v>
      </c>
      <c r="V117" s="169">
        <v>4.4930782020174398</v>
      </c>
      <c r="W117" s="169">
        <v>4.4211552602277804</v>
      </c>
      <c r="X117" s="170">
        <v>4.2863042073314803</v>
      </c>
      <c r="Y117" s="170">
        <v>4.3756623815725604</v>
      </c>
      <c r="Z117" s="163">
        <v>4.4644979460476097</v>
      </c>
      <c r="AA117" s="163">
        <v>4.5990719749257103</v>
      </c>
      <c r="AB117" s="163">
        <v>4.3319569422258004</v>
      </c>
      <c r="AC117" s="163">
        <v>4.5062818785410501</v>
      </c>
      <c r="AD117" s="223">
        <v>4.2997333962798798</v>
      </c>
      <c r="AE117" s="222"/>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3"/>
      <c r="BA117" s="163"/>
      <c r="BB117" s="163"/>
      <c r="BC117" s="163"/>
      <c r="BD117" s="163"/>
      <c r="BE117" s="163"/>
      <c r="BF117" s="163"/>
      <c r="BG117" s="163"/>
      <c r="BH117" s="163"/>
      <c r="BI117" s="163"/>
      <c r="BJ117" s="163"/>
      <c r="BK117" s="163"/>
      <c r="BL117" s="163"/>
      <c r="BM117" s="163"/>
      <c r="BN117" s="163"/>
      <c r="BO117" s="163"/>
      <c r="BP117" s="163"/>
      <c r="BQ117" s="163"/>
      <c r="BR117" s="163"/>
      <c r="BS117" s="163"/>
      <c r="BT117" s="163"/>
      <c r="BU117" s="163"/>
      <c r="BV117" s="163"/>
      <c r="BW117" s="163"/>
      <c r="BX117" s="163"/>
      <c r="BY117" s="163"/>
      <c r="BZ117" s="163"/>
      <c r="CA117" s="163"/>
      <c r="CB117" s="163"/>
      <c r="CC117" s="163"/>
      <c r="CD117" s="163"/>
      <c r="CE117" s="163"/>
      <c r="CF117" s="163"/>
      <c r="CG117" s="163"/>
      <c r="CH117" s="163"/>
      <c r="CI117" s="163"/>
      <c r="CJ117" s="163"/>
      <c r="CK117" s="163"/>
      <c r="CL117" s="163"/>
      <c r="CM117" s="163"/>
      <c r="CN117" s="163"/>
      <c r="CO117" s="163"/>
      <c r="CP117" s="163"/>
      <c r="CQ117" s="163"/>
      <c r="CR117" s="163"/>
      <c r="CS117" s="163"/>
      <c r="CT117" s="163"/>
      <c r="CU117" s="163"/>
      <c r="CV117" s="163"/>
      <c r="CW117" s="163"/>
      <c r="CX117" s="163"/>
      <c r="CY117" s="163"/>
      <c r="CZ117" s="163"/>
      <c r="DA117" s="163"/>
      <c r="DB117" s="163"/>
      <c r="DC117" s="163"/>
      <c r="DD117" s="163"/>
      <c r="DE117" s="163"/>
      <c r="DF117" s="187" t="s">
        <v>116</v>
      </c>
      <c r="DG117" s="188">
        <f>C117-J117</f>
        <v>-0.3924741257238793</v>
      </c>
      <c r="DH117" s="7"/>
      <c r="DI117" s="7"/>
      <c r="DJ117" s="7"/>
      <c r="DK117" s="7"/>
      <c r="DL117" s="7"/>
      <c r="DM117" s="7"/>
      <c r="DN117" s="7"/>
      <c r="DO117" s="7"/>
      <c r="DP117" s="7"/>
      <c r="DQ117" s="7"/>
      <c r="DR117" s="7"/>
      <c r="DS117" s="7"/>
      <c r="DT117" s="7"/>
      <c r="DU117" s="7"/>
    </row>
    <row r="118" spans="1:125" x14ac:dyDescent="0.25">
      <c r="A118" s="152" t="s">
        <v>165</v>
      </c>
      <c r="B118" s="153">
        <v>11326616</v>
      </c>
      <c r="C118" s="154">
        <v>2.4916682462410007</v>
      </c>
      <c r="D118" s="155">
        <v>0.41470000000000001</v>
      </c>
      <c r="E118" s="173"/>
      <c r="F118" s="156"/>
      <c r="G118" s="157">
        <v>19645.339443162949</v>
      </c>
      <c r="H118" s="157"/>
      <c r="I118" s="158"/>
      <c r="J118" s="171">
        <v>2.59615028791556</v>
      </c>
      <c r="K118" s="171">
        <v>2.49021449012292</v>
      </c>
      <c r="L118" s="171">
        <v>2.3710923488786801</v>
      </c>
      <c r="M118" s="171">
        <v>2.2970240235546799</v>
      </c>
      <c r="N118" s="171">
        <v>2.2500066331316502</v>
      </c>
      <c r="O118" s="171">
        <v>2.32012231132813</v>
      </c>
      <c r="P118" s="171">
        <v>2.3643581624036401</v>
      </c>
      <c r="Q118" s="171">
        <v>2.4429631025098</v>
      </c>
      <c r="R118" s="172">
        <v>2.3644367888150102</v>
      </c>
      <c r="S118" s="172">
        <v>2.4285917567967799</v>
      </c>
      <c r="T118" s="163">
        <v>2.7028146596729901</v>
      </c>
      <c r="U118" s="163">
        <v>2.5545995304076698</v>
      </c>
      <c r="V118" s="169">
        <v>2.57737354153979</v>
      </c>
      <c r="W118" s="169">
        <v>2.44264138423704</v>
      </c>
      <c r="X118" s="170">
        <v>2.3878271917682099</v>
      </c>
      <c r="Y118" s="170">
        <v>2.43436553334148</v>
      </c>
      <c r="Z118" s="163">
        <v>2.5043821397921802</v>
      </c>
      <c r="AA118" s="163">
        <v>2.3590248711503201</v>
      </c>
      <c r="AB118" s="163">
        <v>2.2929895651213901</v>
      </c>
      <c r="AC118" s="163">
        <v>2.2784625578393101</v>
      </c>
      <c r="AD118" s="223">
        <v>1.9953689200920699</v>
      </c>
      <c r="AE118" s="222"/>
      <c r="AF118" s="163"/>
      <c r="AG118" s="163"/>
      <c r="AH118" s="163"/>
      <c r="AI118" s="163"/>
      <c r="AJ118" s="163"/>
      <c r="AK118" s="163"/>
      <c r="AL118" s="163"/>
      <c r="AM118" s="163"/>
      <c r="AN118" s="163"/>
      <c r="AO118" s="163"/>
      <c r="AP118" s="163"/>
      <c r="AQ118" s="163"/>
      <c r="AR118" s="163"/>
      <c r="AS118" s="163"/>
      <c r="AT118" s="163"/>
      <c r="AU118" s="163"/>
      <c r="AV118" s="163"/>
      <c r="AW118" s="163"/>
      <c r="AX118" s="163"/>
      <c r="AY118" s="163"/>
      <c r="AZ118" s="163"/>
      <c r="BA118" s="163"/>
      <c r="BB118" s="163"/>
      <c r="BC118" s="163"/>
      <c r="BD118" s="163"/>
      <c r="BE118" s="163"/>
      <c r="BF118" s="163"/>
      <c r="BG118" s="163"/>
      <c r="BH118" s="163"/>
      <c r="BI118" s="163"/>
      <c r="BJ118" s="163"/>
      <c r="BK118" s="163"/>
      <c r="BL118" s="163"/>
      <c r="BM118" s="163"/>
      <c r="BN118" s="163"/>
      <c r="BO118" s="163"/>
      <c r="BP118" s="163"/>
      <c r="BQ118" s="163"/>
      <c r="BR118" s="163"/>
      <c r="BS118" s="163"/>
      <c r="BT118" s="163"/>
      <c r="BU118" s="163"/>
      <c r="BV118" s="163"/>
      <c r="BW118" s="163"/>
      <c r="BX118" s="163"/>
      <c r="BY118" s="163"/>
      <c r="BZ118" s="163"/>
      <c r="CA118" s="163"/>
      <c r="CB118" s="163"/>
      <c r="CC118" s="163"/>
      <c r="CD118" s="163"/>
      <c r="CE118" s="163"/>
      <c r="CF118" s="163"/>
      <c r="CG118" s="163"/>
      <c r="CH118" s="163"/>
      <c r="CI118" s="163"/>
      <c r="CJ118" s="163"/>
      <c r="CK118" s="163"/>
      <c r="CL118" s="163"/>
      <c r="CM118" s="163"/>
      <c r="CN118" s="163"/>
      <c r="CO118" s="163"/>
      <c r="CP118" s="163"/>
      <c r="CQ118" s="163"/>
      <c r="CR118" s="163"/>
      <c r="CS118" s="163"/>
      <c r="CT118" s="163"/>
      <c r="CU118" s="163"/>
      <c r="CV118" s="163"/>
      <c r="CW118" s="163"/>
      <c r="CX118" s="163"/>
      <c r="CY118" s="163"/>
      <c r="CZ118" s="163"/>
      <c r="DA118" s="163"/>
      <c r="DB118" s="163"/>
      <c r="DC118" s="163"/>
      <c r="DD118" s="163"/>
      <c r="DE118" s="163"/>
      <c r="DF118" s="187" t="s">
        <v>72</v>
      </c>
      <c r="DG118" s="187"/>
      <c r="DH118" s="7"/>
      <c r="DI118" s="7"/>
      <c r="DJ118" s="7"/>
      <c r="DK118" s="7"/>
      <c r="DL118" s="7"/>
      <c r="DM118" s="7"/>
      <c r="DN118" s="7"/>
      <c r="DO118" s="7"/>
      <c r="DP118" s="7"/>
      <c r="DQ118" s="7"/>
      <c r="DR118" s="7"/>
      <c r="DS118" s="7"/>
      <c r="DT118" s="7"/>
      <c r="DU118" s="7"/>
    </row>
    <row r="119" spans="1:125" x14ac:dyDescent="0.25">
      <c r="A119" s="152" t="s">
        <v>207</v>
      </c>
      <c r="B119" s="153">
        <v>1207361</v>
      </c>
      <c r="C119" s="154">
        <v>6.5848320987047391</v>
      </c>
      <c r="D119" s="155">
        <v>0</v>
      </c>
      <c r="E119" s="156"/>
      <c r="F119" s="156"/>
      <c r="G119" s="165">
        <v>34049.769967122003</v>
      </c>
      <c r="H119" s="157">
        <v>2</v>
      </c>
      <c r="I119" s="158"/>
      <c r="J119" s="171">
        <v>7.3209257384356397</v>
      </c>
      <c r="K119" s="171">
        <v>7.0571665951876597</v>
      </c>
      <c r="L119" s="171">
        <v>7.1199928038908196</v>
      </c>
      <c r="M119" s="171">
        <v>7.7533387634120796</v>
      </c>
      <c r="N119" s="171">
        <v>7.5339997825536198</v>
      </c>
      <c r="O119" s="171">
        <v>7.5779099835937904</v>
      </c>
      <c r="P119" s="171">
        <v>7.4973790650495902</v>
      </c>
      <c r="Q119" s="171">
        <v>7.7034465528198499</v>
      </c>
      <c r="R119" s="172">
        <v>7.7382835346813899</v>
      </c>
      <c r="S119" s="172">
        <v>7.3969236590230301</v>
      </c>
      <c r="T119" s="163">
        <v>7.0573540306127098</v>
      </c>
      <c r="U119" s="163">
        <v>6.6926576962056901</v>
      </c>
      <c r="V119" s="169">
        <v>6.1635891477102502</v>
      </c>
      <c r="W119" s="169">
        <v>5.62104915779351</v>
      </c>
      <c r="X119" s="170">
        <v>5.8983543171542401</v>
      </c>
      <c r="Y119" s="170">
        <v>5.8170121634308902</v>
      </c>
      <c r="Z119" s="163">
        <v>6.0924190601818697</v>
      </c>
      <c r="AA119" s="163">
        <v>6.1544295408418499</v>
      </c>
      <c r="AB119" s="163">
        <v>5.8735173137328296</v>
      </c>
      <c r="AC119" s="163">
        <v>5.97468061425519</v>
      </c>
      <c r="AD119" s="223">
        <v>5.1945071676565799</v>
      </c>
      <c r="AE119" s="222"/>
      <c r="AF119" s="163"/>
      <c r="AG119" s="163"/>
      <c r="AH119" s="163"/>
      <c r="AI119" s="163"/>
      <c r="AJ119" s="163"/>
      <c r="AK119" s="163"/>
      <c r="AL119" s="163"/>
      <c r="AM119" s="163"/>
      <c r="AN119" s="163"/>
      <c r="AO119" s="163"/>
      <c r="AP119" s="163"/>
      <c r="AQ119" s="163"/>
      <c r="AR119" s="163"/>
      <c r="AS119" s="163"/>
      <c r="AT119" s="163"/>
      <c r="AU119" s="163"/>
      <c r="AV119" s="163"/>
      <c r="AW119" s="163"/>
      <c r="AX119" s="163"/>
      <c r="AY119" s="163"/>
      <c r="AZ119" s="163"/>
      <c r="BA119" s="163"/>
      <c r="BB119" s="163"/>
      <c r="BC119" s="163"/>
      <c r="BD119" s="163"/>
      <c r="BE119" s="163"/>
      <c r="BF119" s="163"/>
      <c r="BG119" s="163"/>
      <c r="BH119" s="163"/>
      <c r="BI119" s="163"/>
      <c r="BJ119" s="163"/>
      <c r="BK119" s="163"/>
      <c r="BL119" s="163"/>
      <c r="BM119" s="163"/>
      <c r="BN119" s="163"/>
      <c r="BO119" s="163"/>
      <c r="BP119" s="163"/>
      <c r="BQ119" s="163"/>
      <c r="BR119" s="163"/>
      <c r="BS119" s="163"/>
      <c r="BT119" s="163"/>
      <c r="BU119" s="163"/>
      <c r="BV119" s="163"/>
      <c r="BW119" s="163"/>
      <c r="BX119" s="163"/>
      <c r="BY119" s="163"/>
      <c r="BZ119" s="163"/>
      <c r="CA119" s="163"/>
      <c r="CB119" s="163"/>
      <c r="CC119" s="163"/>
      <c r="CD119" s="163"/>
      <c r="CE119" s="163"/>
      <c r="CF119" s="163"/>
      <c r="CG119" s="163"/>
      <c r="CH119" s="163"/>
      <c r="CI119" s="163"/>
      <c r="CJ119" s="163"/>
      <c r="CK119" s="163"/>
      <c r="CL119" s="163"/>
      <c r="CM119" s="163"/>
      <c r="CN119" s="163"/>
      <c r="CO119" s="163"/>
      <c r="CP119" s="163"/>
      <c r="CQ119" s="163"/>
      <c r="CR119" s="163"/>
      <c r="CS119" s="163"/>
      <c r="CT119" s="163"/>
      <c r="CU119" s="163"/>
      <c r="CV119" s="163"/>
      <c r="CW119" s="163"/>
      <c r="CX119" s="163"/>
      <c r="CY119" s="163"/>
      <c r="CZ119" s="163"/>
      <c r="DA119" s="163"/>
      <c r="DB119" s="163"/>
      <c r="DC119" s="163"/>
      <c r="DD119" s="163"/>
      <c r="DE119" s="163"/>
      <c r="DF119" s="187" t="s">
        <v>116</v>
      </c>
      <c r="DG119" s="188">
        <f>C119-J119</f>
        <v>-0.73609363973090058</v>
      </c>
      <c r="DH119" s="7"/>
      <c r="DI119" s="7"/>
      <c r="DJ119" s="7"/>
      <c r="DK119" s="7"/>
      <c r="DL119" s="7"/>
      <c r="DM119" s="7"/>
      <c r="DN119" s="7"/>
      <c r="DO119" s="7"/>
      <c r="DP119" s="7"/>
      <c r="DQ119" s="7"/>
      <c r="DR119" s="7"/>
      <c r="DS119" s="7"/>
      <c r="DT119" s="7"/>
      <c r="DU119" s="7"/>
    </row>
    <row r="120" spans="1:125" x14ac:dyDescent="0.25">
      <c r="A120" s="152" t="s">
        <v>240</v>
      </c>
      <c r="B120" s="153">
        <v>5831404</v>
      </c>
      <c r="C120" s="154">
        <v>11.906375943602589</v>
      </c>
      <c r="D120" s="155">
        <v>0.56090000000000007</v>
      </c>
      <c r="E120" s="173"/>
      <c r="F120" s="156"/>
      <c r="G120" s="157">
        <v>47911.587708653249</v>
      </c>
      <c r="H120" s="157">
        <v>345</v>
      </c>
      <c r="I120" s="158"/>
      <c r="J120" s="171">
        <v>10.0915905994994</v>
      </c>
      <c r="K120" s="171">
        <v>10.341780905708401</v>
      </c>
      <c r="L120" s="171">
        <v>10.2401521510739</v>
      </c>
      <c r="M120" s="171">
        <v>11.222366242115701</v>
      </c>
      <c r="N120" s="171">
        <v>10.152221122230101</v>
      </c>
      <c r="O120" s="171">
        <v>9.4842285830864892</v>
      </c>
      <c r="P120" s="171">
        <v>10.895665553736899</v>
      </c>
      <c r="Q120" s="171">
        <v>9.9602955642436193</v>
      </c>
      <c r="R120" s="172">
        <v>9.3253484435628806</v>
      </c>
      <c r="S120" s="172">
        <v>8.8703977352115793</v>
      </c>
      <c r="T120" s="163">
        <v>8.8465221566705807</v>
      </c>
      <c r="U120" s="163">
        <v>7.8981170834535002</v>
      </c>
      <c r="V120" s="169">
        <v>6.94450054139263</v>
      </c>
      <c r="W120" s="169">
        <v>7.2345279537001899</v>
      </c>
      <c r="X120" s="170">
        <v>6.5418524166591698</v>
      </c>
      <c r="Y120" s="170">
        <v>6.0825960693758701</v>
      </c>
      <c r="Z120" s="163">
        <v>6.41459867636864</v>
      </c>
      <c r="AA120" s="163">
        <v>6.0275262170448398</v>
      </c>
      <c r="AB120" s="163">
        <v>5.9907080399754804</v>
      </c>
      <c r="AC120" s="163">
        <v>5.2413423436054201</v>
      </c>
      <c r="AD120" s="223">
        <v>4.4347833585255003</v>
      </c>
      <c r="AE120" s="222"/>
      <c r="AF120" s="163"/>
      <c r="AG120" s="163"/>
      <c r="AH120" s="163"/>
      <c r="AI120" s="163"/>
      <c r="AJ120" s="163"/>
      <c r="AK120" s="163"/>
      <c r="AL120" s="163"/>
      <c r="AM120" s="163"/>
      <c r="AN120" s="163"/>
      <c r="AO120" s="163"/>
      <c r="AP120" s="163"/>
      <c r="AQ120" s="163"/>
      <c r="AR120" s="163"/>
      <c r="AS120" s="163"/>
      <c r="AT120" s="163"/>
      <c r="AU120" s="163"/>
      <c r="AV120" s="163"/>
      <c r="AW120" s="163"/>
      <c r="AX120" s="163"/>
      <c r="AY120" s="163"/>
      <c r="AZ120" s="163"/>
      <c r="BA120" s="163"/>
      <c r="BB120" s="163"/>
      <c r="BC120" s="163"/>
      <c r="BD120" s="163"/>
      <c r="BE120" s="163"/>
      <c r="BF120" s="163"/>
      <c r="BG120" s="163"/>
      <c r="BH120" s="163"/>
      <c r="BI120" s="163"/>
      <c r="BJ120" s="163"/>
      <c r="BK120" s="163"/>
      <c r="BL120" s="163"/>
      <c r="BM120" s="163"/>
      <c r="BN120" s="163"/>
      <c r="BO120" s="163"/>
      <c r="BP120" s="163"/>
      <c r="BQ120" s="163"/>
      <c r="BR120" s="163"/>
      <c r="BS120" s="163"/>
      <c r="BT120" s="163"/>
      <c r="BU120" s="163"/>
      <c r="BV120" s="163"/>
      <c r="BW120" s="163"/>
      <c r="BX120" s="163"/>
      <c r="BY120" s="163"/>
      <c r="BZ120" s="163"/>
      <c r="CA120" s="163"/>
      <c r="CB120" s="163"/>
      <c r="CC120" s="163"/>
      <c r="CD120" s="163"/>
      <c r="CE120" s="163"/>
      <c r="CF120" s="163"/>
      <c r="CG120" s="163"/>
      <c r="CH120" s="163"/>
      <c r="CI120" s="163"/>
      <c r="CJ120" s="163"/>
      <c r="CK120" s="163"/>
      <c r="CL120" s="163"/>
      <c r="CM120" s="163"/>
      <c r="CN120" s="163"/>
      <c r="CO120" s="163"/>
      <c r="CP120" s="163"/>
      <c r="CQ120" s="163"/>
      <c r="CR120" s="163"/>
      <c r="CS120" s="163"/>
      <c r="CT120" s="163"/>
      <c r="CU120" s="163"/>
      <c r="CV120" s="163"/>
      <c r="CW120" s="163"/>
      <c r="CX120" s="163"/>
      <c r="CY120" s="163"/>
      <c r="CZ120" s="163"/>
      <c r="DA120" s="163"/>
      <c r="DB120" s="163"/>
      <c r="DC120" s="163"/>
      <c r="DD120" s="163"/>
      <c r="DE120" s="163"/>
      <c r="DF120" s="187" t="s">
        <v>116</v>
      </c>
      <c r="DG120" s="188">
        <f>C120-J120</f>
        <v>1.8147853441031891</v>
      </c>
      <c r="DH120" s="7"/>
      <c r="DI120" s="7"/>
      <c r="DJ120" s="7"/>
      <c r="DK120" s="7"/>
      <c r="DL120" s="7"/>
      <c r="DM120" s="7"/>
      <c r="DN120" s="7"/>
      <c r="DO120" s="7"/>
      <c r="DP120" s="7"/>
      <c r="DQ120" s="7"/>
      <c r="DR120" s="7"/>
      <c r="DS120" s="7"/>
      <c r="DT120" s="7"/>
      <c r="DU120" s="7"/>
    </row>
    <row r="121" spans="1:125" x14ac:dyDescent="0.25">
      <c r="A121" s="152" t="s">
        <v>160</v>
      </c>
      <c r="B121" s="153">
        <v>988002</v>
      </c>
      <c r="C121" s="154">
        <v>2.1405798557179447</v>
      </c>
      <c r="D121" s="155">
        <v>0.26760000000000006</v>
      </c>
      <c r="E121" s="173"/>
      <c r="F121" s="156"/>
      <c r="G121" s="157">
        <v>4291.7391916884026</v>
      </c>
      <c r="H121" s="157"/>
      <c r="I121" s="288"/>
      <c r="J121" s="159">
        <v>1.17476357374189</v>
      </c>
      <c r="K121" s="159">
        <v>1.1619122082239799</v>
      </c>
      <c r="L121" s="159">
        <v>1.1413194009549501</v>
      </c>
      <c r="M121" s="159">
        <v>1.1910270118386801</v>
      </c>
      <c r="N121" s="159">
        <v>1.1361465056840601</v>
      </c>
      <c r="O121" s="159">
        <v>1.04239123895569</v>
      </c>
      <c r="P121" s="159">
        <v>0.95997108492630101</v>
      </c>
      <c r="Q121" s="159">
        <v>0.96782476157335895</v>
      </c>
      <c r="R121" s="160">
        <v>1.07027300925712</v>
      </c>
      <c r="S121" s="160">
        <v>0.90728090268151595</v>
      </c>
      <c r="T121" s="160">
        <v>1.0050871702387101</v>
      </c>
      <c r="U121" s="160">
        <v>0.70503316338255595</v>
      </c>
      <c r="V121" s="161">
        <v>0.91304966323757197</v>
      </c>
      <c r="W121" s="161">
        <v>0.97993657091429798</v>
      </c>
      <c r="X121" s="162">
        <v>0.96708298716020402</v>
      </c>
      <c r="Y121" s="162">
        <v>0.86789259165809396</v>
      </c>
      <c r="Z121" s="163">
        <v>0.80124610503930105</v>
      </c>
      <c r="AA121" s="163">
        <v>0.97605279779724896</v>
      </c>
      <c r="AB121" s="163">
        <v>1.00625032880108</v>
      </c>
      <c r="AC121" s="163">
        <v>1.03201459931621</v>
      </c>
      <c r="AD121" s="223">
        <v>0.85460887039591005</v>
      </c>
      <c r="AE121" s="222"/>
      <c r="AF121" s="163"/>
      <c r="AG121" s="163"/>
      <c r="AH121" s="163"/>
      <c r="AI121" s="163"/>
      <c r="AJ121" s="163"/>
      <c r="AK121" s="163"/>
      <c r="AL121" s="163"/>
      <c r="AM121" s="163"/>
      <c r="AN121" s="163"/>
      <c r="AO121" s="163"/>
      <c r="AP121" s="163"/>
      <c r="AQ121" s="163"/>
      <c r="AR121" s="163"/>
      <c r="AS121" s="163"/>
      <c r="AT121" s="163"/>
      <c r="AU121" s="163"/>
      <c r="AV121" s="163"/>
      <c r="AW121" s="163"/>
      <c r="AX121" s="163"/>
      <c r="AY121" s="163"/>
      <c r="AZ121" s="163"/>
      <c r="BA121" s="163"/>
      <c r="BB121" s="163"/>
      <c r="BC121" s="163"/>
      <c r="BD121" s="163"/>
      <c r="BE121" s="163"/>
      <c r="BF121" s="163"/>
      <c r="BG121" s="163"/>
      <c r="BH121" s="163"/>
      <c r="BI121" s="163"/>
      <c r="BJ121" s="163"/>
      <c r="BK121" s="163"/>
      <c r="BL121" s="163"/>
      <c r="BM121" s="163"/>
      <c r="BN121" s="163"/>
      <c r="BO121" s="163"/>
      <c r="BP121" s="163"/>
      <c r="BQ121" s="163"/>
      <c r="BR121" s="163"/>
      <c r="BS121" s="163"/>
      <c r="BT121" s="163"/>
      <c r="BU121" s="163"/>
      <c r="BV121" s="163"/>
      <c r="BW121" s="163"/>
      <c r="BX121" s="163"/>
      <c r="BY121" s="163"/>
      <c r="BZ121" s="163"/>
      <c r="CA121" s="163"/>
      <c r="CB121" s="163"/>
      <c r="CC121" s="163"/>
      <c r="CD121" s="163"/>
      <c r="CE121" s="163"/>
      <c r="CF121" s="163"/>
      <c r="CG121" s="163"/>
      <c r="CH121" s="163"/>
      <c r="CI121" s="163"/>
      <c r="CJ121" s="163"/>
      <c r="CK121" s="163"/>
      <c r="CL121" s="163"/>
      <c r="CM121" s="163"/>
      <c r="CN121" s="163"/>
      <c r="CO121" s="163"/>
      <c r="CP121" s="163"/>
      <c r="CQ121" s="163"/>
      <c r="CR121" s="163"/>
      <c r="CS121" s="163"/>
      <c r="CT121" s="163"/>
      <c r="CU121" s="163"/>
      <c r="CV121" s="163"/>
      <c r="CW121" s="163"/>
      <c r="CX121" s="163"/>
      <c r="CY121" s="163"/>
      <c r="CZ121" s="163"/>
      <c r="DA121" s="163"/>
      <c r="DB121" s="163"/>
      <c r="DC121" s="163"/>
      <c r="DD121" s="163"/>
      <c r="DE121" s="163"/>
      <c r="DF121" s="187" t="s">
        <v>72</v>
      </c>
      <c r="DG121" s="187"/>
      <c r="DH121" s="7"/>
      <c r="DI121" s="7"/>
      <c r="DJ121" s="7"/>
      <c r="DK121" s="7"/>
      <c r="DL121" s="7"/>
      <c r="DM121" s="7"/>
      <c r="DN121" s="7"/>
      <c r="DO121" s="7"/>
      <c r="DP121" s="7"/>
      <c r="DQ121" s="7"/>
      <c r="DR121" s="7"/>
      <c r="DS121" s="7"/>
      <c r="DT121" s="7"/>
      <c r="DU121" s="7"/>
    </row>
    <row r="122" spans="1:125" x14ac:dyDescent="0.25">
      <c r="A122" s="152" t="s">
        <v>57</v>
      </c>
      <c r="B122" s="153">
        <v>10847904</v>
      </c>
      <c r="C122" s="154">
        <v>1.5414860632312339</v>
      </c>
      <c r="D122" s="155">
        <v>0.4143</v>
      </c>
      <c r="E122" s="173"/>
      <c r="F122" s="156"/>
      <c r="G122" s="157">
        <v>13822.807694611713</v>
      </c>
      <c r="H122" s="157"/>
      <c r="I122" s="158"/>
      <c r="J122" s="166">
        <v>2.21993087819114</v>
      </c>
      <c r="K122" s="166">
        <v>2.2017216208797601</v>
      </c>
      <c r="L122" s="166">
        <v>2.3785509501314501</v>
      </c>
      <c r="M122" s="166">
        <v>2.0939206344916701</v>
      </c>
      <c r="N122" s="166">
        <v>1.9115883369219999</v>
      </c>
      <c r="O122" s="166">
        <v>2.0352184651112801</v>
      </c>
      <c r="P122" s="166">
        <v>2.1871931944346299</v>
      </c>
      <c r="Q122" s="166">
        <v>2.1829572574798899</v>
      </c>
      <c r="R122" s="167">
        <v>2.1456319642045001</v>
      </c>
      <c r="S122" s="167">
        <v>2.0288374948878798</v>
      </c>
      <c r="T122" s="160">
        <v>2.1039060432190801</v>
      </c>
      <c r="U122" s="160">
        <v>2.1071674298494099</v>
      </c>
      <c r="V122" s="161">
        <v>2.1545972453822801</v>
      </c>
      <c r="W122" s="161">
        <v>2.0879330628089798</v>
      </c>
      <c r="X122" s="162">
        <v>2.0821122117845801</v>
      </c>
      <c r="Y122" s="162">
        <v>2.2621300194114</v>
      </c>
      <c r="Z122" s="163">
        <v>2.32953397241041</v>
      </c>
      <c r="AA122" s="163">
        <v>2.2049626166096399</v>
      </c>
      <c r="AB122" s="163">
        <v>2.3402769097448002</v>
      </c>
      <c r="AC122" s="163">
        <v>2.5513912776616099</v>
      </c>
      <c r="AD122" s="223">
        <v>2.6189990463820698</v>
      </c>
      <c r="AE122" s="222"/>
      <c r="AF122" s="163"/>
      <c r="AG122" s="163"/>
      <c r="AH122" s="163"/>
      <c r="AI122" s="163"/>
      <c r="AJ122" s="163"/>
      <c r="AK122" s="163"/>
      <c r="AL122" s="163"/>
      <c r="AM122" s="163"/>
      <c r="AN122" s="163"/>
      <c r="AO122" s="163"/>
      <c r="AP122" s="163"/>
      <c r="AQ122" s="163"/>
      <c r="AR122" s="163"/>
      <c r="AS122" s="163"/>
      <c r="AT122" s="163"/>
      <c r="AU122" s="163"/>
      <c r="AV122" s="163"/>
      <c r="AW122" s="163"/>
      <c r="AX122" s="163"/>
      <c r="AY122" s="163"/>
      <c r="AZ122" s="163"/>
      <c r="BA122" s="163"/>
      <c r="BB122" s="163"/>
      <c r="BC122" s="163"/>
      <c r="BD122" s="163"/>
      <c r="BE122" s="163"/>
      <c r="BF122" s="163"/>
      <c r="BG122" s="163"/>
      <c r="BH122" s="163"/>
      <c r="BI122" s="163"/>
      <c r="BJ122" s="163"/>
      <c r="BK122" s="163"/>
      <c r="BL122" s="163"/>
      <c r="BM122" s="163"/>
      <c r="BN122" s="163"/>
      <c r="BO122" s="163"/>
      <c r="BP122" s="163"/>
      <c r="BQ122" s="163"/>
      <c r="BR122" s="163"/>
      <c r="BS122" s="163"/>
      <c r="BT122" s="163"/>
      <c r="BU122" s="163"/>
      <c r="BV122" s="163"/>
      <c r="BW122" s="163"/>
      <c r="BX122" s="163"/>
      <c r="BY122" s="163"/>
      <c r="BZ122" s="163"/>
      <c r="CA122" s="163"/>
      <c r="CB122" s="163"/>
      <c r="CC122" s="163"/>
      <c r="CD122" s="163"/>
      <c r="CE122" s="163"/>
      <c r="CF122" s="163"/>
      <c r="CG122" s="163"/>
      <c r="CH122" s="163"/>
      <c r="CI122" s="163"/>
      <c r="CJ122" s="163"/>
      <c r="CK122" s="163"/>
      <c r="CL122" s="163"/>
      <c r="CM122" s="163"/>
      <c r="CN122" s="163"/>
      <c r="CO122" s="163"/>
      <c r="CP122" s="163"/>
      <c r="CQ122" s="163"/>
      <c r="CR122" s="163"/>
      <c r="CS122" s="163"/>
      <c r="CT122" s="163"/>
      <c r="CU122" s="163"/>
      <c r="CV122" s="163"/>
      <c r="CW122" s="163"/>
      <c r="CX122" s="163"/>
      <c r="CY122" s="163"/>
      <c r="CZ122" s="163"/>
      <c r="DA122" s="163"/>
      <c r="DB122" s="163"/>
      <c r="DC122" s="163"/>
      <c r="DD122" s="163"/>
      <c r="DE122" s="163"/>
      <c r="DF122" s="187" t="s">
        <v>72</v>
      </c>
      <c r="DG122" s="187"/>
      <c r="DH122" s="7"/>
      <c r="DI122" s="7"/>
      <c r="DJ122" s="7"/>
      <c r="DK122" s="7"/>
      <c r="DL122" s="7"/>
      <c r="DM122" s="7"/>
      <c r="DN122" s="7"/>
      <c r="DO122" s="7"/>
      <c r="DP122" s="7"/>
      <c r="DQ122" s="7"/>
      <c r="DR122" s="7"/>
      <c r="DS122" s="7"/>
      <c r="DT122" s="7"/>
      <c r="DU122" s="7"/>
    </row>
    <row r="123" spans="1:125" x14ac:dyDescent="0.25">
      <c r="A123" s="152" t="s">
        <v>156</v>
      </c>
      <c r="B123" s="153">
        <v>17643060</v>
      </c>
      <c r="C123" s="154">
        <v>1.81104499344328</v>
      </c>
      <c r="D123" s="155">
        <v>0.2064</v>
      </c>
      <c r="E123" s="173"/>
      <c r="F123" s="156"/>
      <c r="G123" s="157">
        <v>9994.6581722747069</v>
      </c>
      <c r="H123" s="157"/>
      <c r="I123" s="158"/>
      <c r="J123" s="166">
        <v>1.7334838151790399</v>
      </c>
      <c r="K123" s="166">
        <v>1.8110424329935899</v>
      </c>
      <c r="L123" s="166">
        <v>1.8092428852961699</v>
      </c>
      <c r="M123" s="166">
        <v>1.7825765663323201</v>
      </c>
      <c r="N123" s="166">
        <v>1.95142638159235</v>
      </c>
      <c r="O123" s="166">
        <v>2.0660562080756</v>
      </c>
      <c r="P123" s="166">
        <v>2.15116688360694</v>
      </c>
      <c r="Q123" s="166">
        <v>2.2191826539150301</v>
      </c>
      <c r="R123" s="167">
        <v>2.2225794908303098</v>
      </c>
      <c r="S123" s="167">
        <v>2.3785303871651902</v>
      </c>
      <c r="T123" s="160">
        <v>2.58677608063436</v>
      </c>
      <c r="U123" s="160">
        <v>2.5431944130470301</v>
      </c>
      <c r="V123" s="161">
        <v>2.5145849597547301</v>
      </c>
      <c r="W123" s="161">
        <v>2.58522512705999</v>
      </c>
      <c r="X123" s="162">
        <v>2.7471606596544098</v>
      </c>
      <c r="Y123" s="162">
        <v>2.6376491161343898</v>
      </c>
      <c r="Z123" s="163">
        <v>2.49702653973366</v>
      </c>
      <c r="AA123" s="163">
        <v>2.3861595001028602</v>
      </c>
      <c r="AB123" s="163">
        <v>2.43817723707788</v>
      </c>
      <c r="AC123" s="163">
        <v>2.33950665485294</v>
      </c>
      <c r="AD123" s="223">
        <v>1.91966585189865</v>
      </c>
      <c r="AE123" s="222"/>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c r="BA123" s="163"/>
      <c r="BB123" s="163"/>
      <c r="BC123" s="163"/>
      <c r="BD123" s="163"/>
      <c r="BE123" s="163"/>
      <c r="BF123" s="163"/>
      <c r="BG123" s="163"/>
      <c r="BH123" s="163"/>
      <c r="BI123" s="163"/>
      <c r="BJ123" s="163"/>
      <c r="BK123" s="163"/>
      <c r="BL123" s="163"/>
      <c r="BM123" s="163"/>
      <c r="BN123" s="163"/>
      <c r="BO123" s="163"/>
      <c r="BP123" s="163"/>
      <c r="BQ123" s="163"/>
      <c r="BR123" s="163"/>
      <c r="BS123" s="163"/>
      <c r="BT123" s="163"/>
      <c r="BU123" s="163"/>
      <c r="BV123" s="163"/>
      <c r="BW123" s="163"/>
      <c r="BX123" s="163"/>
      <c r="BY123" s="163"/>
      <c r="BZ123" s="163"/>
      <c r="CA123" s="163"/>
      <c r="CB123" s="163"/>
      <c r="CC123" s="163"/>
      <c r="CD123" s="163"/>
      <c r="CE123" s="163"/>
      <c r="CF123" s="163"/>
      <c r="CG123" s="163"/>
      <c r="CH123" s="163"/>
      <c r="CI123" s="163"/>
      <c r="CJ123" s="163"/>
      <c r="CK123" s="163"/>
      <c r="CL123" s="163"/>
      <c r="CM123" s="163"/>
      <c r="CN123" s="163"/>
      <c r="CO123" s="163"/>
      <c r="CP123" s="163"/>
      <c r="CQ123" s="163"/>
      <c r="CR123" s="163"/>
      <c r="CS123" s="163"/>
      <c r="CT123" s="163"/>
      <c r="CU123" s="163"/>
      <c r="CV123" s="163"/>
      <c r="CW123" s="163"/>
      <c r="CX123" s="163"/>
      <c r="CY123" s="163"/>
      <c r="CZ123" s="163"/>
      <c r="DA123" s="163"/>
      <c r="DB123" s="163"/>
      <c r="DC123" s="163"/>
      <c r="DD123" s="163"/>
      <c r="DE123" s="163"/>
      <c r="DF123" s="187" t="s">
        <v>116</v>
      </c>
      <c r="DG123" s="188">
        <f>C123-J123</f>
        <v>7.7561178264240027E-2</v>
      </c>
      <c r="DH123" s="7"/>
      <c r="DI123" s="7"/>
      <c r="DJ123" s="7"/>
      <c r="DK123" s="7"/>
      <c r="DL123" s="7"/>
      <c r="DM123" s="7"/>
      <c r="DN123" s="7"/>
      <c r="DO123" s="7"/>
      <c r="DP123" s="7"/>
      <c r="DQ123" s="7"/>
      <c r="DR123" s="7"/>
      <c r="DS123" s="7"/>
      <c r="DT123" s="7"/>
      <c r="DU123" s="7"/>
    </row>
    <row r="124" spans="1:125" x14ac:dyDescent="0.25">
      <c r="A124" s="152" t="s">
        <v>154</v>
      </c>
      <c r="B124" s="153">
        <v>102334403</v>
      </c>
      <c r="C124" s="154">
        <v>1.6374263623701271</v>
      </c>
      <c r="D124" s="155">
        <v>0</v>
      </c>
      <c r="E124" s="173"/>
      <c r="F124" s="156"/>
      <c r="G124" s="157">
        <v>10110.765891259078</v>
      </c>
      <c r="H124" s="157"/>
      <c r="I124" s="158"/>
      <c r="J124" s="159">
        <v>1.81971416046334</v>
      </c>
      <c r="K124" s="159">
        <v>1.9725395475580201</v>
      </c>
      <c r="L124" s="159">
        <v>1.987440505803</v>
      </c>
      <c r="M124" s="159">
        <v>1.9911249733237499</v>
      </c>
      <c r="N124" s="159">
        <v>2.1179623737525799</v>
      </c>
      <c r="O124" s="159">
        <v>2.3134051174254102</v>
      </c>
      <c r="P124" s="159">
        <v>2.4122324194001998</v>
      </c>
      <c r="Q124" s="159">
        <v>2.5359680850267701</v>
      </c>
      <c r="R124" s="160">
        <v>2.4936085369327499</v>
      </c>
      <c r="S124" s="160">
        <v>2.5479429070054</v>
      </c>
      <c r="T124" s="160">
        <v>2.52008927836807</v>
      </c>
      <c r="U124" s="160">
        <v>2.5620535478306699</v>
      </c>
      <c r="V124" s="161">
        <v>2.6669408614593699</v>
      </c>
      <c r="W124" s="161">
        <v>2.5602754973097999</v>
      </c>
      <c r="X124" s="162">
        <v>2.55450798241091</v>
      </c>
      <c r="Y124" s="162">
        <v>2.5682338528037398</v>
      </c>
      <c r="Z124" s="163">
        <v>2.5947246569093299</v>
      </c>
      <c r="AA124" s="163">
        <v>2.6693665391540198</v>
      </c>
      <c r="AB124" s="163">
        <v>3.0090998180290298</v>
      </c>
      <c r="AC124" s="163">
        <v>2.7907892415320599</v>
      </c>
      <c r="AD124" s="223">
        <v>2.6184340587736199</v>
      </c>
      <c r="AE124" s="222"/>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3"/>
      <c r="BA124" s="163"/>
      <c r="BB124" s="163"/>
      <c r="BC124" s="163"/>
      <c r="BD124" s="163"/>
      <c r="BE124" s="163"/>
      <c r="BF124" s="163"/>
      <c r="BG124" s="163"/>
      <c r="BH124" s="163"/>
      <c r="BI124" s="163"/>
      <c r="BJ124" s="163"/>
      <c r="BK124" s="163"/>
      <c r="BL124" s="163"/>
      <c r="BM124" s="163"/>
      <c r="BN124" s="163"/>
      <c r="BO124" s="163"/>
      <c r="BP124" s="163"/>
      <c r="BQ124" s="163"/>
      <c r="BR124" s="163"/>
      <c r="BS124" s="163"/>
      <c r="BT124" s="163"/>
      <c r="BU124" s="163"/>
      <c r="BV124" s="163"/>
      <c r="BW124" s="163"/>
      <c r="BX124" s="163"/>
      <c r="BY124" s="163"/>
      <c r="BZ124" s="163"/>
      <c r="CA124" s="163"/>
      <c r="CB124" s="163"/>
      <c r="CC124" s="163"/>
      <c r="CD124" s="163"/>
      <c r="CE124" s="163"/>
      <c r="CF124" s="163"/>
      <c r="CG124" s="163"/>
      <c r="CH124" s="163"/>
      <c r="CI124" s="163"/>
      <c r="CJ124" s="163"/>
      <c r="CK124" s="163"/>
      <c r="CL124" s="163"/>
      <c r="CM124" s="163"/>
      <c r="CN124" s="163"/>
      <c r="CO124" s="163"/>
      <c r="CP124" s="163"/>
      <c r="CQ124" s="163"/>
      <c r="CR124" s="163"/>
      <c r="CS124" s="163"/>
      <c r="CT124" s="163"/>
      <c r="CU124" s="163"/>
      <c r="CV124" s="163"/>
      <c r="CW124" s="163"/>
      <c r="CX124" s="163"/>
      <c r="CY124" s="163"/>
      <c r="CZ124" s="163"/>
      <c r="DA124" s="163"/>
      <c r="DB124" s="163"/>
      <c r="DC124" s="163"/>
      <c r="DD124" s="163"/>
      <c r="DE124" s="163"/>
      <c r="DF124" s="187" t="s">
        <v>116</v>
      </c>
      <c r="DG124" s="188">
        <f>C124-J124</f>
        <v>-0.18228779809321294</v>
      </c>
      <c r="DH124" s="7"/>
      <c r="DI124" s="7"/>
      <c r="DJ124" s="7"/>
      <c r="DK124" s="7"/>
      <c r="DL124" s="7"/>
      <c r="DM124" s="7"/>
      <c r="DN124" s="7"/>
      <c r="DO124" s="7"/>
      <c r="DP124" s="7"/>
      <c r="DQ124" s="7"/>
      <c r="DR124" s="7"/>
      <c r="DS124" s="7"/>
      <c r="DT124" s="7"/>
      <c r="DU124" s="7"/>
    </row>
    <row r="125" spans="1:125" x14ac:dyDescent="0.25">
      <c r="A125" s="152" t="s">
        <v>129</v>
      </c>
      <c r="B125" s="153">
        <v>6486201</v>
      </c>
      <c r="C125" s="154">
        <v>0.81901199585425988</v>
      </c>
      <c r="D125" s="155">
        <v>0.64430000000000009</v>
      </c>
      <c r="E125" s="173"/>
      <c r="F125" s="156"/>
      <c r="G125" s="157">
        <v>7197.7752290900189</v>
      </c>
      <c r="H125" s="157"/>
      <c r="I125" s="158"/>
      <c r="J125" s="159">
        <v>0.99292863930854602</v>
      </c>
      <c r="K125" s="159">
        <v>1.0547028427932099</v>
      </c>
      <c r="L125" s="159">
        <v>1.06191311908994</v>
      </c>
      <c r="M125" s="159">
        <v>1.1109030968183999</v>
      </c>
      <c r="N125" s="159">
        <v>1.1149292589319399</v>
      </c>
      <c r="O125" s="159">
        <v>1.1532926211922101</v>
      </c>
      <c r="P125" s="159">
        <v>1.2199927028792299</v>
      </c>
      <c r="Q125" s="159">
        <v>1.2754634517144801</v>
      </c>
      <c r="R125" s="160">
        <v>1.1450892959149299</v>
      </c>
      <c r="S125" s="160">
        <v>1.1197465702806499</v>
      </c>
      <c r="T125" s="160">
        <v>1.0947822727235901</v>
      </c>
      <c r="U125" s="160">
        <v>1.13148358066874</v>
      </c>
      <c r="V125" s="161">
        <v>1.14587992264866</v>
      </c>
      <c r="W125" s="161">
        <v>1.1121718806292999</v>
      </c>
      <c r="X125" s="162">
        <v>1.10307108541534</v>
      </c>
      <c r="Y125" s="162">
        <v>1.1685464997908901</v>
      </c>
      <c r="Z125" s="163">
        <v>1.16705572255356</v>
      </c>
      <c r="AA125" s="163">
        <v>1.0656881978723201</v>
      </c>
      <c r="AB125" s="163">
        <v>1.1226086598140399</v>
      </c>
      <c r="AC125" s="163">
        <v>1.1915634183577299</v>
      </c>
      <c r="AD125" s="223">
        <v>1.0481831388197</v>
      </c>
      <c r="AE125" s="222"/>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3"/>
      <c r="BA125" s="163"/>
      <c r="BB125" s="163"/>
      <c r="BC125" s="163"/>
      <c r="BD125" s="163"/>
      <c r="BE125" s="163"/>
      <c r="BF125" s="163"/>
      <c r="BG125" s="163"/>
      <c r="BH125" s="163"/>
      <c r="BI125" s="163"/>
      <c r="BJ125" s="163"/>
      <c r="BK125" s="163"/>
      <c r="BL125" s="163"/>
      <c r="BM125" s="163"/>
      <c r="BN125" s="163"/>
      <c r="BO125" s="163"/>
      <c r="BP125" s="163"/>
      <c r="BQ125" s="163"/>
      <c r="BR125" s="163"/>
      <c r="BS125" s="163"/>
      <c r="BT125" s="163"/>
      <c r="BU125" s="163"/>
      <c r="BV125" s="163"/>
      <c r="BW125" s="163"/>
      <c r="BX125" s="163"/>
      <c r="BY125" s="163"/>
      <c r="BZ125" s="163"/>
      <c r="CA125" s="163"/>
      <c r="CB125" s="163"/>
      <c r="CC125" s="163"/>
      <c r="CD125" s="163"/>
      <c r="CE125" s="163"/>
      <c r="CF125" s="163"/>
      <c r="CG125" s="163"/>
      <c r="CH125" s="163"/>
      <c r="CI125" s="163"/>
      <c r="CJ125" s="163"/>
      <c r="CK125" s="163"/>
      <c r="CL125" s="163"/>
      <c r="CM125" s="163"/>
      <c r="CN125" s="163"/>
      <c r="CO125" s="163"/>
      <c r="CP125" s="163"/>
      <c r="CQ125" s="163"/>
      <c r="CR125" s="163"/>
      <c r="CS125" s="163"/>
      <c r="CT125" s="163"/>
      <c r="CU125" s="163"/>
      <c r="CV125" s="163"/>
      <c r="CW125" s="163"/>
      <c r="CX125" s="163"/>
      <c r="CY125" s="163"/>
      <c r="CZ125" s="163"/>
      <c r="DA125" s="163"/>
      <c r="DB125" s="163"/>
      <c r="DC125" s="163"/>
      <c r="DD125" s="163"/>
      <c r="DE125" s="163"/>
      <c r="DF125" s="187" t="s">
        <v>72</v>
      </c>
      <c r="DG125" s="187"/>
      <c r="DH125" s="7"/>
      <c r="DI125" s="7"/>
      <c r="DJ125" s="7"/>
      <c r="DK125" s="7"/>
      <c r="DL125" s="7"/>
      <c r="DM125" s="7"/>
      <c r="DN125" s="7"/>
      <c r="DO125" s="7"/>
      <c r="DP125" s="7"/>
      <c r="DQ125" s="7"/>
      <c r="DR125" s="7"/>
      <c r="DS125" s="7"/>
      <c r="DT125" s="7"/>
      <c r="DU125" s="7"/>
    </row>
    <row r="126" spans="1:125" x14ac:dyDescent="0.25">
      <c r="A126" s="152" t="s">
        <v>158</v>
      </c>
      <c r="B126" s="153">
        <v>1402985</v>
      </c>
      <c r="C126" s="154">
        <v>2.0169059183595666</v>
      </c>
      <c r="D126" s="155">
        <v>8.4599999999999939E-2</v>
      </c>
      <c r="E126" s="173"/>
      <c r="F126" s="156"/>
      <c r="G126" s="157">
        <v>24015.721315921539</v>
      </c>
      <c r="H126" s="157"/>
      <c r="I126" s="158"/>
      <c r="J126" s="159">
        <v>4.3689444367181398</v>
      </c>
      <c r="K126" s="159">
        <v>6.2919533529953302</v>
      </c>
      <c r="L126" s="159">
        <v>5.8707847381841702</v>
      </c>
      <c r="M126" s="159">
        <v>6.2444402305765401</v>
      </c>
      <c r="N126" s="159">
        <v>6.9670825698681202</v>
      </c>
      <c r="O126" s="159">
        <v>8.0728309522958206</v>
      </c>
      <c r="P126" s="159">
        <v>8.3073367310975694</v>
      </c>
      <c r="Q126" s="159">
        <v>6.4372661952764103</v>
      </c>
      <c r="R126" s="160">
        <v>8.62649490233966</v>
      </c>
      <c r="S126" s="160">
        <v>7.98197251853734</v>
      </c>
      <c r="T126" s="160">
        <v>7.8262058222865196</v>
      </c>
      <c r="U126" s="160">
        <v>7.8646040431513899</v>
      </c>
      <c r="V126" s="161">
        <v>6.8117845070027698</v>
      </c>
      <c r="W126" s="161">
        <v>6.2215719147921602</v>
      </c>
      <c r="X126" s="162">
        <v>5.3639642953356601</v>
      </c>
      <c r="Y126" s="162">
        <v>4.6523417551561597</v>
      </c>
      <c r="Z126" s="163">
        <v>3.8730436242556201</v>
      </c>
      <c r="AA126" s="163">
        <v>3.6548288727196701</v>
      </c>
      <c r="AB126" s="163">
        <v>3.5450438279221901</v>
      </c>
      <c r="AC126" s="163">
        <v>3.1650482788073599</v>
      </c>
      <c r="AD126" s="223">
        <v>3.0406673892105398</v>
      </c>
      <c r="AE126" s="222"/>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c r="AZ126" s="163"/>
      <c r="BA126" s="163"/>
      <c r="BB126" s="163"/>
      <c r="BC126" s="163"/>
      <c r="BD126" s="163"/>
      <c r="BE126" s="163"/>
      <c r="BF126" s="163"/>
      <c r="BG126" s="163"/>
      <c r="BH126" s="163"/>
      <c r="BI126" s="163"/>
      <c r="BJ126" s="163"/>
      <c r="BK126" s="163"/>
      <c r="BL126" s="163"/>
      <c r="BM126" s="163"/>
      <c r="BN126" s="163"/>
      <c r="BO126" s="163"/>
      <c r="BP126" s="163"/>
      <c r="BQ126" s="163"/>
      <c r="BR126" s="163"/>
      <c r="BS126" s="163"/>
      <c r="BT126" s="163"/>
      <c r="BU126" s="163"/>
      <c r="BV126" s="163"/>
      <c r="BW126" s="163"/>
      <c r="BX126" s="163"/>
      <c r="BY126" s="163"/>
      <c r="BZ126" s="163"/>
      <c r="CA126" s="163"/>
      <c r="CB126" s="163"/>
      <c r="CC126" s="163"/>
      <c r="CD126" s="163"/>
      <c r="CE126" s="163"/>
      <c r="CF126" s="163"/>
      <c r="CG126" s="163"/>
      <c r="CH126" s="163"/>
      <c r="CI126" s="163"/>
      <c r="CJ126" s="163"/>
      <c r="CK126" s="163"/>
      <c r="CL126" s="163"/>
      <c r="CM126" s="163"/>
      <c r="CN126" s="163"/>
      <c r="CO126" s="163"/>
      <c r="CP126" s="163"/>
      <c r="CQ126" s="163"/>
      <c r="CR126" s="163"/>
      <c r="CS126" s="163"/>
      <c r="CT126" s="163"/>
      <c r="CU126" s="163"/>
      <c r="CV126" s="163"/>
      <c r="CW126" s="163"/>
      <c r="CX126" s="163"/>
      <c r="CY126" s="163"/>
      <c r="CZ126" s="163"/>
      <c r="DA126" s="163"/>
      <c r="DB126" s="163"/>
      <c r="DC126" s="163"/>
      <c r="DD126" s="163"/>
      <c r="DE126" s="163"/>
      <c r="DF126" s="187" t="s">
        <v>116</v>
      </c>
      <c r="DG126" s="188">
        <f>C126-J126</f>
        <v>-2.3520385183585732</v>
      </c>
      <c r="DH126" s="7"/>
      <c r="DI126" s="7"/>
      <c r="DJ126" s="7"/>
      <c r="DK126" s="7"/>
      <c r="DL126" s="7"/>
      <c r="DM126" s="7"/>
      <c r="DN126" s="7"/>
      <c r="DO126" s="7"/>
      <c r="DP126" s="7"/>
      <c r="DQ126" s="7"/>
      <c r="DR126" s="7"/>
      <c r="DS126" s="7"/>
      <c r="DT126" s="7"/>
      <c r="DU126" s="7"/>
    </row>
    <row r="127" spans="1:125" x14ac:dyDescent="0.25">
      <c r="A127" s="152" t="s">
        <v>102</v>
      </c>
      <c r="B127" s="153">
        <v>3546421</v>
      </c>
      <c r="C127" s="154">
        <v>0.20577279041665131</v>
      </c>
      <c r="D127" s="155">
        <v>0.24599999999999994</v>
      </c>
      <c r="E127" s="173"/>
      <c r="F127" s="156"/>
      <c r="G127" s="157">
        <v>1801.0041200375695</v>
      </c>
      <c r="H127" s="157"/>
      <c r="I127" s="288"/>
      <c r="J127" s="159">
        <v>0.19650855311247301</v>
      </c>
      <c r="K127" s="159">
        <v>0.20915383944502899</v>
      </c>
      <c r="L127" s="159">
        <v>0.198605083770445</v>
      </c>
      <c r="M127" s="159">
        <v>0.186168184663453</v>
      </c>
      <c r="N127" s="159">
        <v>0.17831599561501299</v>
      </c>
      <c r="O127" s="159">
        <v>0.15255300616526499</v>
      </c>
      <c r="P127" s="159">
        <v>0.129973651039553</v>
      </c>
      <c r="Q127" s="159">
        <v>0.124595570445883</v>
      </c>
      <c r="R127" s="160">
        <v>0.10647451547970101</v>
      </c>
      <c r="S127" s="160">
        <v>0.10928482649820299</v>
      </c>
      <c r="T127" s="160">
        <v>0.114625457816728</v>
      </c>
      <c r="U127" s="160">
        <v>0.13154718700066401</v>
      </c>
      <c r="V127" s="161">
        <v>0.13925650829427</v>
      </c>
      <c r="W127" s="161">
        <v>0.139920821500753</v>
      </c>
      <c r="X127" s="162">
        <v>0.13953236489291099</v>
      </c>
      <c r="Y127" s="162">
        <v>0.137346907558934</v>
      </c>
      <c r="Z127" s="163">
        <v>0.13826314464190201</v>
      </c>
      <c r="AA127" s="163">
        <v>0.14230696279023</v>
      </c>
      <c r="AB127" s="163">
        <v>0.15835497576305699</v>
      </c>
      <c r="AC127" s="163">
        <v>0.160754757452409</v>
      </c>
      <c r="AD127" s="223">
        <v>0.13379561392625</v>
      </c>
      <c r="AE127" s="222"/>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3"/>
      <c r="BA127" s="163"/>
      <c r="BB127" s="163"/>
      <c r="BC127" s="163"/>
      <c r="BD127" s="163"/>
      <c r="BE127" s="163"/>
      <c r="BF127" s="163"/>
      <c r="BG127" s="163"/>
      <c r="BH127" s="163"/>
      <c r="BI127" s="163"/>
      <c r="BJ127" s="163"/>
      <c r="BK127" s="163"/>
      <c r="BL127" s="163"/>
      <c r="BM127" s="163"/>
      <c r="BN127" s="163"/>
      <c r="BO127" s="163"/>
      <c r="BP127" s="163"/>
      <c r="BQ127" s="163"/>
      <c r="BR127" s="163"/>
      <c r="BS127" s="163"/>
      <c r="BT127" s="163"/>
      <c r="BU127" s="163"/>
      <c r="BV127" s="163"/>
      <c r="BW127" s="163"/>
      <c r="BX127" s="163"/>
      <c r="BY127" s="163"/>
      <c r="BZ127" s="163"/>
      <c r="CA127" s="163"/>
      <c r="CB127" s="163"/>
      <c r="CC127" s="163"/>
      <c r="CD127" s="163"/>
      <c r="CE127" s="163"/>
      <c r="CF127" s="163"/>
      <c r="CG127" s="163"/>
      <c r="CH127" s="163"/>
      <c r="CI127" s="163"/>
      <c r="CJ127" s="163"/>
      <c r="CK127" s="163"/>
      <c r="CL127" s="163"/>
      <c r="CM127" s="163"/>
      <c r="CN127" s="163"/>
      <c r="CO127" s="163"/>
      <c r="CP127" s="163"/>
      <c r="CQ127" s="163"/>
      <c r="CR127" s="163"/>
      <c r="CS127" s="163"/>
      <c r="CT127" s="163"/>
      <c r="CU127" s="163"/>
      <c r="CV127" s="163"/>
      <c r="CW127" s="163"/>
      <c r="CX127" s="163"/>
      <c r="CY127" s="163"/>
      <c r="CZ127" s="163"/>
      <c r="DA127" s="163"/>
      <c r="DB127" s="163"/>
      <c r="DC127" s="163"/>
      <c r="DD127" s="163"/>
      <c r="DE127" s="163"/>
      <c r="DF127" s="187" t="s">
        <v>72</v>
      </c>
      <c r="DG127" s="187"/>
      <c r="DH127" s="7"/>
      <c r="DI127" s="7"/>
      <c r="DJ127" s="7"/>
      <c r="DK127" s="7"/>
      <c r="DL127" s="7"/>
      <c r="DM127" s="7"/>
      <c r="DN127" s="7"/>
      <c r="DO127" s="7"/>
      <c r="DP127" s="7"/>
      <c r="DQ127" s="7"/>
      <c r="DR127" s="7"/>
      <c r="DS127" s="7"/>
      <c r="DT127" s="7"/>
      <c r="DU127" s="7"/>
    </row>
    <row r="128" spans="1:125" x14ac:dyDescent="0.25">
      <c r="A128" s="152" t="s">
        <v>246</v>
      </c>
      <c r="B128" s="153">
        <v>1331057</v>
      </c>
      <c r="C128" s="154">
        <v>15.463513883448901</v>
      </c>
      <c r="D128" s="155">
        <v>0.12840000000000004</v>
      </c>
      <c r="E128" s="173"/>
      <c r="F128" s="156"/>
      <c r="G128" s="157">
        <v>27696.426166484311</v>
      </c>
      <c r="H128" s="157">
        <v>2</v>
      </c>
      <c r="I128" s="158"/>
      <c r="J128" s="168">
        <v>12.1260383652822</v>
      </c>
      <c r="K128" s="168">
        <v>12.6002241673313</v>
      </c>
      <c r="L128" s="168">
        <v>12.0840035782835</v>
      </c>
      <c r="M128" s="168">
        <v>13.7496571419831</v>
      </c>
      <c r="N128" s="168">
        <v>14.1560881302977</v>
      </c>
      <c r="O128" s="168">
        <v>14.498827625095</v>
      </c>
      <c r="P128" s="168">
        <v>13.7088974133106</v>
      </c>
      <c r="Q128" s="168">
        <v>16.591161586643601</v>
      </c>
      <c r="R128" s="163">
        <v>15.6224983530839</v>
      </c>
      <c r="S128" s="163">
        <v>13.420152183638599</v>
      </c>
      <c r="T128" s="163">
        <v>16.586265935920899</v>
      </c>
      <c r="U128" s="163">
        <v>16.127106565440101</v>
      </c>
      <c r="V128" s="169">
        <v>15.374918666841401</v>
      </c>
      <c r="W128" s="169">
        <v>17.373249462823601</v>
      </c>
      <c r="X128" s="170">
        <v>16.5338365912196</v>
      </c>
      <c r="Y128" s="170">
        <v>14.9203630546757</v>
      </c>
      <c r="Z128" s="163">
        <v>15.121897025276899</v>
      </c>
      <c r="AA128" s="163">
        <v>15.771709330844701</v>
      </c>
      <c r="AB128" s="163">
        <v>15.807068804650299</v>
      </c>
      <c r="AC128" s="163">
        <v>12.443277373668</v>
      </c>
      <c r="AD128" s="223">
        <v>11.049128120206399</v>
      </c>
      <c r="AE128" s="222"/>
      <c r="AF128" s="163"/>
      <c r="AG128" s="163"/>
      <c r="AH128" s="163"/>
      <c r="AI128" s="163"/>
      <c r="AJ128" s="163"/>
      <c r="AK128" s="163"/>
      <c r="AL128" s="163"/>
      <c r="AM128" s="163"/>
      <c r="AN128" s="163"/>
      <c r="AO128" s="163"/>
      <c r="AP128" s="163"/>
      <c r="AQ128" s="163"/>
      <c r="AR128" s="163"/>
      <c r="AS128" s="163"/>
      <c r="AT128" s="163"/>
      <c r="AU128" s="163"/>
      <c r="AV128" s="163"/>
      <c r="AW128" s="163"/>
      <c r="AX128" s="163"/>
      <c r="AY128" s="163"/>
      <c r="AZ128" s="163"/>
      <c r="BA128" s="163"/>
      <c r="BB128" s="163"/>
      <c r="BC128" s="163"/>
      <c r="BD128" s="163"/>
      <c r="BE128" s="163"/>
      <c r="BF128" s="163"/>
      <c r="BG128" s="163"/>
      <c r="BH128" s="163"/>
      <c r="BI128" s="163"/>
      <c r="BJ128" s="163"/>
      <c r="BK128" s="163"/>
      <c r="BL128" s="163"/>
      <c r="BM128" s="163"/>
      <c r="BN128" s="163"/>
      <c r="BO128" s="163"/>
      <c r="BP128" s="163"/>
      <c r="BQ128" s="163"/>
      <c r="BR128" s="163"/>
      <c r="BS128" s="163"/>
      <c r="BT128" s="163"/>
      <c r="BU128" s="163"/>
      <c r="BV128" s="163"/>
      <c r="BW128" s="163"/>
      <c r="BX128" s="163"/>
      <c r="BY128" s="163"/>
      <c r="BZ128" s="163"/>
      <c r="CA128" s="163"/>
      <c r="CB128" s="163"/>
      <c r="CC128" s="163"/>
      <c r="CD128" s="163"/>
      <c r="CE128" s="163"/>
      <c r="CF128" s="163"/>
      <c r="CG128" s="163"/>
      <c r="CH128" s="163"/>
      <c r="CI128" s="163"/>
      <c r="CJ128" s="163"/>
      <c r="CK128" s="163"/>
      <c r="CL128" s="163"/>
      <c r="CM128" s="163"/>
      <c r="CN128" s="163"/>
      <c r="CO128" s="163"/>
      <c r="CP128" s="163"/>
      <c r="CQ128" s="163"/>
      <c r="CR128" s="163"/>
      <c r="CS128" s="163"/>
      <c r="CT128" s="163"/>
      <c r="CU128" s="163"/>
      <c r="CV128" s="163"/>
      <c r="CW128" s="163"/>
      <c r="CX128" s="163"/>
      <c r="CY128" s="163"/>
      <c r="CZ128" s="163"/>
      <c r="DA128" s="163"/>
      <c r="DB128" s="163"/>
      <c r="DC128" s="163"/>
      <c r="DD128" s="163"/>
      <c r="DE128" s="163"/>
      <c r="DF128" s="187" t="s">
        <v>116</v>
      </c>
      <c r="DG128" s="188">
        <f>C128-J128</f>
        <v>3.3374755181667002</v>
      </c>
      <c r="DH128" s="7"/>
      <c r="DI128" s="7"/>
      <c r="DJ128" s="7"/>
      <c r="DK128" s="7"/>
      <c r="DL128" s="7"/>
      <c r="DM128" s="7"/>
      <c r="DN128" s="7"/>
      <c r="DO128" s="7"/>
      <c r="DP128" s="7"/>
      <c r="DQ128" s="7"/>
      <c r="DR128" s="7"/>
      <c r="DS128" s="7"/>
      <c r="DT128" s="7"/>
      <c r="DU128" s="7"/>
    </row>
    <row r="129" spans="1:125" x14ac:dyDescent="0.25">
      <c r="A129" s="152" t="s">
        <v>74</v>
      </c>
      <c r="B129" s="153">
        <v>114963583</v>
      </c>
      <c r="C129" s="154">
        <v>4.6858064770181597E-2</v>
      </c>
      <c r="D129" s="155">
        <v>0.20170000000000002</v>
      </c>
      <c r="E129" s="173"/>
      <c r="F129" s="156"/>
      <c r="G129" s="157">
        <v>1528.3258350265087</v>
      </c>
      <c r="H129" s="157"/>
      <c r="I129" s="288"/>
      <c r="J129" s="159">
        <v>5.6248278213874001E-2</v>
      </c>
      <c r="K129" s="159">
        <v>6.7804839288503893E-2</v>
      </c>
      <c r="L129" s="159">
        <v>6.77240222306702E-2</v>
      </c>
      <c r="M129" s="159">
        <v>7.0833072971158595E-2</v>
      </c>
      <c r="N129" s="159">
        <v>7.4514936334496504E-2</v>
      </c>
      <c r="O129" s="159">
        <v>7.00352435449796E-2</v>
      </c>
      <c r="P129" s="159">
        <v>7.2613779636705802E-2</v>
      </c>
      <c r="Q129" s="159">
        <v>7.8777451382956096E-2</v>
      </c>
      <c r="R129" s="160">
        <v>8.6361770838217E-2</v>
      </c>
      <c r="S129" s="160">
        <v>8.4727973665447903E-2</v>
      </c>
      <c r="T129" s="160">
        <v>7.7790548090309705E-2</v>
      </c>
      <c r="U129" s="160">
        <v>8.8318354899896506E-2</v>
      </c>
      <c r="V129" s="161">
        <v>9.6483428706181706E-2</v>
      </c>
      <c r="W129" s="161">
        <v>0.108556191908962</v>
      </c>
      <c r="X129" s="162">
        <v>0.13153549168710499</v>
      </c>
      <c r="Y129" s="162">
        <v>0.1348430422837</v>
      </c>
      <c r="Z129" s="163">
        <v>0.15589867223616499</v>
      </c>
      <c r="AA129" s="163">
        <v>0.16759662578960899</v>
      </c>
      <c r="AB129" s="163">
        <v>0.173438972704689</v>
      </c>
      <c r="AC129" s="163">
        <v>0.17327496732551601</v>
      </c>
      <c r="AD129" s="223">
        <v>0.15084658531681699</v>
      </c>
      <c r="AE129" s="222"/>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c r="BJ129" s="163"/>
      <c r="BK129" s="163"/>
      <c r="BL129" s="163"/>
      <c r="BM129" s="163"/>
      <c r="BN129" s="163"/>
      <c r="BO129" s="163"/>
      <c r="BP129" s="163"/>
      <c r="BQ129" s="163"/>
      <c r="BR129" s="163"/>
      <c r="BS129" s="163"/>
      <c r="BT129" s="163"/>
      <c r="BU129" s="163"/>
      <c r="BV129" s="163"/>
      <c r="BW129" s="163"/>
      <c r="BX129" s="163"/>
      <c r="BY129" s="163"/>
      <c r="BZ129" s="163"/>
      <c r="CA129" s="163"/>
      <c r="CB129" s="163"/>
      <c r="CC129" s="163"/>
      <c r="CD129" s="163"/>
      <c r="CE129" s="163"/>
      <c r="CF129" s="163"/>
      <c r="CG129" s="163"/>
      <c r="CH129" s="163"/>
      <c r="CI129" s="163"/>
      <c r="CJ129" s="163"/>
      <c r="CK129" s="163"/>
      <c r="CL129" s="163"/>
      <c r="CM129" s="163"/>
      <c r="CN129" s="163"/>
      <c r="CO129" s="163"/>
      <c r="CP129" s="163"/>
      <c r="CQ129" s="163"/>
      <c r="CR129" s="163"/>
      <c r="CS129" s="163"/>
      <c r="CT129" s="163"/>
      <c r="CU129" s="163"/>
      <c r="CV129" s="163"/>
      <c r="CW129" s="163"/>
      <c r="CX129" s="163"/>
      <c r="CY129" s="163"/>
      <c r="CZ129" s="163"/>
      <c r="DA129" s="163"/>
      <c r="DB129" s="163"/>
      <c r="DC129" s="163"/>
      <c r="DD129" s="163"/>
      <c r="DE129" s="163"/>
      <c r="DF129" s="187" t="s">
        <v>72</v>
      </c>
      <c r="DG129" s="187"/>
      <c r="DH129" s="7"/>
      <c r="DI129" s="7"/>
      <c r="DJ129" s="7"/>
      <c r="DK129" s="7"/>
      <c r="DL129" s="7"/>
      <c r="DM129" s="7"/>
      <c r="DN129" s="7"/>
      <c r="DO129" s="7"/>
      <c r="DP129" s="7"/>
      <c r="DQ129" s="7"/>
      <c r="DR129" s="7"/>
      <c r="DS129" s="7"/>
      <c r="DT129" s="7"/>
      <c r="DU129" s="7"/>
    </row>
    <row r="130" spans="1:125" x14ac:dyDescent="0.25">
      <c r="A130" s="152" t="s">
        <v>147</v>
      </c>
      <c r="B130" s="153">
        <v>896444</v>
      </c>
      <c r="C130" s="154">
        <v>1.3224602972531652</v>
      </c>
      <c r="D130" s="155">
        <v>0.16420000000000001</v>
      </c>
      <c r="E130" s="156"/>
      <c r="F130" s="156"/>
      <c r="G130" s="157">
        <v>10658.456770329652</v>
      </c>
      <c r="H130" s="157"/>
      <c r="I130" s="158"/>
      <c r="J130" s="159">
        <v>1.66246493405636</v>
      </c>
      <c r="K130" s="159">
        <v>1.74612000078603</v>
      </c>
      <c r="L130" s="159">
        <v>1.41701182475962</v>
      </c>
      <c r="M130" s="159">
        <v>1.6520112591167599</v>
      </c>
      <c r="N130" s="159">
        <v>2.2121540708666401</v>
      </c>
      <c r="O130" s="159">
        <v>1.92291598662841</v>
      </c>
      <c r="P130" s="159">
        <v>2.02665722992564</v>
      </c>
      <c r="Q130" s="159">
        <v>1.6767934674914799</v>
      </c>
      <c r="R130" s="160">
        <v>1.0394770086501299</v>
      </c>
      <c r="S130" s="160">
        <v>1.0409899428968501</v>
      </c>
      <c r="T130" s="160">
        <v>1.0620517078504601</v>
      </c>
      <c r="U130" s="160">
        <v>2.5713848253425802</v>
      </c>
      <c r="V130" s="161">
        <v>1.3011617014715</v>
      </c>
      <c r="W130" s="161">
        <v>1.6005059918754401</v>
      </c>
      <c r="X130" s="162">
        <v>2.0246760442085501</v>
      </c>
      <c r="Y130" s="162">
        <v>2.67083460440946</v>
      </c>
      <c r="Z130" s="163">
        <v>2.4668782129362898</v>
      </c>
      <c r="AA130" s="163">
        <v>2.5329356403390602</v>
      </c>
      <c r="AB130" s="163">
        <v>2.5843043760986402</v>
      </c>
      <c r="AC130" s="163">
        <v>2.64418462042324</v>
      </c>
      <c r="AD130" s="223">
        <v>2.5733430394728201</v>
      </c>
      <c r="AE130" s="222"/>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c r="BJ130" s="163"/>
      <c r="BK130" s="163"/>
      <c r="BL130" s="163"/>
      <c r="BM130" s="163"/>
      <c r="BN130" s="163"/>
      <c r="BO130" s="163"/>
      <c r="BP130" s="163"/>
      <c r="BQ130" s="163"/>
      <c r="BR130" s="163"/>
      <c r="BS130" s="163"/>
      <c r="BT130" s="163"/>
      <c r="BU130" s="163"/>
      <c r="BV130" s="163"/>
      <c r="BW130" s="163"/>
      <c r="BX130" s="163"/>
      <c r="BY130" s="163"/>
      <c r="BZ130" s="163"/>
      <c r="CA130" s="163"/>
      <c r="CB130" s="163"/>
      <c r="CC130" s="163"/>
      <c r="CD130" s="163"/>
      <c r="CE130" s="163"/>
      <c r="CF130" s="163"/>
      <c r="CG130" s="163"/>
      <c r="CH130" s="163"/>
      <c r="CI130" s="163"/>
      <c r="CJ130" s="163"/>
      <c r="CK130" s="163"/>
      <c r="CL130" s="163"/>
      <c r="CM130" s="163"/>
      <c r="CN130" s="163"/>
      <c r="CO130" s="163"/>
      <c r="CP130" s="163"/>
      <c r="CQ130" s="163"/>
      <c r="CR130" s="163"/>
      <c r="CS130" s="163"/>
      <c r="CT130" s="163"/>
      <c r="CU130" s="163"/>
      <c r="CV130" s="163"/>
      <c r="CW130" s="163"/>
      <c r="CX130" s="163"/>
      <c r="CY130" s="163"/>
      <c r="CZ130" s="163"/>
      <c r="DA130" s="163"/>
      <c r="DB130" s="163"/>
      <c r="DC130" s="163"/>
      <c r="DD130" s="163"/>
      <c r="DE130" s="163"/>
      <c r="DF130" s="187" t="s">
        <v>116</v>
      </c>
      <c r="DG130" s="188">
        <f>C130-J130</f>
        <v>-0.34000463680319482</v>
      </c>
      <c r="DH130" s="7"/>
      <c r="DI130" s="7"/>
      <c r="DJ130" s="7"/>
      <c r="DK130" s="7"/>
      <c r="DL130" s="7"/>
      <c r="DM130" s="7"/>
      <c r="DN130" s="7"/>
      <c r="DO130" s="7"/>
      <c r="DP130" s="7"/>
      <c r="DQ130" s="7"/>
      <c r="DR130" s="7"/>
      <c r="DS130" s="7"/>
      <c r="DT130" s="7"/>
      <c r="DU130" s="7"/>
    </row>
    <row r="131" spans="1:125" x14ac:dyDescent="0.25">
      <c r="A131" s="152" t="s">
        <v>201</v>
      </c>
      <c r="B131" s="153">
        <v>786559</v>
      </c>
      <c r="C131" s="154">
        <v>5.7710691684607367</v>
      </c>
      <c r="D131" s="155">
        <v>6.8999999999999773E-3</v>
      </c>
      <c r="E131" s="156"/>
      <c r="F131" s="156"/>
      <c r="G131" s="177"/>
      <c r="H131" s="157"/>
      <c r="I131" s="289"/>
      <c r="J131" s="168">
        <v>2.8342555020990998</v>
      </c>
      <c r="K131" s="168">
        <v>2.93704350219231</v>
      </c>
      <c r="L131" s="168">
        <v>2.3317405516366301</v>
      </c>
      <c r="M131" s="168">
        <v>2.9591370087784301</v>
      </c>
      <c r="N131" s="168">
        <v>2.8218305290214598</v>
      </c>
      <c r="O131" s="168">
        <v>2.5662229273988602</v>
      </c>
      <c r="P131" s="168">
        <v>2.1096020059523499</v>
      </c>
      <c r="Q131" s="168">
        <v>2.2571383619715402</v>
      </c>
      <c r="R131" s="163">
        <v>2.2081845634114301</v>
      </c>
      <c r="S131" s="163">
        <v>2.9992088956490499</v>
      </c>
      <c r="T131" s="163">
        <v>2.7668807947698602</v>
      </c>
      <c r="U131" s="163">
        <v>2.93193384568717</v>
      </c>
      <c r="V131" s="169">
        <v>2.1947844647482699</v>
      </c>
      <c r="W131" s="169">
        <v>2.0975927356455499</v>
      </c>
      <c r="X131" s="170">
        <v>1.9747533615163799</v>
      </c>
      <c r="Y131" s="170">
        <v>2.1706563948922799</v>
      </c>
      <c r="Z131" s="163">
        <v>2.0171390786796399</v>
      </c>
      <c r="AA131" s="163">
        <v>1.8931956782241799</v>
      </c>
      <c r="AB131" s="163">
        <v>1.7972840176281999</v>
      </c>
      <c r="AC131" s="163">
        <v>1.7596100843195299</v>
      </c>
      <c r="AD131" s="223">
        <v>1.49732802830431</v>
      </c>
      <c r="AE131" s="222"/>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c r="BJ131" s="163"/>
      <c r="BK131" s="163"/>
      <c r="BL131" s="163"/>
      <c r="BM131" s="163"/>
      <c r="BN131" s="163"/>
      <c r="BO131" s="163"/>
      <c r="BP131" s="163"/>
      <c r="BQ131" s="163"/>
      <c r="BR131" s="163"/>
      <c r="BS131" s="163"/>
      <c r="BT131" s="163"/>
      <c r="BU131" s="163"/>
      <c r="BV131" s="163"/>
      <c r="BW131" s="163"/>
      <c r="BX131" s="163"/>
      <c r="BY131" s="163"/>
      <c r="BZ131" s="163"/>
      <c r="CA131" s="163"/>
      <c r="CB131" s="163"/>
      <c r="CC131" s="163"/>
      <c r="CD131" s="163"/>
      <c r="CE131" s="163"/>
      <c r="CF131" s="163"/>
      <c r="CG131" s="163"/>
      <c r="CH131" s="163"/>
      <c r="CI131" s="163"/>
      <c r="CJ131" s="163"/>
      <c r="CK131" s="163"/>
      <c r="CL131" s="163"/>
      <c r="CM131" s="163"/>
      <c r="CN131" s="163"/>
      <c r="CO131" s="163"/>
      <c r="CP131" s="163"/>
      <c r="CQ131" s="163"/>
      <c r="CR131" s="163"/>
      <c r="CS131" s="163"/>
      <c r="CT131" s="163"/>
      <c r="CU131" s="163"/>
      <c r="CV131" s="163"/>
      <c r="CW131" s="163"/>
      <c r="CX131" s="163"/>
      <c r="CY131" s="163"/>
      <c r="CZ131" s="163"/>
      <c r="DA131" s="163"/>
      <c r="DB131" s="163"/>
      <c r="DC131" s="163"/>
      <c r="DD131" s="163"/>
      <c r="DE131" s="163"/>
      <c r="DF131" s="187" t="s">
        <v>106</v>
      </c>
      <c r="DG131" s="187"/>
      <c r="DH131" s="7"/>
      <c r="DI131" s="7"/>
      <c r="DJ131" s="7"/>
      <c r="DK131" s="7"/>
      <c r="DL131" s="7"/>
      <c r="DM131" s="7"/>
      <c r="DN131" s="7"/>
      <c r="DO131" s="7"/>
      <c r="DP131" s="7"/>
      <c r="DQ131" s="7"/>
      <c r="DR131" s="7"/>
      <c r="DS131" s="7"/>
      <c r="DT131" s="7"/>
      <c r="DU131" s="7"/>
    </row>
    <row r="132" spans="1:125" x14ac:dyDescent="0.25">
      <c r="A132" s="152" t="s">
        <v>176</v>
      </c>
      <c r="B132" s="153">
        <v>280904</v>
      </c>
      <c r="C132" s="154">
        <v>3.3847933382184587</v>
      </c>
      <c r="D132" s="178"/>
      <c r="E132" s="156"/>
      <c r="F132" s="156"/>
      <c r="G132" s="177"/>
      <c r="H132" s="157"/>
      <c r="I132" s="158"/>
      <c r="J132" s="168">
        <v>2.7494532588995901</v>
      </c>
      <c r="K132" s="168">
        <v>3.1310232943595002</v>
      </c>
      <c r="L132" s="168">
        <v>3.1928279801311001</v>
      </c>
      <c r="M132" s="168">
        <v>3.3280112221779601</v>
      </c>
      <c r="N132" s="168">
        <v>3.24528764531824</v>
      </c>
      <c r="O132" s="168">
        <v>3.40872153119434</v>
      </c>
      <c r="P132" s="168">
        <v>3.1448157404821702</v>
      </c>
      <c r="Q132" s="168">
        <v>2.9785700507302502</v>
      </c>
      <c r="R132" s="163">
        <v>3.0999799581273599</v>
      </c>
      <c r="S132" s="163">
        <v>2.9622639533701598</v>
      </c>
      <c r="T132" s="163">
        <v>3.14346312560675</v>
      </c>
      <c r="U132" s="163">
        <v>3.8149803293026001</v>
      </c>
      <c r="V132" s="169">
        <v>3.4090549029638999</v>
      </c>
      <c r="W132" s="169">
        <v>3.3683392482670902</v>
      </c>
      <c r="X132" s="170">
        <v>3.2161398992319001</v>
      </c>
      <c r="Y132" s="170">
        <v>3.5062144902589201</v>
      </c>
      <c r="Z132" s="163">
        <v>3.2643439776880001</v>
      </c>
      <c r="AA132" s="163">
        <v>3.19457717123605</v>
      </c>
      <c r="AB132" s="163">
        <v>3.2537251487621499</v>
      </c>
      <c r="AC132" s="163">
        <v>3.3229524963085701</v>
      </c>
      <c r="AD132" s="223">
        <v>3.22793879460969</v>
      </c>
      <c r="AE132" s="222"/>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c r="BS132" s="163"/>
      <c r="BT132" s="163"/>
      <c r="BU132" s="163"/>
      <c r="BV132" s="163"/>
      <c r="BW132" s="163"/>
      <c r="BX132" s="163"/>
      <c r="BY132" s="163"/>
      <c r="BZ132" s="163"/>
      <c r="CA132" s="163"/>
      <c r="CB132" s="163"/>
      <c r="CC132" s="163"/>
      <c r="CD132" s="163"/>
      <c r="CE132" s="163"/>
      <c r="CF132" s="163"/>
      <c r="CG132" s="163"/>
      <c r="CH132" s="163"/>
      <c r="CI132" s="163"/>
      <c r="CJ132" s="163"/>
      <c r="CK132" s="163"/>
      <c r="CL132" s="163"/>
      <c r="CM132" s="163"/>
      <c r="CN132" s="163"/>
      <c r="CO132" s="163"/>
      <c r="CP132" s="163"/>
      <c r="CQ132" s="163"/>
      <c r="CR132" s="163"/>
      <c r="CS132" s="163"/>
      <c r="CT132" s="163"/>
      <c r="CU132" s="163"/>
      <c r="CV132" s="163"/>
      <c r="CW132" s="163"/>
      <c r="CX132" s="163"/>
      <c r="CY132" s="163"/>
      <c r="CZ132" s="163"/>
      <c r="DA132" s="163"/>
      <c r="DB132" s="163"/>
      <c r="DC132" s="163"/>
      <c r="DD132" s="163"/>
      <c r="DE132" s="163"/>
      <c r="DF132" s="187" t="s">
        <v>106</v>
      </c>
      <c r="DG132" s="187"/>
      <c r="DH132" s="7"/>
      <c r="DI132" s="7"/>
      <c r="DJ132" s="7"/>
      <c r="DK132" s="7"/>
      <c r="DL132" s="7"/>
      <c r="DM132" s="7"/>
      <c r="DN132" s="7"/>
      <c r="DO132" s="7"/>
      <c r="DP132" s="7"/>
      <c r="DQ132" s="7"/>
      <c r="DR132" s="7"/>
      <c r="DS132" s="7"/>
      <c r="DT132" s="7"/>
      <c r="DU132" s="7"/>
    </row>
    <row r="133" spans="1:125" x14ac:dyDescent="0.25">
      <c r="A133" s="152" t="s">
        <v>198</v>
      </c>
      <c r="B133" s="153">
        <v>2225728</v>
      </c>
      <c r="C133" s="154">
        <v>5.3768794036035761</v>
      </c>
      <c r="D133" s="155">
        <v>0.15799999999999997</v>
      </c>
      <c r="E133" s="173"/>
      <c r="F133" s="156"/>
      <c r="G133" s="157">
        <v>14834.272046225642</v>
      </c>
      <c r="H133" s="157"/>
      <c r="I133" s="158"/>
      <c r="J133" s="168">
        <v>5.3661231088309798</v>
      </c>
      <c r="K133" s="168">
        <v>5.34270941863958</v>
      </c>
      <c r="L133" s="168">
        <v>5.0026140293979502</v>
      </c>
      <c r="M133" s="168">
        <v>5.5303935837827103</v>
      </c>
      <c r="N133" s="168">
        <v>4.8586288082473201</v>
      </c>
      <c r="O133" s="168">
        <v>4.5574915565556999</v>
      </c>
      <c r="P133" s="168">
        <v>3.9526966327365001</v>
      </c>
      <c r="Q133" s="168">
        <v>3.4780022833466502</v>
      </c>
      <c r="R133" s="163">
        <v>3.5970309737628599</v>
      </c>
      <c r="S133" s="163">
        <v>3.4340244676143099</v>
      </c>
      <c r="T133" s="163">
        <v>3.6344930793282599</v>
      </c>
      <c r="U133" s="163">
        <v>3.4331242481156101</v>
      </c>
      <c r="V133" s="169">
        <v>3.3564476619204</v>
      </c>
      <c r="W133" s="169">
        <v>3.3482585071090099</v>
      </c>
      <c r="X133" s="170">
        <v>3.3449111690495901</v>
      </c>
      <c r="Y133" s="170">
        <v>3.3403224006424299</v>
      </c>
      <c r="Z133" s="163">
        <v>3.3453324975164</v>
      </c>
      <c r="AA133" s="163">
        <v>3.2158893562163602</v>
      </c>
      <c r="AB133" s="163">
        <v>3.0697152057003398</v>
      </c>
      <c r="AC133" s="163">
        <v>2.95750021844067</v>
      </c>
      <c r="AD133" s="223">
        <v>2.7640337471687899</v>
      </c>
      <c r="AE133" s="222"/>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c r="BK133" s="163"/>
      <c r="BL133" s="163"/>
      <c r="BM133" s="163"/>
      <c r="BN133" s="163"/>
      <c r="BO133" s="163"/>
      <c r="BP133" s="163"/>
      <c r="BQ133" s="163"/>
      <c r="BR133" s="163"/>
      <c r="BS133" s="163"/>
      <c r="BT133" s="163"/>
      <c r="BU133" s="163"/>
      <c r="BV133" s="163"/>
      <c r="BW133" s="163"/>
      <c r="BX133" s="163"/>
      <c r="BY133" s="163"/>
      <c r="BZ133" s="163"/>
      <c r="CA133" s="163"/>
      <c r="CB133" s="163"/>
      <c r="CC133" s="163"/>
      <c r="CD133" s="163"/>
      <c r="CE133" s="163"/>
      <c r="CF133" s="163"/>
      <c r="CG133" s="163"/>
      <c r="CH133" s="163"/>
      <c r="CI133" s="163"/>
      <c r="CJ133" s="163"/>
      <c r="CK133" s="163"/>
      <c r="CL133" s="163"/>
      <c r="CM133" s="163"/>
      <c r="CN133" s="163"/>
      <c r="CO133" s="163"/>
      <c r="CP133" s="163"/>
      <c r="CQ133" s="163"/>
      <c r="CR133" s="163"/>
      <c r="CS133" s="163"/>
      <c r="CT133" s="163"/>
      <c r="CU133" s="163"/>
      <c r="CV133" s="163"/>
      <c r="CW133" s="163"/>
      <c r="CX133" s="163"/>
      <c r="CY133" s="163"/>
      <c r="CZ133" s="163"/>
      <c r="DA133" s="163"/>
      <c r="DB133" s="163"/>
      <c r="DC133" s="163"/>
      <c r="DD133" s="163"/>
      <c r="DE133" s="163"/>
      <c r="DF133" s="187" t="s">
        <v>116</v>
      </c>
      <c r="DG133" s="188">
        <f>C133-J133</f>
        <v>1.075629477259632E-2</v>
      </c>
      <c r="DH133" s="7"/>
      <c r="DI133" s="7"/>
      <c r="DJ133" s="7"/>
      <c r="DK133" s="7"/>
      <c r="DL133" s="7"/>
      <c r="DM133" s="7"/>
      <c r="DN133" s="7"/>
      <c r="DO133" s="7"/>
      <c r="DP133" s="7"/>
      <c r="DQ133" s="7"/>
      <c r="DR133" s="7"/>
      <c r="DS133" s="7"/>
      <c r="DT133" s="7"/>
      <c r="DU133" s="7"/>
    </row>
    <row r="134" spans="1:125" x14ac:dyDescent="0.25">
      <c r="A134" s="152" t="s">
        <v>98</v>
      </c>
      <c r="B134" s="153">
        <v>2416664</v>
      </c>
      <c r="C134" s="154">
        <v>0.16671132747695708</v>
      </c>
      <c r="D134" s="155">
        <v>0.33329999999999999</v>
      </c>
      <c r="E134" s="156"/>
      <c r="F134" s="156"/>
      <c r="G134" s="157">
        <v>2155.0132226436108</v>
      </c>
      <c r="H134" s="157"/>
      <c r="I134" s="288"/>
      <c r="J134" s="159">
        <v>0.25100538097480202</v>
      </c>
      <c r="K134" s="159">
        <v>0.26827750625900199</v>
      </c>
      <c r="L134" s="159">
        <v>0.25837238178213301</v>
      </c>
      <c r="M134" s="159">
        <v>0.25592856657263802</v>
      </c>
      <c r="N134" s="159">
        <v>0.26041482603015897</v>
      </c>
      <c r="O134" s="159">
        <v>0.25095869967317602</v>
      </c>
      <c r="P134" s="159">
        <v>0.264249751895347</v>
      </c>
      <c r="Q134" s="159">
        <v>0.260860051850408</v>
      </c>
      <c r="R134" s="160">
        <v>0.26395534045191599</v>
      </c>
      <c r="S134" s="160">
        <v>0.271970046100173</v>
      </c>
      <c r="T134" s="160">
        <v>0.28392296344059298</v>
      </c>
      <c r="U134" s="160">
        <v>0.27306466592626999</v>
      </c>
      <c r="V134" s="161">
        <v>0.25818118587496902</v>
      </c>
      <c r="W134" s="161">
        <v>0.24830346040003901</v>
      </c>
      <c r="X134" s="162">
        <v>0.26061027301040202</v>
      </c>
      <c r="Y134" s="162">
        <v>0.26386489413579201</v>
      </c>
      <c r="Z134" s="163">
        <v>0.260694769142016</v>
      </c>
      <c r="AA134" s="163">
        <v>0.25994810084786502</v>
      </c>
      <c r="AB134" s="163">
        <v>0.26508235436842698</v>
      </c>
      <c r="AC134" s="163">
        <v>0.25965065556724998</v>
      </c>
      <c r="AD134" s="223">
        <v>0.225642645609993</v>
      </c>
      <c r="AE134" s="222"/>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c r="BJ134" s="163"/>
      <c r="BK134" s="163"/>
      <c r="BL134" s="163"/>
      <c r="BM134" s="163"/>
      <c r="BN134" s="163"/>
      <c r="BO134" s="163"/>
      <c r="BP134" s="163"/>
      <c r="BQ134" s="163"/>
      <c r="BR134" s="163"/>
      <c r="BS134" s="163"/>
      <c r="BT134" s="163"/>
      <c r="BU134" s="163"/>
      <c r="BV134" s="163"/>
      <c r="BW134" s="163"/>
      <c r="BX134" s="163"/>
      <c r="BY134" s="163"/>
      <c r="BZ134" s="163"/>
      <c r="CA134" s="163"/>
      <c r="CB134" s="163"/>
      <c r="CC134" s="163"/>
      <c r="CD134" s="163"/>
      <c r="CE134" s="163"/>
      <c r="CF134" s="163"/>
      <c r="CG134" s="163"/>
      <c r="CH134" s="163"/>
      <c r="CI134" s="163"/>
      <c r="CJ134" s="163"/>
      <c r="CK134" s="163"/>
      <c r="CL134" s="163"/>
      <c r="CM134" s="163"/>
      <c r="CN134" s="163"/>
      <c r="CO134" s="163"/>
      <c r="CP134" s="163"/>
      <c r="CQ134" s="163"/>
      <c r="CR134" s="163"/>
      <c r="CS134" s="163"/>
      <c r="CT134" s="163"/>
      <c r="CU134" s="163"/>
      <c r="CV134" s="163"/>
      <c r="CW134" s="163"/>
      <c r="CX134" s="163"/>
      <c r="CY134" s="163"/>
      <c r="CZ134" s="163"/>
      <c r="DA134" s="163"/>
      <c r="DB134" s="163"/>
      <c r="DC134" s="163"/>
      <c r="DD134" s="163"/>
      <c r="DE134" s="163"/>
      <c r="DF134" s="187" t="s">
        <v>72</v>
      </c>
      <c r="DG134" s="187"/>
      <c r="DH134" s="7"/>
      <c r="DI134" s="7"/>
      <c r="DJ134" s="7"/>
      <c r="DK134" s="7"/>
      <c r="DL134" s="7"/>
      <c r="DM134" s="7"/>
      <c r="DN134" s="7"/>
      <c r="DO134" s="7"/>
      <c r="DP134" s="7"/>
      <c r="DQ134" s="7"/>
      <c r="DR134" s="7"/>
      <c r="DS134" s="7"/>
      <c r="DT134" s="7"/>
      <c r="DU134" s="7"/>
    </row>
    <row r="135" spans="1:125" x14ac:dyDescent="0.25">
      <c r="A135" s="152" t="s">
        <v>168</v>
      </c>
      <c r="B135" s="153">
        <v>3714000</v>
      </c>
      <c r="C135" s="154">
        <v>2.7276029484575139</v>
      </c>
      <c r="D135" s="155">
        <v>0.24180000000000007</v>
      </c>
      <c r="E135" s="173"/>
      <c r="F135" s="156"/>
      <c r="G135" s="157">
        <v>10605.980202817827</v>
      </c>
      <c r="H135" s="157"/>
      <c r="I135" s="288">
        <v>10.6</v>
      </c>
      <c r="J135" s="159">
        <v>1.1385108626430001</v>
      </c>
      <c r="K135" s="159">
        <v>0.841736882619602</v>
      </c>
      <c r="L135" s="159">
        <v>0.74633181808392901</v>
      </c>
      <c r="M135" s="159">
        <v>0.81826276988609103</v>
      </c>
      <c r="N135" s="159">
        <v>0.90214115412731899</v>
      </c>
      <c r="O135" s="159">
        <v>1.1110344443592499</v>
      </c>
      <c r="P135" s="159">
        <v>1.23154682045101</v>
      </c>
      <c r="Q135" s="159">
        <v>1.4628637259898001</v>
      </c>
      <c r="R135" s="160">
        <v>1.2985836789662999</v>
      </c>
      <c r="S135" s="160">
        <v>1.4878757384052099</v>
      </c>
      <c r="T135" s="160">
        <v>1.4726275625641001</v>
      </c>
      <c r="U135" s="160">
        <v>1.80300559658952</v>
      </c>
      <c r="V135" s="161">
        <v>1.99285778940824</v>
      </c>
      <c r="W135" s="161">
        <v>2.05300631235</v>
      </c>
      <c r="X135" s="162">
        <v>2.35950965203451</v>
      </c>
      <c r="Y135" s="162">
        <v>2.5672089782640599</v>
      </c>
      <c r="Z135" s="163">
        <v>2.7024023099762799</v>
      </c>
      <c r="AA135" s="163">
        <v>2.7120766608012099</v>
      </c>
      <c r="AB135" s="163">
        <v>2.7297384890251202</v>
      </c>
      <c r="AC135" s="163">
        <v>2.8180161979146598</v>
      </c>
      <c r="AD135" s="223">
        <v>2.67892484397774</v>
      </c>
      <c r="AE135" s="222"/>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c r="BJ135" s="163"/>
      <c r="BK135" s="163"/>
      <c r="BL135" s="163"/>
      <c r="BM135" s="163"/>
      <c r="BN135" s="163"/>
      <c r="BO135" s="163"/>
      <c r="BP135" s="163"/>
      <c r="BQ135" s="163"/>
      <c r="BR135" s="163"/>
      <c r="BS135" s="163"/>
      <c r="BT135" s="163"/>
      <c r="BU135" s="163"/>
      <c r="BV135" s="163"/>
      <c r="BW135" s="163"/>
      <c r="BX135" s="163"/>
      <c r="BY135" s="163"/>
      <c r="BZ135" s="163"/>
      <c r="CA135" s="163"/>
      <c r="CB135" s="163"/>
      <c r="CC135" s="163"/>
      <c r="CD135" s="163"/>
      <c r="CE135" s="163"/>
      <c r="CF135" s="163"/>
      <c r="CG135" s="163"/>
      <c r="CH135" s="163"/>
      <c r="CI135" s="163"/>
      <c r="CJ135" s="163"/>
      <c r="CK135" s="163"/>
      <c r="CL135" s="163"/>
      <c r="CM135" s="163"/>
      <c r="CN135" s="163"/>
      <c r="CO135" s="163"/>
      <c r="CP135" s="163"/>
      <c r="CQ135" s="163"/>
      <c r="CR135" s="163"/>
      <c r="CS135" s="163"/>
      <c r="CT135" s="163"/>
      <c r="CU135" s="163"/>
      <c r="CV135" s="163"/>
      <c r="CW135" s="163"/>
      <c r="CX135" s="163"/>
      <c r="CY135" s="163"/>
      <c r="CZ135" s="163"/>
      <c r="DA135" s="163"/>
      <c r="DB135" s="163"/>
      <c r="DC135" s="163"/>
      <c r="DD135" s="163"/>
      <c r="DE135" s="163"/>
      <c r="DF135" s="187" t="s">
        <v>72</v>
      </c>
      <c r="DG135" s="187"/>
      <c r="DH135" s="7"/>
      <c r="DI135" s="7"/>
      <c r="DJ135" s="7"/>
      <c r="DK135" s="7"/>
      <c r="DL135" s="7"/>
      <c r="DM135" s="7"/>
      <c r="DN135" s="7"/>
      <c r="DO135" s="7"/>
      <c r="DP135" s="7"/>
      <c r="DQ135" s="7"/>
      <c r="DR135" s="7"/>
      <c r="DS135" s="7"/>
      <c r="DT135" s="7"/>
      <c r="DU135" s="7"/>
    </row>
    <row r="136" spans="1:125" x14ac:dyDescent="0.25">
      <c r="A136" s="152" t="s">
        <v>108</v>
      </c>
      <c r="B136" s="153">
        <v>31072945</v>
      </c>
      <c r="C136" s="154">
        <v>0.2587454971705202</v>
      </c>
      <c r="D136" s="155">
        <v>0.44159999999999999</v>
      </c>
      <c r="E136" s="173"/>
      <c r="F136" s="156"/>
      <c r="G136" s="157">
        <v>4220.9586757047409</v>
      </c>
      <c r="H136" s="157"/>
      <c r="I136" s="288"/>
      <c r="J136" s="159">
        <v>0.32339795986181802</v>
      </c>
      <c r="K136" s="159">
        <v>0.34066718309351401</v>
      </c>
      <c r="L136" s="159">
        <v>0.39127880396010001</v>
      </c>
      <c r="M136" s="159">
        <v>0.35833084509458701</v>
      </c>
      <c r="N136" s="159">
        <v>0.32642321793533902</v>
      </c>
      <c r="O136" s="159">
        <v>0.336125727613035</v>
      </c>
      <c r="P136" s="159">
        <v>0.39687559035168701</v>
      </c>
      <c r="Q136" s="159">
        <v>0.40822714946960797</v>
      </c>
      <c r="R136" s="160">
        <v>0.37193108036491501</v>
      </c>
      <c r="S136" s="160">
        <v>0.42233423286900001</v>
      </c>
      <c r="T136" s="160">
        <v>0.46457630090592</v>
      </c>
      <c r="U136" s="160">
        <v>0.490282109130039</v>
      </c>
      <c r="V136" s="161">
        <v>0.572949195330276</v>
      </c>
      <c r="W136" s="161">
        <v>0.59303621973127196</v>
      </c>
      <c r="X136" s="162">
        <v>0.56461380041487097</v>
      </c>
      <c r="Y136" s="162">
        <v>0.57781703033383103</v>
      </c>
      <c r="Z136" s="163">
        <v>0.53583295073911497</v>
      </c>
      <c r="AA136" s="163">
        <v>0.56121826684538201</v>
      </c>
      <c r="AB136" s="163">
        <v>0.59595338655857999</v>
      </c>
      <c r="AC136" s="163">
        <v>0.58930422921971903</v>
      </c>
      <c r="AD136" s="223">
        <v>0.53753595029305701</v>
      </c>
      <c r="AE136" s="222"/>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c r="BJ136" s="163"/>
      <c r="BK136" s="163"/>
      <c r="BL136" s="163"/>
      <c r="BM136" s="163"/>
      <c r="BN136" s="163"/>
      <c r="BO136" s="163"/>
      <c r="BP136" s="163"/>
      <c r="BQ136" s="163"/>
      <c r="BR136" s="163"/>
      <c r="BS136" s="163"/>
      <c r="BT136" s="163"/>
      <c r="BU136" s="163"/>
      <c r="BV136" s="163"/>
      <c r="BW136" s="163"/>
      <c r="BX136" s="163"/>
      <c r="BY136" s="163"/>
      <c r="BZ136" s="163"/>
      <c r="CA136" s="163"/>
      <c r="CB136" s="163"/>
      <c r="CC136" s="163"/>
      <c r="CD136" s="163"/>
      <c r="CE136" s="163"/>
      <c r="CF136" s="163"/>
      <c r="CG136" s="163"/>
      <c r="CH136" s="163"/>
      <c r="CI136" s="163"/>
      <c r="CJ136" s="163"/>
      <c r="CK136" s="163"/>
      <c r="CL136" s="163"/>
      <c r="CM136" s="163"/>
      <c r="CN136" s="163"/>
      <c r="CO136" s="163"/>
      <c r="CP136" s="163"/>
      <c r="CQ136" s="163"/>
      <c r="CR136" s="163"/>
      <c r="CS136" s="163"/>
      <c r="CT136" s="163"/>
      <c r="CU136" s="163"/>
      <c r="CV136" s="163"/>
      <c r="CW136" s="163"/>
      <c r="CX136" s="163"/>
      <c r="CY136" s="163"/>
      <c r="CZ136" s="163"/>
      <c r="DA136" s="163"/>
      <c r="DB136" s="163"/>
      <c r="DC136" s="163"/>
      <c r="DD136" s="163"/>
      <c r="DE136" s="163"/>
      <c r="DF136" s="187" t="s">
        <v>72</v>
      </c>
      <c r="DG136" s="187"/>
      <c r="DH136" s="7"/>
      <c r="DI136" s="7"/>
      <c r="DJ136" s="7"/>
      <c r="DK136" s="7"/>
      <c r="DL136" s="7"/>
      <c r="DM136" s="7"/>
      <c r="DN136" s="7"/>
      <c r="DO136" s="7"/>
      <c r="DP136" s="7"/>
      <c r="DQ136" s="7"/>
      <c r="DR136" s="7"/>
      <c r="DS136" s="7"/>
      <c r="DT136" s="7"/>
      <c r="DU136" s="7"/>
    </row>
    <row r="137" spans="1:125" x14ac:dyDescent="0.25">
      <c r="A137" s="152" t="s">
        <v>215</v>
      </c>
      <c r="B137" s="153">
        <v>10715549</v>
      </c>
      <c r="C137" s="154">
        <v>7.829787673675261</v>
      </c>
      <c r="D137" s="155">
        <v>0.34799999999999998</v>
      </c>
      <c r="E137" s="173"/>
      <c r="F137" s="156"/>
      <c r="G137" s="157">
        <v>27464.979780424834</v>
      </c>
      <c r="H137" s="157">
        <v>7</v>
      </c>
      <c r="I137" s="158"/>
      <c r="J137" s="171">
        <v>8.7134508315209906</v>
      </c>
      <c r="K137" s="171">
        <v>8.8633378159856608</v>
      </c>
      <c r="L137" s="171">
        <v>8.8404447700734607</v>
      </c>
      <c r="M137" s="171">
        <v>9.1531253697161095</v>
      </c>
      <c r="N137" s="171">
        <v>9.1060703651035908</v>
      </c>
      <c r="O137" s="171">
        <v>9.2781861139188795</v>
      </c>
      <c r="P137" s="171">
        <v>9.1300498887871697</v>
      </c>
      <c r="Q137" s="171">
        <v>9.4157254386472093</v>
      </c>
      <c r="R137" s="172">
        <v>9.0256623931494993</v>
      </c>
      <c r="S137" s="172">
        <v>8.4939369100770694</v>
      </c>
      <c r="T137" s="163">
        <v>7.8643328005285698</v>
      </c>
      <c r="U137" s="163">
        <v>7.6242430043693297</v>
      </c>
      <c r="V137" s="169">
        <v>7.2474566456509404</v>
      </c>
      <c r="W137" s="169">
        <v>6.6242853476385299</v>
      </c>
      <c r="X137" s="170">
        <v>6.4147591339574097</v>
      </c>
      <c r="Y137" s="170">
        <v>6.2897986817252898</v>
      </c>
      <c r="Z137" s="163">
        <v>6.30964560197864</v>
      </c>
      <c r="AA137" s="163">
        <v>6.3535638333823004</v>
      </c>
      <c r="AB137" s="163">
        <v>6.25461317898771</v>
      </c>
      <c r="AC137" s="163">
        <v>6.5175171468727404</v>
      </c>
      <c r="AD137" s="223">
        <v>5.0556140181667901</v>
      </c>
      <c r="AE137" s="222"/>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c r="BJ137" s="163"/>
      <c r="BK137" s="163"/>
      <c r="BL137" s="163"/>
      <c r="BM137" s="163"/>
      <c r="BN137" s="163"/>
      <c r="BO137" s="163"/>
      <c r="BP137" s="163"/>
      <c r="BQ137" s="163"/>
      <c r="BR137" s="163"/>
      <c r="BS137" s="163"/>
      <c r="BT137" s="163"/>
      <c r="BU137" s="163"/>
      <c r="BV137" s="163"/>
      <c r="BW137" s="163"/>
      <c r="BX137" s="163"/>
      <c r="BY137" s="163"/>
      <c r="BZ137" s="163"/>
      <c r="CA137" s="163"/>
      <c r="CB137" s="163"/>
      <c r="CC137" s="163"/>
      <c r="CD137" s="163"/>
      <c r="CE137" s="163"/>
      <c r="CF137" s="163"/>
      <c r="CG137" s="163"/>
      <c r="CH137" s="163"/>
      <c r="CI137" s="163"/>
      <c r="CJ137" s="163"/>
      <c r="CK137" s="163"/>
      <c r="CL137" s="163"/>
      <c r="CM137" s="163"/>
      <c r="CN137" s="163"/>
      <c r="CO137" s="163"/>
      <c r="CP137" s="163"/>
      <c r="CQ137" s="163"/>
      <c r="CR137" s="163"/>
      <c r="CS137" s="163"/>
      <c r="CT137" s="163"/>
      <c r="CU137" s="163"/>
      <c r="CV137" s="163"/>
      <c r="CW137" s="163"/>
      <c r="CX137" s="163"/>
      <c r="CY137" s="163"/>
      <c r="CZ137" s="163"/>
      <c r="DA137" s="163"/>
      <c r="DB137" s="163"/>
      <c r="DC137" s="163"/>
      <c r="DD137" s="163"/>
      <c r="DE137" s="163"/>
      <c r="DF137" s="187" t="s">
        <v>116</v>
      </c>
      <c r="DG137" s="188">
        <f>C137-J137</f>
        <v>-0.88366315784572969</v>
      </c>
      <c r="DH137" s="7"/>
      <c r="DI137" s="7"/>
      <c r="DJ137" s="7"/>
      <c r="DK137" s="7"/>
      <c r="DL137" s="7"/>
      <c r="DM137" s="7"/>
      <c r="DN137" s="7"/>
      <c r="DO137" s="7"/>
      <c r="DP137" s="7"/>
      <c r="DQ137" s="7"/>
      <c r="DR137" s="7"/>
      <c r="DS137" s="7"/>
      <c r="DT137" s="7"/>
      <c r="DU137" s="7"/>
    </row>
    <row r="138" spans="1:125" x14ac:dyDescent="0.25">
      <c r="A138" s="152" t="s">
        <v>181</v>
      </c>
      <c r="B138" s="153">
        <v>400124</v>
      </c>
      <c r="C138" s="154">
        <v>4.0114798992467566</v>
      </c>
      <c r="D138" s="155">
        <v>8.7800000000000017E-2</v>
      </c>
      <c r="E138" s="156"/>
      <c r="F138" s="156"/>
      <c r="G138" s="177"/>
      <c r="H138" s="157"/>
      <c r="I138" s="158"/>
      <c r="J138" s="171">
        <v>3.9809253206199999</v>
      </c>
      <c r="K138" s="171">
        <v>4.1537563198823104</v>
      </c>
      <c r="L138" s="171">
        <v>3.9490790480782798</v>
      </c>
      <c r="M138" s="171">
        <v>4.2317801202696499</v>
      </c>
      <c r="N138" s="171">
        <v>4.1637852849148</v>
      </c>
      <c r="O138" s="171">
        <v>3.9790959611149499</v>
      </c>
      <c r="P138" s="171">
        <v>3.9403831116296599</v>
      </c>
      <c r="Q138" s="171">
        <v>3.9888113470139999</v>
      </c>
      <c r="R138" s="172">
        <v>3.7564385802903799</v>
      </c>
      <c r="S138" s="172">
        <v>4.0280219313960899</v>
      </c>
      <c r="T138" s="163">
        <v>4.4051071494814904</v>
      </c>
      <c r="U138" s="163">
        <v>4.7940827919999398</v>
      </c>
      <c r="V138" s="169">
        <v>3.9516808085438102</v>
      </c>
      <c r="W138" s="169">
        <v>4.33159975184895</v>
      </c>
      <c r="X138" s="170">
        <v>4.5861132994295701</v>
      </c>
      <c r="Y138" s="170">
        <v>4.6201506389620297</v>
      </c>
      <c r="Z138" s="163">
        <v>5.0586630057225399</v>
      </c>
      <c r="AA138" s="163">
        <v>4.2359919413748299</v>
      </c>
      <c r="AB138" s="163">
        <v>4.1314330115568003</v>
      </c>
      <c r="AC138" s="163">
        <v>4.0458349489079701</v>
      </c>
      <c r="AD138" s="223">
        <v>3.5438584710554899</v>
      </c>
      <c r="AE138" s="222"/>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c r="BJ138" s="163"/>
      <c r="BK138" s="163"/>
      <c r="BL138" s="163"/>
      <c r="BM138" s="163"/>
      <c r="BN138" s="163"/>
      <c r="BO138" s="163"/>
      <c r="BP138" s="163"/>
      <c r="BQ138" s="163"/>
      <c r="BR138" s="163"/>
      <c r="BS138" s="163"/>
      <c r="BT138" s="163"/>
      <c r="BU138" s="163"/>
      <c r="BV138" s="163"/>
      <c r="BW138" s="163"/>
      <c r="BX138" s="163"/>
      <c r="BY138" s="163"/>
      <c r="BZ138" s="163"/>
      <c r="CA138" s="163"/>
      <c r="CB138" s="163"/>
      <c r="CC138" s="163"/>
      <c r="CD138" s="163"/>
      <c r="CE138" s="163"/>
      <c r="CF138" s="163"/>
      <c r="CG138" s="163"/>
      <c r="CH138" s="163"/>
      <c r="CI138" s="163"/>
      <c r="CJ138" s="163"/>
      <c r="CK138" s="163"/>
      <c r="CL138" s="163"/>
      <c r="CM138" s="163"/>
      <c r="CN138" s="163"/>
      <c r="CO138" s="163"/>
      <c r="CP138" s="163"/>
      <c r="CQ138" s="163"/>
      <c r="CR138" s="163"/>
      <c r="CS138" s="163"/>
      <c r="CT138" s="163"/>
      <c r="CU138" s="163"/>
      <c r="CV138" s="163"/>
      <c r="CW138" s="163"/>
      <c r="CX138" s="163"/>
      <c r="CY138" s="163"/>
      <c r="CZ138" s="163"/>
      <c r="DA138" s="163"/>
      <c r="DB138" s="163"/>
      <c r="DC138" s="163"/>
      <c r="DD138" s="163"/>
      <c r="DE138" s="163"/>
      <c r="DF138" s="187" t="s">
        <v>106</v>
      </c>
      <c r="DG138" s="187"/>
      <c r="DH138" s="7"/>
      <c r="DI138" s="7"/>
      <c r="DJ138" s="7"/>
      <c r="DK138" s="7"/>
      <c r="DL138" s="7"/>
      <c r="DM138" s="7"/>
      <c r="DN138" s="7"/>
      <c r="DO138" s="7"/>
      <c r="DP138" s="7"/>
      <c r="DQ138" s="7"/>
      <c r="DR138" s="7"/>
      <c r="DS138" s="7"/>
      <c r="DT138" s="7"/>
      <c r="DU138" s="7"/>
    </row>
    <row r="139" spans="1:125" x14ac:dyDescent="0.25">
      <c r="A139" s="152" t="s">
        <v>122</v>
      </c>
      <c r="B139" s="153">
        <v>16858333</v>
      </c>
      <c r="C139" s="154">
        <v>0.59247958370467713</v>
      </c>
      <c r="D139" s="155">
        <v>0.40539999999999998</v>
      </c>
      <c r="E139" s="173"/>
      <c r="F139" s="156"/>
      <c r="G139" s="157">
        <v>7431.4447839622235</v>
      </c>
      <c r="H139" s="157"/>
      <c r="I139" s="158"/>
      <c r="J139" s="159">
        <v>0.83067246330220501</v>
      </c>
      <c r="K139" s="159">
        <v>0.85341418336824604</v>
      </c>
      <c r="L139" s="159">
        <v>0.87961355482758297</v>
      </c>
      <c r="M139" s="159">
        <v>0.84597814105515801</v>
      </c>
      <c r="N139" s="159">
        <v>0.87559308471895503</v>
      </c>
      <c r="O139" s="159">
        <v>0.896435001532911</v>
      </c>
      <c r="P139" s="159">
        <v>0.89346622859110203</v>
      </c>
      <c r="Q139" s="159">
        <v>0.93022071229389103</v>
      </c>
      <c r="R139" s="160">
        <v>0.82415672870259304</v>
      </c>
      <c r="S139" s="160">
        <v>0.84628812907475404</v>
      </c>
      <c r="T139" s="160">
        <v>0.80045508348233796</v>
      </c>
      <c r="U139" s="160">
        <v>0.808828665589442</v>
      </c>
      <c r="V139" s="161">
        <v>0.82243359717440101</v>
      </c>
      <c r="W139" s="161">
        <v>0.87566979590861804</v>
      </c>
      <c r="X139" s="162">
        <v>0.92644496880667704</v>
      </c>
      <c r="Y139" s="162">
        <v>1.05688212308459</v>
      </c>
      <c r="Z139" s="163">
        <v>1.1048042943476599</v>
      </c>
      <c r="AA139" s="163">
        <v>1.05541984308274</v>
      </c>
      <c r="AB139" s="163">
        <v>1.13858185161457</v>
      </c>
      <c r="AC139" s="163">
        <v>1.2999798737571999</v>
      </c>
      <c r="AD139" s="223">
        <v>1.09525605294076</v>
      </c>
      <c r="AE139" s="222"/>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c r="BJ139" s="163"/>
      <c r="BK139" s="163"/>
      <c r="BL139" s="163"/>
      <c r="BM139" s="163"/>
      <c r="BN139" s="163"/>
      <c r="BO139" s="163"/>
      <c r="BP139" s="163"/>
      <c r="BQ139" s="163"/>
      <c r="BR139" s="163"/>
      <c r="BS139" s="163"/>
      <c r="BT139" s="163"/>
      <c r="BU139" s="163"/>
      <c r="BV139" s="163"/>
      <c r="BW139" s="163"/>
      <c r="BX139" s="163"/>
      <c r="BY139" s="163"/>
      <c r="BZ139" s="163"/>
      <c r="CA139" s="163"/>
      <c r="CB139" s="163"/>
      <c r="CC139" s="163"/>
      <c r="CD139" s="163"/>
      <c r="CE139" s="163"/>
      <c r="CF139" s="163"/>
      <c r="CG139" s="163"/>
      <c r="CH139" s="163"/>
      <c r="CI139" s="163"/>
      <c r="CJ139" s="163"/>
      <c r="CK139" s="163"/>
      <c r="CL139" s="163"/>
      <c r="CM139" s="163"/>
      <c r="CN139" s="163"/>
      <c r="CO139" s="163"/>
      <c r="CP139" s="163"/>
      <c r="CQ139" s="163"/>
      <c r="CR139" s="163"/>
      <c r="CS139" s="163"/>
      <c r="CT139" s="163"/>
      <c r="CU139" s="163"/>
      <c r="CV139" s="163"/>
      <c r="CW139" s="163"/>
      <c r="CX139" s="163"/>
      <c r="CY139" s="163"/>
      <c r="CZ139" s="163"/>
      <c r="DA139" s="163"/>
      <c r="DB139" s="163"/>
      <c r="DC139" s="163"/>
      <c r="DD139" s="163"/>
      <c r="DE139" s="163"/>
      <c r="DF139" s="187" t="s">
        <v>72</v>
      </c>
      <c r="DG139" s="187"/>
      <c r="DH139" s="7"/>
      <c r="DI139" s="7"/>
      <c r="DJ139" s="7"/>
      <c r="DK139" s="7"/>
      <c r="DL139" s="7"/>
      <c r="DM139" s="7"/>
      <c r="DN139" s="7"/>
      <c r="DO139" s="7"/>
      <c r="DP139" s="7"/>
      <c r="DQ139" s="7"/>
      <c r="DR139" s="7"/>
      <c r="DS139" s="7"/>
      <c r="DT139" s="7"/>
      <c r="DU139" s="7"/>
    </row>
    <row r="140" spans="1:125" x14ac:dyDescent="0.25">
      <c r="A140" s="152" t="s">
        <v>93</v>
      </c>
      <c r="B140" s="153">
        <v>13132792</v>
      </c>
      <c r="C140" s="154">
        <v>0.14635567693758328</v>
      </c>
      <c r="D140" s="155">
        <v>0.44319999999999998</v>
      </c>
      <c r="E140" s="173"/>
      <c r="F140" s="156"/>
      <c r="G140" s="157">
        <v>2033.2827182106034</v>
      </c>
      <c r="H140" s="157"/>
      <c r="I140" s="288"/>
      <c r="J140" s="159">
        <v>0.196442269434811</v>
      </c>
      <c r="K140" s="159">
        <v>0.20430004826588399</v>
      </c>
      <c r="L140" s="159">
        <v>0.208960346654497</v>
      </c>
      <c r="M140" s="159">
        <v>0.21808279895272201</v>
      </c>
      <c r="N140" s="159">
        <v>0.220248867710266</v>
      </c>
      <c r="O140" s="159">
        <v>0.20471198471034899</v>
      </c>
      <c r="P140" s="159">
        <v>0.20748838994963301</v>
      </c>
      <c r="Q140" s="159">
        <v>0.20888651434627201</v>
      </c>
      <c r="R140" s="160">
        <v>0.22242133535081501</v>
      </c>
      <c r="S140" s="160">
        <v>0.22469168822810601</v>
      </c>
      <c r="T140" s="160">
        <v>0.25206772300031499</v>
      </c>
      <c r="U140" s="160">
        <v>0.24610846993257901</v>
      </c>
      <c r="V140" s="161">
        <v>0.22820857627975</v>
      </c>
      <c r="W140" s="161">
        <v>0.198168098841946</v>
      </c>
      <c r="X140" s="162">
        <v>0.20115661036466101</v>
      </c>
      <c r="Y140" s="162">
        <v>0.22343704558078001</v>
      </c>
      <c r="Z140" s="163">
        <v>0.243674658816222</v>
      </c>
      <c r="AA140" s="163">
        <v>0.22836191787500401</v>
      </c>
      <c r="AB140" s="163">
        <v>0.23343639010686601</v>
      </c>
      <c r="AC140" s="163">
        <v>0.22941131556674099</v>
      </c>
      <c r="AD140" s="223">
        <v>0.20175165426426001</v>
      </c>
      <c r="AE140" s="222"/>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c r="BJ140" s="163"/>
      <c r="BK140" s="163"/>
      <c r="BL140" s="163"/>
      <c r="BM140" s="163"/>
      <c r="BN140" s="163"/>
      <c r="BO140" s="163"/>
      <c r="BP140" s="163"/>
      <c r="BQ140" s="163"/>
      <c r="BR140" s="163"/>
      <c r="BS140" s="163"/>
      <c r="BT140" s="163"/>
      <c r="BU140" s="163"/>
      <c r="BV140" s="163"/>
      <c r="BW140" s="163"/>
      <c r="BX140" s="163"/>
      <c r="BY140" s="163"/>
      <c r="BZ140" s="163"/>
      <c r="CA140" s="163"/>
      <c r="CB140" s="163"/>
      <c r="CC140" s="163"/>
      <c r="CD140" s="163"/>
      <c r="CE140" s="163"/>
      <c r="CF140" s="163"/>
      <c r="CG140" s="163"/>
      <c r="CH140" s="163"/>
      <c r="CI140" s="163"/>
      <c r="CJ140" s="163"/>
      <c r="CK140" s="163"/>
      <c r="CL140" s="163"/>
      <c r="CM140" s="163"/>
      <c r="CN140" s="163"/>
      <c r="CO140" s="163"/>
      <c r="CP140" s="163"/>
      <c r="CQ140" s="163"/>
      <c r="CR140" s="163"/>
      <c r="CS140" s="163"/>
      <c r="CT140" s="163"/>
      <c r="CU140" s="163"/>
      <c r="CV140" s="163"/>
      <c r="CW140" s="163"/>
      <c r="CX140" s="163"/>
      <c r="CY140" s="163"/>
      <c r="CZ140" s="163"/>
      <c r="DA140" s="163"/>
      <c r="DB140" s="163"/>
      <c r="DC140" s="163"/>
      <c r="DD140" s="163"/>
      <c r="DE140" s="163"/>
      <c r="DF140" s="187" t="s">
        <v>72</v>
      </c>
      <c r="DG140" s="187"/>
      <c r="DH140" s="7"/>
      <c r="DI140" s="7"/>
      <c r="DJ140" s="7"/>
      <c r="DK140" s="7"/>
      <c r="DL140" s="7"/>
      <c r="DM140" s="7"/>
      <c r="DN140" s="7"/>
      <c r="DO140" s="7"/>
      <c r="DP140" s="7"/>
      <c r="DQ140" s="7"/>
      <c r="DR140" s="7"/>
      <c r="DS140" s="7"/>
      <c r="DT140" s="7"/>
      <c r="DU140" s="7"/>
    </row>
    <row r="141" spans="1:125" x14ac:dyDescent="0.25">
      <c r="A141" s="152" t="s">
        <v>104</v>
      </c>
      <c r="B141" s="153">
        <v>1967998</v>
      </c>
      <c r="C141" s="154">
        <v>0.22109956013652518</v>
      </c>
      <c r="D141" s="155">
        <v>0.38569999999999999</v>
      </c>
      <c r="E141" s="173"/>
      <c r="F141" s="156"/>
      <c r="G141" s="157">
        <v>1587.3324930774565</v>
      </c>
      <c r="H141" s="157"/>
      <c r="I141" s="288"/>
      <c r="J141" s="159">
        <v>0.19618425493995501</v>
      </c>
      <c r="K141" s="159">
        <v>0.19862278394411101</v>
      </c>
      <c r="L141" s="159">
        <v>0.19837541629352501</v>
      </c>
      <c r="M141" s="159">
        <v>0.23012202498561901</v>
      </c>
      <c r="N141" s="159">
        <v>0.23211071920020701</v>
      </c>
      <c r="O141" s="159">
        <v>0.22686322015222599</v>
      </c>
      <c r="P141" s="159">
        <v>0.227213171335131</v>
      </c>
      <c r="Q141" s="159">
        <v>0.231927579289192</v>
      </c>
      <c r="R141" s="160">
        <v>0.22205125989303401</v>
      </c>
      <c r="S141" s="160">
        <v>0.22270694803782701</v>
      </c>
      <c r="T141" s="160">
        <v>0.22038597192585499</v>
      </c>
      <c r="U141" s="160">
        <v>0.20602481633931599</v>
      </c>
      <c r="V141" s="161">
        <v>0.20454586372349101</v>
      </c>
      <c r="W141" s="161">
        <v>0.20325438593152501</v>
      </c>
      <c r="X141" s="162">
        <v>0.203756549248438</v>
      </c>
      <c r="Y141" s="162">
        <v>0.20922847859115601</v>
      </c>
      <c r="Z141" s="163">
        <v>0.214447226799581</v>
      </c>
      <c r="AA141" s="163">
        <v>0.16410737546204801</v>
      </c>
      <c r="AB141" s="163">
        <v>0.16814634571544201</v>
      </c>
      <c r="AC141" s="163">
        <v>0.16554604178790999</v>
      </c>
      <c r="AD141" s="223">
        <v>0.144754122769399</v>
      </c>
      <c r="AE141" s="222"/>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63"/>
      <c r="BC141" s="163"/>
      <c r="BD141" s="163"/>
      <c r="BE141" s="163"/>
      <c r="BF141" s="163"/>
      <c r="BG141" s="163"/>
      <c r="BH141" s="163"/>
      <c r="BI141" s="163"/>
      <c r="BJ141" s="163"/>
      <c r="BK141" s="163"/>
      <c r="BL141" s="163"/>
      <c r="BM141" s="163"/>
      <c r="BN141" s="163"/>
      <c r="BO141" s="163"/>
      <c r="BP141" s="163"/>
      <c r="BQ141" s="163"/>
      <c r="BR141" s="163"/>
      <c r="BS141" s="163"/>
      <c r="BT141" s="163"/>
      <c r="BU141" s="163"/>
      <c r="BV141" s="163"/>
      <c r="BW141" s="163"/>
      <c r="BX141" s="163"/>
      <c r="BY141" s="163"/>
      <c r="BZ141" s="163"/>
      <c r="CA141" s="163"/>
      <c r="CB141" s="163"/>
      <c r="CC141" s="163"/>
      <c r="CD141" s="163"/>
      <c r="CE141" s="163"/>
      <c r="CF141" s="163"/>
      <c r="CG141" s="163"/>
      <c r="CH141" s="163"/>
      <c r="CI141" s="163"/>
      <c r="CJ141" s="163"/>
      <c r="CK141" s="163"/>
      <c r="CL141" s="163"/>
      <c r="CM141" s="163"/>
      <c r="CN141" s="163"/>
      <c r="CO141" s="163"/>
      <c r="CP141" s="163"/>
      <c r="CQ141" s="163"/>
      <c r="CR141" s="163"/>
      <c r="CS141" s="163"/>
      <c r="CT141" s="163"/>
      <c r="CU141" s="163"/>
      <c r="CV141" s="163"/>
      <c r="CW141" s="163"/>
      <c r="CX141" s="163"/>
      <c r="CY141" s="163"/>
      <c r="CZ141" s="163"/>
      <c r="DA141" s="163"/>
      <c r="DB141" s="163"/>
      <c r="DC141" s="163"/>
      <c r="DD141" s="163"/>
      <c r="DE141" s="163"/>
      <c r="DF141" s="187" t="s">
        <v>72</v>
      </c>
      <c r="DG141" s="187"/>
      <c r="DH141" s="7"/>
      <c r="DI141" s="7"/>
      <c r="DJ141" s="7"/>
      <c r="DK141" s="7"/>
      <c r="DL141" s="7"/>
      <c r="DM141" s="7"/>
      <c r="DN141" s="7"/>
      <c r="DO141" s="7"/>
      <c r="DP141" s="7"/>
      <c r="DQ141" s="7"/>
      <c r="DR141" s="7"/>
      <c r="DS141" s="7"/>
      <c r="DT141" s="7"/>
      <c r="DU141" s="7"/>
    </row>
    <row r="142" spans="1:125" x14ac:dyDescent="0.25">
      <c r="A142" s="152" t="s">
        <v>145</v>
      </c>
      <c r="B142" s="153">
        <v>786559</v>
      </c>
      <c r="C142" s="154">
        <v>1.2791470295424354</v>
      </c>
      <c r="D142" s="155">
        <v>6.2699999999999964E-2</v>
      </c>
      <c r="E142" s="173"/>
      <c r="F142" s="156"/>
      <c r="G142" s="157">
        <v>11163.662144756689</v>
      </c>
      <c r="H142" s="157"/>
      <c r="I142" s="158"/>
      <c r="J142" s="168">
        <v>1.7316416120554701</v>
      </c>
      <c r="K142" s="168">
        <v>1.68363197749989</v>
      </c>
      <c r="L142" s="168">
        <v>1.60067558120668</v>
      </c>
      <c r="M142" s="168">
        <v>1.77167070810008</v>
      </c>
      <c r="N142" s="168">
        <v>1.7519697429129399</v>
      </c>
      <c r="O142" s="168">
        <v>1.5323191492464201</v>
      </c>
      <c r="P142" s="168">
        <v>1.3211782273502799</v>
      </c>
      <c r="Q142" s="168">
        <v>1.6011511469789499</v>
      </c>
      <c r="R142" s="163">
        <v>1.5178132115838601</v>
      </c>
      <c r="S142" s="163">
        <v>1.72105268779511</v>
      </c>
      <c r="T142" s="163">
        <v>1.9143867173929301</v>
      </c>
      <c r="U142" s="163">
        <v>2.1707917144306501</v>
      </c>
      <c r="V142" s="169">
        <v>2.61312190279794</v>
      </c>
      <c r="W142" s="169">
        <v>2.71036903259678</v>
      </c>
      <c r="X142" s="170">
        <v>2.60507214274954</v>
      </c>
      <c r="Y142" s="170">
        <v>2.6180377688630299</v>
      </c>
      <c r="Z142" s="163">
        <v>2.9760726927607899</v>
      </c>
      <c r="AA142" s="163">
        <v>2.2719536153467401</v>
      </c>
      <c r="AB142" s="163">
        <v>2.2047751421905502</v>
      </c>
      <c r="AC142" s="163">
        <v>2.1997878096599099</v>
      </c>
      <c r="AD142" s="223">
        <v>1.9162810856848</v>
      </c>
      <c r="AE142" s="222"/>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c r="BJ142" s="163"/>
      <c r="BK142" s="163"/>
      <c r="BL142" s="163"/>
      <c r="BM142" s="163"/>
      <c r="BN142" s="163"/>
      <c r="BO142" s="163"/>
      <c r="BP142" s="163"/>
      <c r="BQ142" s="163"/>
      <c r="BR142" s="163"/>
      <c r="BS142" s="163"/>
      <c r="BT142" s="163"/>
      <c r="BU142" s="163"/>
      <c r="BV142" s="163"/>
      <c r="BW142" s="163"/>
      <c r="BX142" s="163"/>
      <c r="BY142" s="163"/>
      <c r="BZ142" s="163"/>
      <c r="CA142" s="163"/>
      <c r="CB142" s="163"/>
      <c r="CC142" s="163"/>
      <c r="CD142" s="163"/>
      <c r="CE142" s="163"/>
      <c r="CF142" s="163"/>
      <c r="CG142" s="163"/>
      <c r="CH142" s="163"/>
      <c r="CI142" s="163"/>
      <c r="CJ142" s="163"/>
      <c r="CK142" s="163"/>
      <c r="CL142" s="163"/>
      <c r="CM142" s="163"/>
      <c r="CN142" s="163"/>
      <c r="CO142" s="163"/>
      <c r="CP142" s="163"/>
      <c r="CQ142" s="163"/>
      <c r="CR142" s="163"/>
      <c r="CS142" s="163"/>
      <c r="CT142" s="163"/>
      <c r="CU142" s="163"/>
      <c r="CV142" s="163"/>
      <c r="CW142" s="163"/>
      <c r="CX142" s="163"/>
      <c r="CY142" s="163"/>
      <c r="CZ142" s="163"/>
      <c r="DA142" s="163"/>
      <c r="DB142" s="163"/>
      <c r="DC142" s="163"/>
      <c r="DD142" s="163"/>
      <c r="DE142" s="163"/>
      <c r="DF142" s="187" t="s">
        <v>116</v>
      </c>
      <c r="DG142" s="188">
        <f>C142-J142</f>
        <v>-0.45249458251303465</v>
      </c>
      <c r="DH142" s="7"/>
      <c r="DI142" s="7"/>
      <c r="DJ142" s="7"/>
      <c r="DK142" s="7"/>
      <c r="DL142" s="7"/>
      <c r="DM142" s="7"/>
      <c r="DN142" s="7"/>
      <c r="DO142" s="7"/>
      <c r="DP142" s="7"/>
      <c r="DQ142" s="7"/>
      <c r="DR142" s="7"/>
      <c r="DS142" s="7"/>
      <c r="DT142" s="7"/>
      <c r="DU142" s="7"/>
    </row>
    <row r="143" spans="1:125" x14ac:dyDescent="0.25">
      <c r="A143" s="152" t="s">
        <v>94</v>
      </c>
      <c r="B143" s="153">
        <v>11402533</v>
      </c>
      <c r="C143" s="154">
        <v>0.14942362355510547</v>
      </c>
      <c r="D143" s="155">
        <v>0.53299999999999992</v>
      </c>
      <c r="E143" s="173"/>
      <c r="F143" s="156"/>
      <c r="G143" s="157">
        <v>2864.7815623394454</v>
      </c>
      <c r="H143" s="157"/>
      <c r="I143" s="288"/>
      <c r="J143" s="159">
        <v>0.188330891194498</v>
      </c>
      <c r="K143" s="159">
        <v>0.19924042187753399</v>
      </c>
      <c r="L143" s="159">
        <v>0.22443071004999601</v>
      </c>
      <c r="M143" s="159">
        <v>0.211158667416769</v>
      </c>
      <c r="N143" s="159">
        <v>0.235061484365919</v>
      </c>
      <c r="O143" s="159">
        <v>0.241192343092169</v>
      </c>
      <c r="P143" s="159">
        <v>0.24256309511916699</v>
      </c>
      <c r="Q143" s="159">
        <v>0.26957985871973</v>
      </c>
      <c r="R143" s="160">
        <v>0.26517639904255802</v>
      </c>
      <c r="S143" s="160">
        <v>0.25305863753403801</v>
      </c>
      <c r="T143" s="160">
        <v>0.23559943077837001</v>
      </c>
      <c r="U143" s="160">
        <v>0.237509829868607</v>
      </c>
      <c r="V143" s="161">
        <v>0.223644605022742</v>
      </c>
      <c r="W143" s="161">
        <v>0.22713983665331</v>
      </c>
      <c r="X143" s="162">
        <v>0.28507353974935001</v>
      </c>
      <c r="Y143" s="162">
        <v>0.32254827412684001</v>
      </c>
      <c r="Z143" s="163">
        <v>0.32218510154600699</v>
      </c>
      <c r="AA143" s="163">
        <v>0.32288607893490701</v>
      </c>
      <c r="AB143" s="163">
        <v>0.31637850668747097</v>
      </c>
      <c r="AC143" s="163">
        <v>0.30655912074298602</v>
      </c>
      <c r="AD143" s="223">
        <v>0.26470146383160598</v>
      </c>
      <c r="AE143" s="222"/>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c r="BJ143" s="163"/>
      <c r="BK143" s="163"/>
      <c r="BL143" s="163"/>
      <c r="BM143" s="163"/>
      <c r="BN143" s="163"/>
      <c r="BO143" s="163"/>
      <c r="BP143" s="163"/>
      <c r="BQ143" s="163"/>
      <c r="BR143" s="163"/>
      <c r="BS143" s="163"/>
      <c r="BT143" s="163"/>
      <c r="BU143" s="163"/>
      <c r="BV143" s="163"/>
      <c r="BW143" s="163"/>
      <c r="BX143" s="163"/>
      <c r="BY143" s="163"/>
      <c r="BZ143" s="163"/>
      <c r="CA143" s="163"/>
      <c r="CB143" s="163"/>
      <c r="CC143" s="163"/>
      <c r="CD143" s="163"/>
      <c r="CE143" s="163"/>
      <c r="CF143" s="163"/>
      <c r="CG143" s="163"/>
      <c r="CH143" s="163"/>
      <c r="CI143" s="163"/>
      <c r="CJ143" s="163"/>
      <c r="CK143" s="163"/>
      <c r="CL143" s="163"/>
      <c r="CM143" s="163"/>
      <c r="CN143" s="163"/>
      <c r="CO143" s="163"/>
      <c r="CP143" s="163"/>
      <c r="CQ143" s="163"/>
      <c r="CR143" s="163"/>
      <c r="CS143" s="163"/>
      <c r="CT143" s="163"/>
      <c r="CU143" s="163"/>
      <c r="CV143" s="163"/>
      <c r="CW143" s="163"/>
      <c r="CX143" s="163"/>
      <c r="CY143" s="163"/>
      <c r="CZ143" s="163"/>
      <c r="DA143" s="163"/>
      <c r="DB143" s="163"/>
      <c r="DC143" s="163"/>
      <c r="DD143" s="163"/>
      <c r="DE143" s="163"/>
      <c r="DF143" s="187" t="s">
        <v>72</v>
      </c>
      <c r="DG143" s="187"/>
      <c r="DH143" s="7"/>
      <c r="DI143" s="7"/>
      <c r="DJ143" s="7"/>
      <c r="DK143" s="7"/>
      <c r="DL143" s="7"/>
      <c r="DM143" s="7"/>
      <c r="DN143" s="7"/>
      <c r="DO143" s="7"/>
      <c r="DP143" s="7"/>
      <c r="DQ143" s="7"/>
      <c r="DR143" s="7"/>
      <c r="DS143" s="7"/>
      <c r="DT143" s="7"/>
      <c r="DU143" s="7"/>
    </row>
    <row r="144" spans="1:125" x14ac:dyDescent="0.25">
      <c r="A144" s="152" t="s">
        <v>123</v>
      </c>
      <c r="B144" s="153">
        <v>9904608</v>
      </c>
      <c r="C144" s="154">
        <v>0.61564422634215099</v>
      </c>
      <c r="D144" s="155">
        <v>0.30049999999999999</v>
      </c>
      <c r="E144" s="173"/>
      <c r="F144" s="156"/>
      <c r="G144" s="157">
        <v>4566.2270547278149</v>
      </c>
      <c r="H144" s="157"/>
      <c r="I144" s="158"/>
      <c r="J144" s="159">
        <v>0.77604705331469503</v>
      </c>
      <c r="K144" s="159">
        <v>0.88916213226834995</v>
      </c>
      <c r="L144" s="159">
        <v>0.912476712330763</v>
      </c>
      <c r="M144" s="159">
        <v>0.985175199535956</v>
      </c>
      <c r="N144" s="159">
        <v>1.0939220874079501</v>
      </c>
      <c r="O144" s="159">
        <v>1.06977583295698</v>
      </c>
      <c r="P144" s="159">
        <v>0.96562434345831905</v>
      </c>
      <c r="Q144" s="159">
        <v>1.1640656729333401</v>
      </c>
      <c r="R144" s="160">
        <v>1.1046059303971001</v>
      </c>
      <c r="S144" s="160">
        <v>1.03848956256487</v>
      </c>
      <c r="T144" s="160">
        <v>1.0060873560974199</v>
      </c>
      <c r="U144" s="160">
        <v>1.07510671979022</v>
      </c>
      <c r="V144" s="161">
        <v>1.09586969449719</v>
      </c>
      <c r="W144" s="161">
        <v>1.10187778841689</v>
      </c>
      <c r="X144" s="162">
        <v>1.0491952861887901</v>
      </c>
      <c r="Y144" s="162">
        <v>1.15370250289315</v>
      </c>
      <c r="Z144" s="163">
        <v>1.08611059402801</v>
      </c>
      <c r="AA144" s="163">
        <v>1.1007459937161801</v>
      </c>
      <c r="AB144" s="163">
        <v>1.169551347024</v>
      </c>
      <c r="AC144" s="163">
        <v>1.2813013857281199</v>
      </c>
      <c r="AD144" s="223">
        <v>1.0937675091686501</v>
      </c>
      <c r="AE144" s="222"/>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c r="BJ144" s="163"/>
      <c r="BK144" s="163"/>
      <c r="BL144" s="163"/>
      <c r="BM144" s="163"/>
      <c r="BN144" s="163"/>
      <c r="BO144" s="163"/>
      <c r="BP144" s="163"/>
      <c r="BQ144" s="163"/>
      <c r="BR144" s="163"/>
      <c r="BS144" s="163"/>
      <c r="BT144" s="163"/>
      <c r="BU144" s="163"/>
      <c r="BV144" s="163"/>
      <c r="BW144" s="163"/>
      <c r="BX144" s="163"/>
      <c r="BY144" s="163"/>
      <c r="BZ144" s="163"/>
      <c r="CA144" s="163"/>
      <c r="CB144" s="163"/>
      <c r="CC144" s="163"/>
      <c r="CD144" s="163"/>
      <c r="CE144" s="163"/>
      <c r="CF144" s="163"/>
      <c r="CG144" s="163"/>
      <c r="CH144" s="163"/>
      <c r="CI144" s="163"/>
      <c r="CJ144" s="163"/>
      <c r="CK144" s="163"/>
      <c r="CL144" s="163"/>
      <c r="CM144" s="163"/>
      <c r="CN144" s="163"/>
      <c r="CO144" s="163"/>
      <c r="CP144" s="163"/>
      <c r="CQ144" s="163"/>
      <c r="CR144" s="163"/>
      <c r="CS144" s="163"/>
      <c r="CT144" s="163"/>
      <c r="CU144" s="163"/>
      <c r="CV144" s="163"/>
      <c r="CW144" s="163"/>
      <c r="CX144" s="163"/>
      <c r="CY144" s="163"/>
      <c r="CZ144" s="163"/>
      <c r="DA144" s="163"/>
      <c r="DB144" s="163"/>
      <c r="DC144" s="163"/>
      <c r="DD144" s="163"/>
      <c r="DE144" s="163"/>
      <c r="DF144" s="187" t="s">
        <v>72</v>
      </c>
      <c r="DG144" s="187"/>
      <c r="DH144" s="7"/>
      <c r="DI144" s="7"/>
      <c r="DJ144" s="7"/>
      <c r="DK144" s="7"/>
      <c r="DL144" s="7"/>
      <c r="DM144" s="7"/>
      <c r="DN144" s="7"/>
      <c r="DO144" s="7"/>
      <c r="DP144" s="7"/>
      <c r="DQ144" s="7"/>
      <c r="DR144" s="7"/>
      <c r="DS144" s="7"/>
      <c r="DT144" s="7"/>
      <c r="DU144" s="7"/>
    </row>
    <row r="145" spans="1:125" x14ac:dyDescent="0.25">
      <c r="A145" s="152" t="s">
        <v>203</v>
      </c>
      <c r="B145" s="153">
        <v>7481800</v>
      </c>
      <c r="C145" s="154">
        <v>6.3419520273161574</v>
      </c>
      <c r="D145" s="155">
        <v>0.24409999999999996</v>
      </c>
      <c r="E145" s="156"/>
      <c r="F145" s="156"/>
      <c r="G145" s="157">
        <v>51609.429073797262</v>
      </c>
      <c r="H145" s="157"/>
      <c r="I145" s="158"/>
      <c r="J145" s="168">
        <v>6.1748178474259596</v>
      </c>
      <c r="K145" s="168">
        <v>6.2708669998259499</v>
      </c>
      <c r="L145" s="168">
        <v>6.0384356507665498</v>
      </c>
      <c r="M145" s="168">
        <v>6.4112581017224999</v>
      </c>
      <c r="N145" s="168">
        <v>6.1067018201863998</v>
      </c>
      <c r="O145" s="168">
        <v>6.1398331799887496</v>
      </c>
      <c r="P145" s="168">
        <v>6.2494213639769196</v>
      </c>
      <c r="Q145" s="168">
        <v>6.4629952425200097</v>
      </c>
      <c r="R145" s="163">
        <v>6.2758031420741398</v>
      </c>
      <c r="S145" s="163">
        <v>6.7064749024454198</v>
      </c>
      <c r="T145" s="163">
        <v>6.0773844675326902</v>
      </c>
      <c r="U145" s="163">
        <v>6.5602376231458202</v>
      </c>
      <c r="V145" s="169">
        <v>6.4468850195598302</v>
      </c>
      <c r="W145" s="169">
        <v>6.5713704966168098</v>
      </c>
      <c r="X145" s="170">
        <v>6.7954200408364098</v>
      </c>
      <c r="Y145" s="170">
        <v>6.1959435136701799</v>
      </c>
      <c r="Z145" s="163">
        <v>6.2573095682227704</v>
      </c>
      <c r="AA145" s="163">
        <v>6.1158947339943097</v>
      </c>
      <c r="AB145" s="163">
        <v>5.8720359018517803</v>
      </c>
      <c r="AC145" s="163">
        <v>5.7065615283783702</v>
      </c>
      <c r="AD145" s="223">
        <v>4.2972519044333302</v>
      </c>
      <c r="AE145" s="222"/>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3"/>
      <c r="BV145" s="163"/>
      <c r="BW145" s="163"/>
      <c r="BX145" s="163"/>
      <c r="BY145" s="163"/>
      <c r="BZ145" s="163"/>
      <c r="CA145" s="163"/>
      <c r="CB145" s="163"/>
      <c r="CC145" s="163"/>
      <c r="CD145" s="163"/>
      <c r="CE145" s="163"/>
      <c r="CF145" s="163"/>
      <c r="CG145" s="163"/>
      <c r="CH145" s="163"/>
      <c r="CI145" s="163"/>
      <c r="CJ145" s="163"/>
      <c r="CK145" s="163"/>
      <c r="CL145" s="163"/>
      <c r="CM145" s="163"/>
      <c r="CN145" s="163"/>
      <c r="CO145" s="163"/>
      <c r="CP145" s="163"/>
      <c r="CQ145" s="163"/>
      <c r="CR145" s="163"/>
      <c r="CS145" s="163"/>
      <c r="CT145" s="163"/>
      <c r="CU145" s="163"/>
      <c r="CV145" s="163"/>
      <c r="CW145" s="163"/>
      <c r="CX145" s="163"/>
      <c r="CY145" s="163"/>
      <c r="CZ145" s="163"/>
      <c r="DA145" s="163"/>
      <c r="DB145" s="163"/>
      <c r="DC145" s="163"/>
      <c r="DD145" s="163"/>
      <c r="DE145" s="163"/>
      <c r="DF145" s="187" t="s">
        <v>106</v>
      </c>
      <c r="DG145" s="187"/>
      <c r="DH145" s="7"/>
      <c r="DI145" s="7"/>
      <c r="DJ145" s="7"/>
      <c r="DK145" s="7"/>
      <c r="DL145" s="7"/>
      <c r="DM145" s="7"/>
      <c r="DN145" s="7"/>
      <c r="DO145" s="7"/>
      <c r="DP145" s="7"/>
      <c r="DQ145" s="7"/>
      <c r="DR145" s="7"/>
      <c r="DS145" s="7"/>
      <c r="DT145" s="7"/>
      <c r="DU145" s="7"/>
    </row>
    <row r="146" spans="1:125" x14ac:dyDescent="0.25">
      <c r="A146" s="152" t="s">
        <v>227</v>
      </c>
      <c r="B146" s="153">
        <v>366425</v>
      </c>
      <c r="C146" s="154">
        <v>9.4322904237517982</v>
      </c>
      <c r="D146" s="155">
        <v>0.1772</v>
      </c>
      <c r="E146" s="173"/>
      <c r="F146" s="156"/>
      <c r="G146" s="157">
        <v>47932.562407107645</v>
      </c>
      <c r="H146" s="157">
        <v>3</v>
      </c>
      <c r="I146" s="158"/>
      <c r="J146" s="171">
        <v>10.217806971312401</v>
      </c>
      <c r="K146" s="171">
        <v>10.5016508329592</v>
      </c>
      <c r="L146" s="171">
        <v>11.0151092062146</v>
      </c>
      <c r="M146" s="171">
        <v>10.8203115588709</v>
      </c>
      <c r="N146" s="171">
        <v>11.000310615793699</v>
      </c>
      <c r="O146" s="171">
        <v>10.758274712437199</v>
      </c>
      <c r="P146" s="171">
        <v>10.94658410659</v>
      </c>
      <c r="Q146" s="171">
        <v>11.4682287267366</v>
      </c>
      <c r="R146" s="172">
        <v>12.2307509109507</v>
      </c>
      <c r="S146" s="172">
        <v>12.157127538043399</v>
      </c>
      <c r="T146" s="163">
        <v>11.704793681976</v>
      </c>
      <c r="U146" s="163">
        <v>11.184099221441</v>
      </c>
      <c r="V146" s="169">
        <v>11.259492186492</v>
      </c>
      <c r="W146" s="169">
        <v>11.4541808108761</v>
      </c>
      <c r="X146" s="170">
        <v>10.871773862186799</v>
      </c>
      <c r="Y146" s="170">
        <v>11.093828012403</v>
      </c>
      <c r="Z146" s="163">
        <v>10.873577736605</v>
      </c>
      <c r="AA146" s="163">
        <v>11.5337264763701</v>
      </c>
      <c r="AB146" s="163">
        <v>11.252915601803601</v>
      </c>
      <c r="AC146" s="163">
        <v>10.3837982229765</v>
      </c>
      <c r="AD146" s="223">
        <v>9.2337841185055307</v>
      </c>
      <c r="AE146" s="222"/>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163"/>
      <c r="BF146" s="163"/>
      <c r="BG146" s="163"/>
      <c r="BH146" s="163"/>
      <c r="BI146" s="163"/>
      <c r="BJ146" s="163"/>
      <c r="BK146" s="163"/>
      <c r="BL146" s="163"/>
      <c r="BM146" s="163"/>
      <c r="BN146" s="163"/>
      <c r="BO146" s="163"/>
      <c r="BP146" s="163"/>
      <c r="BQ146" s="163"/>
      <c r="BR146" s="163"/>
      <c r="BS146" s="163"/>
      <c r="BT146" s="163"/>
      <c r="BU146" s="163"/>
      <c r="BV146" s="163"/>
      <c r="BW146" s="163"/>
      <c r="BX146" s="163"/>
      <c r="BY146" s="163"/>
      <c r="BZ146" s="163"/>
      <c r="CA146" s="163"/>
      <c r="CB146" s="163"/>
      <c r="CC146" s="163"/>
      <c r="CD146" s="163"/>
      <c r="CE146" s="163"/>
      <c r="CF146" s="163"/>
      <c r="CG146" s="163"/>
      <c r="CH146" s="163"/>
      <c r="CI146" s="163"/>
      <c r="CJ146" s="163"/>
      <c r="CK146" s="163"/>
      <c r="CL146" s="163"/>
      <c r="CM146" s="163"/>
      <c r="CN146" s="163"/>
      <c r="CO146" s="163"/>
      <c r="CP146" s="163"/>
      <c r="CQ146" s="163"/>
      <c r="CR146" s="163"/>
      <c r="CS146" s="163"/>
      <c r="CT146" s="163"/>
      <c r="CU146" s="163"/>
      <c r="CV146" s="163"/>
      <c r="CW146" s="163"/>
      <c r="CX146" s="163"/>
      <c r="CY146" s="163"/>
      <c r="CZ146" s="163"/>
      <c r="DA146" s="163"/>
      <c r="DB146" s="163"/>
      <c r="DC146" s="163"/>
      <c r="DD146" s="163"/>
      <c r="DE146" s="163"/>
      <c r="DF146" s="187" t="s">
        <v>106</v>
      </c>
      <c r="DG146" s="187"/>
      <c r="DH146" s="7"/>
      <c r="DI146" s="7"/>
      <c r="DJ146" s="7"/>
      <c r="DK146" s="7"/>
      <c r="DL146" s="7"/>
      <c r="DM146" s="7"/>
      <c r="DN146" s="7"/>
      <c r="DO146" s="7"/>
      <c r="DP146" s="7"/>
      <c r="DQ146" s="7"/>
      <c r="DR146" s="7"/>
      <c r="DS146" s="7"/>
      <c r="DT146" s="7"/>
      <c r="DU146" s="7"/>
    </row>
    <row r="147" spans="1:125" x14ac:dyDescent="0.25">
      <c r="A147" s="152" t="s">
        <v>142</v>
      </c>
      <c r="B147" s="153">
        <v>273523621</v>
      </c>
      <c r="C147" s="154">
        <v>1.1711211582721321</v>
      </c>
      <c r="D147" s="155">
        <v>0.29150000000000004</v>
      </c>
      <c r="E147" s="173"/>
      <c r="F147" s="156"/>
      <c r="G147" s="157">
        <v>9495.6325553941806</v>
      </c>
      <c r="H147" s="157">
        <v>2</v>
      </c>
      <c r="I147" s="158"/>
      <c r="J147" s="159">
        <v>1.40603500520568</v>
      </c>
      <c r="K147" s="159">
        <v>1.48227326034721</v>
      </c>
      <c r="L147" s="159">
        <v>1.4930884124735599</v>
      </c>
      <c r="M147" s="159">
        <v>1.60634391989889</v>
      </c>
      <c r="N147" s="159">
        <v>1.6126201485738001</v>
      </c>
      <c r="O147" s="159">
        <v>1.59549429067896</v>
      </c>
      <c r="P147" s="159">
        <v>1.6739211123656701</v>
      </c>
      <c r="Q147" s="159">
        <v>1.7215909749206999</v>
      </c>
      <c r="R147" s="160">
        <v>1.67174817411744</v>
      </c>
      <c r="S147" s="160">
        <v>1.69839047673861</v>
      </c>
      <c r="T147" s="160">
        <v>1.6613784773539899</v>
      </c>
      <c r="U147" s="160">
        <v>1.78463368871262</v>
      </c>
      <c r="V147" s="161">
        <v>1.8856572179952</v>
      </c>
      <c r="W147" s="161">
        <v>1.87293752123461</v>
      </c>
      <c r="X147" s="162">
        <v>2.00347716245615</v>
      </c>
      <c r="Y147" s="162">
        <v>1.9911793178225301</v>
      </c>
      <c r="Z147" s="163">
        <v>1.96397071577542</v>
      </c>
      <c r="AA147" s="163">
        <v>2.1138764398176502</v>
      </c>
      <c r="AB147" s="163">
        <v>2.2748799518443001</v>
      </c>
      <c r="AC147" s="163">
        <v>2.3945418929946598</v>
      </c>
      <c r="AD147" s="223">
        <v>2.0875059682480099</v>
      </c>
      <c r="AE147" s="222"/>
      <c r="AF147" s="163"/>
      <c r="AG147" s="163"/>
      <c r="AH147" s="163"/>
      <c r="AI147" s="163"/>
      <c r="AJ147" s="163"/>
      <c r="AK147" s="163"/>
      <c r="AL147" s="163"/>
      <c r="AM147" s="163"/>
      <c r="AN147" s="163"/>
      <c r="AO147" s="163"/>
      <c r="AP147" s="163"/>
      <c r="AQ147" s="163"/>
      <c r="AR147" s="163"/>
      <c r="AS147" s="163"/>
      <c r="AT147" s="163"/>
      <c r="AU147" s="163"/>
      <c r="AV147" s="163"/>
      <c r="AW147" s="163"/>
      <c r="AX147" s="163"/>
      <c r="AY147" s="163"/>
      <c r="AZ147" s="163"/>
      <c r="BA147" s="163"/>
      <c r="BB147" s="163"/>
      <c r="BC147" s="163"/>
      <c r="BD147" s="163"/>
      <c r="BE147" s="163"/>
      <c r="BF147" s="163"/>
      <c r="BG147" s="163"/>
      <c r="BH147" s="163"/>
      <c r="BI147" s="163"/>
      <c r="BJ147" s="163"/>
      <c r="BK147" s="163"/>
      <c r="BL147" s="163"/>
      <c r="BM147" s="163"/>
      <c r="BN147" s="163"/>
      <c r="BO147" s="163"/>
      <c r="BP147" s="163"/>
      <c r="BQ147" s="163"/>
      <c r="BR147" s="163"/>
      <c r="BS147" s="163"/>
      <c r="BT147" s="163"/>
      <c r="BU147" s="163"/>
      <c r="BV147" s="163"/>
      <c r="BW147" s="163"/>
      <c r="BX147" s="163"/>
      <c r="BY147" s="163"/>
      <c r="BZ147" s="163"/>
      <c r="CA147" s="163"/>
      <c r="CB147" s="163"/>
      <c r="CC147" s="163"/>
      <c r="CD147" s="163"/>
      <c r="CE147" s="163"/>
      <c r="CF147" s="163"/>
      <c r="CG147" s="163"/>
      <c r="CH147" s="163"/>
      <c r="CI147" s="163"/>
      <c r="CJ147" s="163"/>
      <c r="CK147" s="163"/>
      <c r="CL147" s="163"/>
      <c r="CM147" s="163"/>
      <c r="CN147" s="163"/>
      <c r="CO147" s="163"/>
      <c r="CP147" s="163"/>
      <c r="CQ147" s="163"/>
      <c r="CR147" s="163"/>
      <c r="CS147" s="163"/>
      <c r="CT147" s="163"/>
      <c r="CU147" s="163"/>
      <c r="CV147" s="163"/>
      <c r="CW147" s="163"/>
      <c r="CX147" s="163"/>
      <c r="CY147" s="163"/>
      <c r="CZ147" s="163"/>
      <c r="DA147" s="163"/>
      <c r="DB147" s="163"/>
      <c r="DC147" s="163"/>
      <c r="DD147" s="163"/>
      <c r="DE147" s="163"/>
      <c r="DF147" s="187" t="s">
        <v>116</v>
      </c>
      <c r="DG147" s="188">
        <f t="shared" ref="DG147:DG152" si="22">C147-J147</f>
        <v>-0.23491384693354789</v>
      </c>
      <c r="DH147" s="7"/>
      <c r="DI147" s="7"/>
      <c r="DJ147" s="7"/>
      <c r="DK147" s="7"/>
      <c r="DL147" s="7"/>
      <c r="DM147" s="7"/>
      <c r="DN147" s="7"/>
      <c r="DO147" s="7"/>
      <c r="DP147" s="7"/>
      <c r="DQ147" s="7"/>
      <c r="DR147" s="7"/>
      <c r="DS147" s="7"/>
      <c r="DT147" s="7"/>
      <c r="DU147" s="7"/>
    </row>
    <row r="148" spans="1:125" x14ac:dyDescent="0.25">
      <c r="A148" s="152" t="s">
        <v>187</v>
      </c>
      <c r="B148" s="153">
        <v>40222503</v>
      </c>
      <c r="C148" s="154">
        <v>4.6060558087748307</v>
      </c>
      <c r="D148" s="155">
        <v>0</v>
      </c>
      <c r="E148" s="173"/>
      <c r="F148" s="156"/>
      <c r="G148" s="157">
        <v>10934.26520872013</v>
      </c>
      <c r="H148" s="157"/>
      <c r="I148" s="158"/>
      <c r="J148" s="168">
        <v>3.67949993221715</v>
      </c>
      <c r="K148" s="168">
        <v>4.0664609416685904</v>
      </c>
      <c r="L148" s="168">
        <v>3.7309825676650901</v>
      </c>
      <c r="M148" s="168">
        <v>3.2651997204993801</v>
      </c>
      <c r="N148" s="168">
        <v>3.41635915825373</v>
      </c>
      <c r="O148" s="168">
        <v>3.3024315032967499</v>
      </c>
      <c r="P148" s="168">
        <v>3.0806682551344999</v>
      </c>
      <c r="Q148" s="168">
        <v>2.7607907840562298</v>
      </c>
      <c r="R148" s="163">
        <v>3.10336680739058</v>
      </c>
      <c r="S148" s="163">
        <v>3.7458689458944199</v>
      </c>
      <c r="T148" s="163">
        <v>4.0873884487762799</v>
      </c>
      <c r="U148" s="163">
        <v>4.2218045926901597</v>
      </c>
      <c r="V148" s="169">
        <v>4.7945462314727596</v>
      </c>
      <c r="W148" s="169">
        <v>4.96212350998226</v>
      </c>
      <c r="X148" s="170">
        <v>4.9573926529299204</v>
      </c>
      <c r="Y148" s="170">
        <v>4.6511820177355503</v>
      </c>
      <c r="Z148" s="163">
        <v>4.8750903538502701</v>
      </c>
      <c r="AA148" s="163">
        <v>4.72945822980149</v>
      </c>
      <c r="AB148" s="163">
        <v>4.9747655450899799</v>
      </c>
      <c r="AC148" s="163">
        <v>5.0956745530725698</v>
      </c>
      <c r="AD148" s="223">
        <v>4.6093325966093701</v>
      </c>
      <c r="AE148" s="222"/>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3"/>
      <c r="BC148" s="163"/>
      <c r="BD148" s="163"/>
      <c r="BE148" s="163"/>
      <c r="BF148" s="163"/>
      <c r="BG148" s="163"/>
      <c r="BH148" s="163"/>
      <c r="BI148" s="163"/>
      <c r="BJ148" s="163"/>
      <c r="BK148" s="163"/>
      <c r="BL148" s="163"/>
      <c r="BM148" s="163"/>
      <c r="BN148" s="163"/>
      <c r="BO148" s="163"/>
      <c r="BP148" s="163"/>
      <c r="BQ148" s="163"/>
      <c r="BR148" s="163"/>
      <c r="BS148" s="163"/>
      <c r="BT148" s="163"/>
      <c r="BU148" s="163"/>
      <c r="BV148" s="163"/>
      <c r="BW148" s="163"/>
      <c r="BX148" s="163"/>
      <c r="BY148" s="163"/>
      <c r="BZ148" s="163"/>
      <c r="CA148" s="163"/>
      <c r="CB148" s="163"/>
      <c r="CC148" s="163"/>
      <c r="CD148" s="163"/>
      <c r="CE148" s="163"/>
      <c r="CF148" s="163"/>
      <c r="CG148" s="163"/>
      <c r="CH148" s="163"/>
      <c r="CI148" s="163"/>
      <c r="CJ148" s="163"/>
      <c r="CK148" s="163"/>
      <c r="CL148" s="163"/>
      <c r="CM148" s="163"/>
      <c r="CN148" s="163"/>
      <c r="CO148" s="163"/>
      <c r="CP148" s="163"/>
      <c r="CQ148" s="163"/>
      <c r="CR148" s="163"/>
      <c r="CS148" s="163"/>
      <c r="CT148" s="163"/>
      <c r="CU148" s="163"/>
      <c r="CV148" s="163"/>
      <c r="CW148" s="163"/>
      <c r="CX148" s="163"/>
      <c r="CY148" s="163"/>
      <c r="CZ148" s="163"/>
      <c r="DA148" s="163"/>
      <c r="DB148" s="163"/>
      <c r="DC148" s="163"/>
      <c r="DD148" s="163"/>
      <c r="DE148" s="163"/>
      <c r="DF148" s="187" t="s">
        <v>116</v>
      </c>
      <c r="DG148" s="188">
        <f t="shared" si="22"/>
        <v>0.92655587655768068</v>
      </c>
      <c r="DH148" s="7"/>
      <c r="DI148" s="7"/>
      <c r="DJ148" s="7"/>
      <c r="DK148" s="7"/>
      <c r="DL148" s="7"/>
      <c r="DM148" s="7"/>
      <c r="DN148" s="7"/>
      <c r="DO148" s="7"/>
      <c r="DP148" s="7"/>
      <c r="DQ148" s="7"/>
      <c r="DR148" s="7"/>
      <c r="DS148" s="7"/>
      <c r="DT148" s="7"/>
      <c r="DU148" s="7"/>
    </row>
    <row r="149" spans="1:125" x14ac:dyDescent="0.25">
      <c r="A149" s="152" t="s">
        <v>232</v>
      </c>
      <c r="B149" s="153">
        <v>4994724</v>
      </c>
      <c r="C149" s="154">
        <v>9.8627810733101917</v>
      </c>
      <c r="D149" s="155">
        <v>0.59929999999999994</v>
      </c>
      <c r="E149" s="173"/>
      <c r="F149" s="156"/>
      <c r="G149" s="157">
        <v>63514.871652666538</v>
      </c>
      <c r="H149" s="157">
        <v>81</v>
      </c>
      <c r="I149" s="158"/>
      <c r="J149" s="171">
        <v>11.5382339880196</v>
      </c>
      <c r="K149" s="171">
        <v>11.9256246499017</v>
      </c>
      <c r="L149" s="171">
        <v>11.433071478751801</v>
      </c>
      <c r="M149" s="171">
        <v>11.1360255297663</v>
      </c>
      <c r="N149" s="171">
        <v>11.0231139344361</v>
      </c>
      <c r="O149" s="171">
        <v>11.272667219297</v>
      </c>
      <c r="P149" s="171">
        <v>11.267886494996</v>
      </c>
      <c r="Q149" s="171">
        <v>10.8713393716843</v>
      </c>
      <c r="R149" s="172">
        <v>10.478213274871999</v>
      </c>
      <c r="S149" s="172">
        <v>9.1867620728811108</v>
      </c>
      <c r="T149" s="163">
        <v>9.0101288821859598</v>
      </c>
      <c r="U149" s="163">
        <v>8.0145759040010205</v>
      </c>
      <c r="V149" s="169">
        <v>8.1182525292161998</v>
      </c>
      <c r="W149" s="169">
        <v>7.8806051232098904</v>
      </c>
      <c r="X149" s="170">
        <v>7.8292272489187704</v>
      </c>
      <c r="Y149" s="170">
        <v>8.1485031076816892</v>
      </c>
      <c r="Z149" s="163">
        <v>8.4820525100388</v>
      </c>
      <c r="AA149" s="163">
        <v>8.1909192391672807</v>
      </c>
      <c r="AB149" s="163">
        <v>8.0824979958213099</v>
      </c>
      <c r="AC149" s="163">
        <v>7.5540407415801596</v>
      </c>
      <c r="AD149" s="223">
        <v>6.6792199228425098</v>
      </c>
      <c r="AE149" s="222"/>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c r="BB149" s="163"/>
      <c r="BC149" s="163"/>
      <c r="BD149" s="163"/>
      <c r="BE149" s="163"/>
      <c r="BF149" s="163"/>
      <c r="BG149" s="163"/>
      <c r="BH149" s="163"/>
      <c r="BI149" s="163"/>
      <c r="BJ149" s="163"/>
      <c r="BK149" s="163"/>
      <c r="BL149" s="163"/>
      <c r="BM149" s="163"/>
      <c r="BN149" s="163"/>
      <c r="BO149" s="163"/>
      <c r="BP149" s="163"/>
      <c r="BQ149" s="163"/>
      <c r="BR149" s="163"/>
      <c r="BS149" s="163"/>
      <c r="BT149" s="163"/>
      <c r="BU149" s="163"/>
      <c r="BV149" s="163"/>
      <c r="BW149" s="163"/>
      <c r="BX149" s="163"/>
      <c r="BY149" s="163"/>
      <c r="BZ149" s="163"/>
      <c r="CA149" s="163"/>
      <c r="CB149" s="163"/>
      <c r="CC149" s="163"/>
      <c r="CD149" s="163"/>
      <c r="CE149" s="163"/>
      <c r="CF149" s="163"/>
      <c r="CG149" s="163"/>
      <c r="CH149" s="163"/>
      <c r="CI149" s="163"/>
      <c r="CJ149" s="163"/>
      <c r="CK149" s="163"/>
      <c r="CL149" s="163"/>
      <c r="CM149" s="163"/>
      <c r="CN149" s="163"/>
      <c r="CO149" s="163"/>
      <c r="CP149" s="163"/>
      <c r="CQ149" s="163"/>
      <c r="CR149" s="163"/>
      <c r="CS149" s="163"/>
      <c r="CT149" s="163"/>
      <c r="CU149" s="163"/>
      <c r="CV149" s="163"/>
      <c r="CW149" s="163"/>
      <c r="CX149" s="163"/>
      <c r="CY149" s="163"/>
      <c r="CZ149" s="163"/>
      <c r="DA149" s="163"/>
      <c r="DB149" s="163"/>
      <c r="DC149" s="163"/>
      <c r="DD149" s="163"/>
      <c r="DE149" s="163"/>
      <c r="DF149" s="187" t="s">
        <v>116</v>
      </c>
      <c r="DG149" s="188">
        <f t="shared" si="22"/>
        <v>-1.6754529147094086</v>
      </c>
      <c r="DH149" s="7"/>
      <c r="DI149" s="7"/>
      <c r="DJ149" s="7"/>
      <c r="DK149" s="7"/>
      <c r="DL149" s="7"/>
      <c r="DM149" s="7"/>
      <c r="DN149" s="7"/>
      <c r="DO149" s="7"/>
      <c r="DP149" s="7"/>
      <c r="DQ149" s="7"/>
      <c r="DR149" s="7"/>
      <c r="DS149" s="7"/>
      <c r="DT149" s="7"/>
      <c r="DU149" s="7"/>
    </row>
    <row r="150" spans="1:125" x14ac:dyDescent="0.25">
      <c r="A150" s="152" t="s">
        <v>221</v>
      </c>
      <c r="B150" s="153">
        <v>9216900</v>
      </c>
      <c r="C150" s="154">
        <v>8.7342477088874624</v>
      </c>
      <c r="D150" s="155">
        <v>7.2300000000000045E-2</v>
      </c>
      <c r="E150" s="173"/>
      <c r="F150" s="156"/>
      <c r="G150" s="157">
        <v>34385.828055665974</v>
      </c>
      <c r="H150" s="157"/>
      <c r="I150" s="158"/>
      <c r="J150" s="168">
        <v>9.8872593577956494</v>
      </c>
      <c r="K150" s="168">
        <v>9.8601204407597294</v>
      </c>
      <c r="L150" s="168">
        <v>10.238298146339</v>
      </c>
      <c r="M150" s="168">
        <v>10.400927350206</v>
      </c>
      <c r="N150" s="168">
        <v>10.181885631602601</v>
      </c>
      <c r="O150" s="168">
        <v>9.6768488128569405</v>
      </c>
      <c r="P150" s="168">
        <v>9.8945568381974809</v>
      </c>
      <c r="Q150" s="168">
        <v>10.033781757734401</v>
      </c>
      <c r="R150" s="163">
        <v>9.7964116857741104</v>
      </c>
      <c r="S150" s="163">
        <v>9.4989148343937</v>
      </c>
      <c r="T150" s="163">
        <v>10.004707552888799</v>
      </c>
      <c r="U150" s="163">
        <v>9.6855424021393102</v>
      </c>
      <c r="V150" s="169">
        <v>10.3751443841761</v>
      </c>
      <c r="W150" s="169">
        <v>9.0716323617048698</v>
      </c>
      <c r="X150" s="170">
        <v>8.7525681863000298</v>
      </c>
      <c r="Y150" s="170">
        <v>8.8987399350651906</v>
      </c>
      <c r="Z150" s="163">
        <v>8.6711554428009396</v>
      </c>
      <c r="AA150" s="163">
        <v>8.5676641076623792</v>
      </c>
      <c r="AB150" s="163">
        <v>7.9815994471231599</v>
      </c>
      <c r="AC150" s="163">
        <v>8.1000902485089608</v>
      </c>
      <c r="AD150" s="223">
        <v>7.1636502670401399</v>
      </c>
      <c r="AE150" s="222"/>
      <c r="AF150" s="163"/>
      <c r="AG150" s="163"/>
      <c r="AH150" s="163"/>
      <c r="AI150" s="163"/>
      <c r="AJ150" s="163"/>
      <c r="AK150" s="163"/>
      <c r="AL150" s="163"/>
      <c r="AM150" s="163"/>
      <c r="AN150" s="163"/>
      <c r="AO150" s="163"/>
      <c r="AP150" s="163"/>
      <c r="AQ150" s="163"/>
      <c r="AR150" s="163"/>
      <c r="AS150" s="163"/>
      <c r="AT150" s="163"/>
      <c r="AU150" s="163"/>
      <c r="AV150" s="163"/>
      <c r="AW150" s="163"/>
      <c r="AX150" s="163"/>
      <c r="AY150" s="163"/>
      <c r="AZ150" s="163"/>
      <c r="BA150" s="163"/>
      <c r="BB150" s="163"/>
      <c r="BC150" s="163"/>
      <c r="BD150" s="163"/>
      <c r="BE150" s="163"/>
      <c r="BF150" s="163"/>
      <c r="BG150" s="163"/>
      <c r="BH150" s="163"/>
      <c r="BI150" s="163"/>
      <c r="BJ150" s="163"/>
      <c r="BK150" s="163"/>
      <c r="BL150" s="163"/>
      <c r="BM150" s="163"/>
      <c r="BN150" s="163"/>
      <c r="BO150" s="163"/>
      <c r="BP150" s="163"/>
      <c r="BQ150" s="163"/>
      <c r="BR150" s="163"/>
      <c r="BS150" s="163"/>
      <c r="BT150" s="163"/>
      <c r="BU150" s="163"/>
      <c r="BV150" s="163"/>
      <c r="BW150" s="163"/>
      <c r="BX150" s="163"/>
      <c r="BY150" s="163"/>
      <c r="BZ150" s="163"/>
      <c r="CA150" s="163"/>
      <c r="CB150" s="163"/>
      <c r="CC150" s="163"/>
      <c r="CD150" s="163"/>
      <c r="CE150" s="163"/>
      <c r="CF150" s="163"/>
      <c r="CG150" s="163"/>
      <c r="CH150" s="163"/>
      <c r="CI150" s="163"/>
      <c r="CJ150" s="163"/>
      <c r="CK150" s="163"/>
      <c r="CL150" s="163"/>
      <c r="CM150" s="163"/>
      <c r="CN150" s="163"/>
      <c r="CO150" s="163"/>
      <c r="CP150" s="163"/>
      <c r="CQ150" s="163"/>
      <c r="CR150" s="163"/>
      <c r="CS150" s="163"/>
      <c r="CT150" s="163"/>
      <c r="CU150" s="163"/>
      <c r="CV150" s="163"/>
      <c r="CW150" s="163"/>
      <c r="CX150" s="163"/>
      <c r="CY150" s="163"/>
      <c r="CZ150" s="163"/>
      <c r="DA150" s="163"/>
      <c r="DB150" s="163"/>
      <c r="DC150" s="163"/>
      <c r="DD150" s="163"/>
      <c r="DE150" s="163"/>
      <c r="DF150" s="187" t="s">
        <v>116</v>
      </c>
      <c r="DG150" s="188">
        <f t="shared" si="22"/>
        <v>-1.153011648908187</v>
      </c>
      <c r="DH150" s="7"/>
      <c r="DI150" s="7"/>
      <c r="DJ150" s="7"/>
      <c r="DK150" s="7"/>
      <c r="DL150" s="7"/>
      <c r="DM150" s="7"/>
      <c r="DN150" s="7"/>
      <c r="DO150" s="7"/>
      <c r="DP150" s="7"/>
      <c r="DQ150" s="7"/>
      <c r="DR150" s="7"/>
      <c r="DS150" s="7"/>
      <c r="DT150" s="7"/>
      <c r="DU150" s="7"/>
    </row>
    <row r="151" spans="1:125" x14ac:dyDescent="0.25">
      <c r="A151" s="152" t="s">
        <v>212</v>
      </c>
      <c r="B151" s="153">
        <v>59554023</v>
      </c>
      <c r="C151" s="154">
        <v>7.5781711482168435</v>
      </c>
      <c r="D151" s="155">
        <v>0.33810000000000001</v>
      </c>
      <c r="E151" s="173"/>
      <c r="F151" s="156"/>
      <c r="G151" s="157">
        <v>37616.685760096661</v>
      </c>
      <c r="H151" s="157">
        <v>447</v>
      </c>
      <c r="I151" s="158"/>
      <c r="J151" s="171">
        <v>7.9927274944016498</v>
      </c>
      <c r="K151" s="171">
        <v>7.9627658656584197</v>
      </c>
      <c r="L151" s="171">
        <v>8.0591756012529103</v>
      </c>
      <c r="M151" s="171">
        <v>8.3511374035840191</v>
      </c>
      <c r="N151" s="171">
        <v>8.4944118362836392</v>
      </c>
      <c r="O151" s="171">
        <v>8.4693259576086799</v>
      </c>
      <c r="P151" s="171">
        <v>8.3391555796786996</v>
      </c>
      <c r="Q151" s="171">
        <v>8.1790343407150203</v>
      </c>
      <c r="R151" s="172">
        <v>7.8964698269279801</v>
      </c>
      <c r="S151" s="172">
        <v>7.0016208133899198</v>
      </c>
      <c r="T151" s="163">
        <v>7.1487408760184996</v>
      </c>
      <c r="U151" s="163">
        <v>6.9947073887874698</v>
      </c>
      <c r="V151" s="169">
        <v>6.64689552026993</v>
      </c>
      <c r="W151" s="169">
        <v>6.1061106429734604</v>
      </c>
      <c r="X151" s="170">
        <v>5.8028152427255204</v>
      </c>
      <c r="Y151" s="170">
        <v>5.9794545419771996</v>
      </c>
      <c r="Z151" s="163">
        <v>5.9137689927882402</v>
      </c>
      <c r="AA151" s="163">
        <v>5.8575194369282899</v>
      </c>
      <c r="AB151" s="163">
        <v>5.77206008595694</v>
      </c>
      <c r="AC151" s="163">
        <v>5.6209887429319796</v>
      </c>
      <c r="AD151" s="223">
        <v>5.0286046193424703</v>
      </c>
      <c r="AE151" s="222"/>
      <c r="AF151" s="163"/>
      <c r="AG151" s="163"/>
      <c r="AH151" s="163"/>
      <c r="AI151" s="163"/>
      <c r="AJ151" s="163"/>
      <c r="AK151" s="163"/>
      <c r="AL151" s="163"/>
      <c r="AM151" s="163"/>
      <c r="AN151" s="163"/>
      <c r="AO151" s="163"/>
      <c r="AP151" s="163"/>
      <c r="AQ151" s="163"/>
      <c r="AR151" s="163"/>
      <c r="AS151" s="163"/>
      <c r="AT151" s="163"/>
      <c r="AU151" s="163"/>
      <c r="AV151" s="163"/>
      <c r="AW151" s="163"/>
      <c r="AX151" s="163"/>
      <c r="AY151" s="163"/>
      <c r="AZ151" s="163"/>
      <c r="BA151" s="163"/>
      <c r="BB151" s="163"/>
      <c r="BC151" s="163"/>
      <c r="BD151" s="163"/>
      <c r="BE151" s="163"/>
      <c r="BF151" s="163"/>
      <c r="BG151" s="163"/>
      <c r="BH151" s="163"/>
      <c r="BI151" s="163"/>
      <c r="BJ151" s="163"/>
      <c r="BK151" s="163"/>
      <c r="BL151" s="163"/>
      <c r="BM151" s="163"/>
      <c r="BN151" s="163"/>
      <c r="BO151" s="163"/>
      <c r="BP151" s="163"/>
      <c r="BQ151" s="163"/>
      <c r="BR151" s="163"/>
      <c r="BS151" s="163"/>
      <c r="BT151" s="163"/>
      <c r="BU151" s="163"/>
      <c r="BV151" s="163"/>
      <c r="BW151" s="163"/>
      <c r="BX151" s="163"/>
      <c r="BY151" s="163"/>
      <c r="BZ151" s="163"/>
      <c r="CA151" s="163"/>
      <c r="CB151" s="163"/>
      <c r="CC151" s="163"/>
      <c r="CD151" s="163"/>
      <c r="CE151" s="163"/>
      <c r="CF151" s="163"/>
      <c r="CG151" s="163"/>
      <c r="CH151" s="163"/>
      <c r="CI151" s="163"/>
      <c r="CJ151" s="163"/>
      <c r="CK151" s="163"/>
      <c r="CL151" s="163"/>
      <c r="CM151" s="163"/>
      <c r="CN151" s="163"/>
      <c r="CO151" s="163"/>
      <c r="CP151" s="163"/>
      <c r="CQ151" s="163"/>
      <c r="CR151" s="163"/>
      <c r="CS151" s="163"/>
      <c r="CT151" s="163"/>
      <c r="CU151" s="163"/>
      <c r="CV151" s="163"/>
      <c r="CW151" s="163"/>
      <c r="CX151" s="163"/>
      <c r="CY151" s="163"/>
      <c r="CZ151" s="163"/>
      <c r="DA151" s="163"/>
      <c r="DB151" s="163"/>
      <c r="DC151" s="163"/>
      <c r="DD151" s="163"/>
      <c r="DE151" s="163"/>
      <c r="DF151" s="187" t="s">
        <v>116</v>
      </c>
      <c r="DG151" s="188">
        <f t="shared" si="22"/>
        <v>-0.4145563461848063</v>
      </c>
      <c r="DH151" s="7"/>
      <c r="DI151" s="7"/>
      <c r="DJ151" s="7"/>
      <c r="DK151" s="7"/>
      <c r="DL151" s="7"/>
      <c r="DM151" s="7"/>
      <c r="DN151" s="7"/>
      <c r="DO151" s="7"/>
      <c r="DP151" s="7"/>
      <c r="DQ151" s="7"/>
      <c r="DR151" s="7"/>
      <c r="DS151" s="7"/>
      <c r="DT151" s="7"/>
      <c r="DU151" s="7"/>
    </row>
    <row r="152" spans="1:125" x14ac:dyDescent="0.25">
      <c r="A152" s="152" t="s">
        <v>177</v>
      </c>
      <c r="B152" s="153">
        <v>2961161</v>
      </c>
      <c r="C152" s="154">
        <v>3.4626164364874072</v>
      </c>
      <c r="D152" s="155">
        <v>0.30810000000000004</v>
      </c>
      <c r="E152" s="173"/>
      <c r="F152" s="156"/>
      <c r="G152" s="157">
        <v>8695.4904150805578</v>
      </c>
      <c r="H152" s="157"/>
      <c r="I152" s="158"/>
      <c r="J152" s="171">
        <v>3.84711570488057</v>
      </c>
      <c r="K152" s="171">
        <v>3.84308121921734</v>
      </c>
      <c r="L152" s="171">
        <v>3.79778014806804</v>
      </c>
      <c r="M152" s="171">
        <v>3.8866496231088599</v>
      </c>
      <c r="N152" s="171">
        <v>3.8816775721710801</v>
      </c>
      <c r="O152" s="171">
        <v>3.8733195183610398</v>
      </c>
      <c r="P152" s="171">
        <v>4.4572969236146296</v>
      </c>
      <c r="Q152" s="171">
        <v>4.4024000644150396</v>
      </c>
      <c r="R152" s="172">
        <v>3.60920688497878</v>
      </c>
      <c r="S152" s="172">
        <v>2.82383888353292</v>
      </c>
      <c r="T152" s="163">
        <v>2.6449643275084198</v>
      </c>
      <c r="U152" s="163">
        <v>2.6812290709661499</v>
      </c>
      <c r="V152" s="169">
        <v>2.5528302316213698</v>
      </c>
      <c r="W152" s="169">
        <v>2.71548655473892</v>
      </c>
      <c r="X152" s="170">
        <v>2.6377044794475402</v>
      </c>
      <c r="Y152" s="170">
        <v>2.5790679933159901</v>
      </c>
      <c r="Z152" s="163">
        <v>2.7674952206260199</v>
      </c>
      <c r="AA152" s="163">
        <v>2.5686903451070799</v>
      </c>
      <c r="AB152" s="163">
        <v>3.04054011547785</v>
      </c>
      <c r="AC152" s="163">
        <v>3.0222577025811499</v>
      </c>
      <c r="AD152" s="223">
        <v>2.7055006022415502</v>
      </c>
      <c r="AE152" s="222"/>
      <c r="AF152" s="163"/>
      <c r="AG152" s="163"/>
      <c r="AH152" s="163"/>
      <c r="AI152" s="163"/>
      <c r="AJ152" s="163"/>
      <c r="AK152" s="163"/>
      <c r="AL152" s="163"/>
      <c r="AM152" s="163"/>
      <c r="AN152" s="163"/>
      <c r="AO152" s="163"/>
      <c r="AP152" s="163"/>
      <c r="AQ152" s="163"/>
      <c r="AR152" s="163"/>
      <c r="AS152" s="163"/>
      <c r="AT152" s="163"/>
      <c r="AU152" s="163"/>
      <c r="AV152" s="163"/>
      <c r="AW152" s="163"/>
      <c r="AX152" s="163"/>
      <c r="AY152" s="163"/>
      <c r="AZ152" s="163"/>
      <c r="BA152" s="163"/>
      <c r="BB152" s="163"/>
      <c r="BC152" s="163"/>
      <c r="BD152" s="163"/>
      <c r="BE152" s="163"/>
      <c r="BF152" s="163"/>
      <c r="BG152" s="163"/>
      <c r="BH152" s="163"/>
      <c r="BI152" s="163"/>
      <c r="BJ152" s="163"/>
      <c r="BK152" s="163"/>
      <c r="BL152" s="163"/>
      <c r="BM152" s="163"/>
      <c r="BN152" s="163"/>
      <c r="BO152" s="163"/>
      <c r="BP152" s="163"/>
      <c r="BQ152" s="163"/>
      <c r="BR152" s="163"/>
      <c r="BS152" s="163"/>
      <c r="BT152" s="163"/>
      <c r="BU152" s="163"/>
      <c r="BV152" s="163"/>
      <c r="BW152" s="163"/>
      <c r="BX152" s="163"/>
      <c r="BY152" s="163"/>
      <c r="BZ152" s="163"/>
      <c r="CA152" s="163"/>
      <c r="CB152" s="163"/>
      <c r="CC152" s="163"/>
      <c r="CD152" s="163"/>
      <c r="CE152" s="163"/>
      <c r="CF152" s="163"/>
      <c r="CG152" s="163"/>
      <c r="CH152" s="163"/>
      <c r="CI152" s="163"/>
      <c r="CJ152" s="163"/>
      <c r="CK152" s="163"/>
      <c r="CL152" s="163"/>
      <c r="CM152" s="163"/>
      <c r="CN152" s="163"/>
      <c r="CO152" s="163"/>
      <c r="CP152" s="163"/>
      <c r="CQ152" s="163"/>
      <c r="CR152" s="163"/>
      <c r="CS152" s="163"/>
      <c r="CT152" s="163"/>
      <c r="CU152" s="163"/>
      <c r="CV152" s="163"/>
      <c r="CW152" s="163"/>
      <c r="CX152" s="163"/>
      <c r="CY152" s="163"/>
      <c r="CZ152" s="163"/>
      <c r="DA152" s="163"/>
      <c r="DB152" s="163"/>
      <c r="DC152" s="163"/>
      <c r="DD152" s="163"/>
      <c r="DE152" s="163"/>
      <c r="DF152" s="187" t="s">
        <v>116</v>
      </c>
      <c r="DG152" s="188">
        <f t="shared" si="22"/>
        <v>-0.38449926839316273</v>
      </c>
      <c r="DH152" s="7"/>
      <c r="DI152" s="7"/>
      <c r="DJ152" s="7"/>
      <c r="DK152" s="7"/>
      <c r="DL152" s="7"/>
      <c r="DM152" s="7"/>
      <c r="DN152" s="7"/>
      <c r="DO152" s="7"/>
      <c r="DP152" s="7"/>
      <c r="DQ152" s="7"/>
      <c r="DR152" s="7"/>
      <c r="DS152" s="7"/>
      <c r="DT152" s="7"/>
      <c r="DU152" s="7"/>
    </row>
    <row r="153" spans="1:125" x14ac:dyDescent="0.25">
      <c r="A153" s="152" t="s">
        <v>107</v>
      </c>
      <c r="B153" s="153">
        <v>53771300</v>
      </c>
      <c r="C153" s="154">
        <v>0.25179864696954296</v>
      </c>
      <c r="D153" s="155">
        <v>0.29209999999999992</v>
      </c>
      <c r="E153" s="173"/>
      <c r="F153" s="156"/>
      <c r="G153" s="157">
        <v>3415.3627908538742</v>
      </c>
      <c r="H153" s="157"/>
      <c r="I153" s="288"/>
      <c r="J153" s="159">
        <v>0.27411000592149598</v>
      </c>
      <c r="K153" s="159">
        <v>0.24875016356666599</v>
      </c>
      <c r="L153" s="159">
        <v>0.23598584209224999</v>
      </c>
      <c r="M153" s="159">
        <v>0.20545654165688601</v>
      </c>
      <c r="N153" s="159">
        <v>0.22711893034748501</v>
      </c>
      <c r="O153" s="159">
        <v>0.24610246861527499</v>
      </c>
      <c r="P153" s="159">
        <v>0.265567712910388</v>
      </c>
      <c r="Q153" s="159">
        <v>0.25925422833836098</v>
      </c>
      <c r="R153" s="160">
        <v>0.26718537147704602</v>
      </c>
      <c r="S153" s="160">
        <v>0.30280938321135697</v>
      </c>
      <c r="T153" s="160">
        <v>0.319452958556597</v>
      </c>
      <c r="U153" s="160">
        <v>0.31790298808011003</v>
      </c>
      <c r="V153" s="161">
        <v>0.289394991613459</v>
      </c>
      <c r="W153" s="161">
        <v>0.32182245722688202</v>
      </c>
      <c r="X153" s="162">
        <v>0.33585748956885703</v>
      </c>
      <c r="Y153" s="162">
        <v>0.37171772190014901</v>
      </c>
      <c r="Z153" s="163">
        <v>0.403808899912591</v>
      </c>
      <c r="AA153" s="163">
        <v>0.38796652589888497</v>
      </c>
      <c r="AB153" s="163">
        <v>0.36395227571828498</v>
      </c>
      <c r="AC153" s="163">
        <v>0.36465316369894102</v>
      </c>
      <c r="AD153" s="223">
        <v>0.30684309473939497</v>
      </c>
      <c r="AE153" s="222"/>
      <c r="AF153" s="163"/>
      <c r="AG153" s="163"/>
      <c r="AH153" s="163"/>
      <c r="AI153" s="163"/>
      <c r="AJ153" s="163"/>
      <c r="AK153" s="163"/>
      <c r="AL153" s="163"/>
      <c r="AM153" s="163"/>
      <c r="AN153" s="163"/>
      <c r="AO153" s="163"/>
      <c r="AP153" s="163"/>
      <c r="AQ153" s="163"/>
      <c r="AR153" s="163"/>
      <c r="AS153" s="163"/>
      <c r="AT153" s="163"/>
      <c r="AU153" s="163"/>
      <c r="AV153" s="163"/>
      <c r="AW153" s="163"/>
      <c r="AX153" s="163"/>
      <c r="AY153" s="163"/>
      <c r="AZ153" s="163"/>
      <c r="BA153" s="163"/>
      <c r="BB153" s="163"/>
      <c r="BC153" s="163"/>
      <c r="BD153" s="163"/>
      <c r="BE153" s="163"/>
      <c r="BF153" s="163"/>
      <c r="BG153" s="163"/>
      <c r="BH153" s="163"/>
      <c r="BI153" s="163"/>
      <c r="BJ153" s="163"/>
      <c r="BK153" s="163"/>
      <c r="BL153" s="163"/>
      <c r="BM153" s="163"/>
      <c r="BN153" s="163"/>
      <c r="BO153" s="163"/>
      <c r="BP153" s="163"/>
      <c r="BQ153" s="163"/>
      <c r="BR153" s="163"/>
      <c r="BS153" s="163"/>
      <c r="BT153" s="163"/>
      <c r="BU153" s="163"/>
      <c r="BV153" s="163"/>
      <c r="BW153" s="163"/>
      <c r="BX153" s="163"/>
      <c r="BY153" s="163"/>
      <c r="BZ153" s="163"/>
      <c r="CA153" s="163"/>
      <c r="CB153" s="163"/>
      <c r="CC153" s="163"/>
      <c r="CD153" s="163"/>
      <c r="CE153" s="163"/>
      <c r="CF153" s="163"/>
      <c r="CG153" s="163"/>
      <c r="CH153" s="163"/>
      <c r="CI153" s="163"/>
      <c r="CJ153" s="163"/>
      <c r="CK153" s="163"/>
      <c r="CL153" s="163"/>
      <c r="CM153" s="163"/>
      <c r="CN153" s="163"/>
      <c r="CO153" s="163"/>
      <c r="CP153" s="163"/>
      <c r="CQ153" s="163"/>
      <c r="CR153" s="163"/>
      <c r="CS153" s="163"/>
      <c r="CT153" s="163"/>
      <c r="CU153" s="163"/>
      <c r="CV153" s="163"/>
      <c r="CW153" s="163"/>
      <c r="CX153" s="163"/>
      <c r="CY153" s="163"/>
      <c r="CZ153" s="163"/>
      <c r="DA153" s="163"/>
      <c r="DB153" s="163"/>
      <c r="DC153" s="163"/>
      <c r="DD153" s="163"/>
      <c r="DE153" s="163"/>
      <c r="DF153" s="187" t="s">
        <v>72</v>
      </c>
      <c r="DG153" s="187"/>
      <c r="DH153" s="7"/>
      <c r="DI153" s="7"/>
      <c r="DJ153" s="7"/>
      <c r="DK153" s="7"/>
      <c r="DL153" s="7"/>
      <c r="DM153" s="7"/>
      <c r="DN153" s="7"/>
      <c r="DO153" s="7"/>
      <c r="DP153" s="7"/>
      <c r="DQ153" s="7"/>
      <c r="DR153" s="7"/>
      <c r="DS153" s="7"/>
      <c r="DT153" s="7"/>
      <c r="DU153" s="7"/>
    </row>
    <row r="154" spans="1:125" x14ac:dyDescent="0.25">
      <c r="A154" s="152" t="s">
        <v>250</v>
      </c>
      <c r="B154" s="153">
        <v>4270563</v>
      </c>
      <c r="C154" s="154">
        <v>21.744753034431238</v>
      </c>
      <c r="D154" s="155">
        <v>0</v>
      </c>
      <c r="E154" s="173"/>
      <c r="F154" s="156"/>
      <c r="G154" s="165">
        <v>61431.174267606228</v>
      </c>
      <c r="H154" s="157"/>
      <c r="I154" s="158"/>
      <c r="J154" s="168">
        <v>26.748941420638399</v>
      </c>
      <c r="K154" s="168">
        <v>27.467924018920399</v>
      </c>
      <c r="L154" s="168">
        <v>28.291666894581201</v>
      </c>
      <c r="M154" s="168">
        <v>29.268190056124201</v>
      </c>
      <c r="N154" s="168">
        <v>30.140433060400198</v>
      </c>
      <c r="O154" s="168">
        <v>33.0476408128673</v>
      </c>
      <c r="P154" s="168">
        <v>32.758612923866103</v>
      </c>
      <c r="Q154" s="168">
        <v>31.019916386365001</v>
      </c>
      <c r="R154" s="163">
        <v>30.739652509730998</v>
      </c>
      <c r="S154" s="163">
        <v>31.1711206084167</v>
      </c>
      <c r="T154" s="163">
        <v>28.752292214517301</v>
      </c>
      <c r="U154" s="163">
        <v>27.569205378633999</v>
      </c>
      <c r="V154" s="169">
        <v>25.228228646270399</v>
      </c>
      <c r="W154" s="169">
        <v>26.458778455978901</v>
      </c>
      <c r="X154" s="170">
        <v>24.165795109013999</v>
      </c>
      <c r="Y154" s="170">
        <v>25.391472894115299</v>
      </c>
      <c r="Z154" s="163">
        <v>25.352657624123399</v>
      </c>
      <c r="AA154" s="163">
        <v>23.740754457646901</v>
      </c>
      <c r="AB154" s="163">
        <v>23.287692431496001</v>
      </c>
      <c r="AC154" s="163">
        <v>23.147802576036</v>
      </c>
      <c r="AD154" s="223">
        <v>20.910289374560001</v>
      </c>
      <c r="AE154" s="222"/>
      <c r="AF154" s="163"/>
      <c r="AG154" s="163"/>
      <c r="AH154" s="163"/>
      <c r="AI154" s="163"/>
      <c r="AJ154" s="163"/>
      <c r="AK154" s="163"/>
      <c r="AL154" s="163"/>
      <c r="AM154" s="163"/>
      <c r="AN154" s="163"/>
      <c r="AO154" s="163"/>
      <c r="AP154" s="163"/>
      <c r="AQ154" s="163"/>
      <c r="AR154" s="163"/>
      <c r="AS154" s="163"/>
      <c r="AT154" s="163"/>
      <c r="AU154" s="163"/>
      <c r="AV154" s="163"/>
      <c r="AW154" s="163"/>
      <c r="AX154" s="163"/>
      <c r="AY154" s="163"/>
      <c r="AZ154" s="163"/>
      <c r="BA154" s="163"/>
      <c r="BB154" s="163"/>
      <c r="BC154" s="163"/>
      <c r="BD154" s="163"/>
      <c r="BE154" s="163"/>
      <c r="BF154" s="163"/>
      <c r="BG154" s="163"/>
      <c r="BH154" s="163"/>
      <c r="BI154" s="163"/>
      <c r="BJ154" s="163"/>
      <c r="BK154" s="163"/>
      <c r="BL154" s="163"/>
      <c r="BM154" s="163"/>
      <c r="BN154" s="163"/>
      <c r="BO154" s="163"/>
      <c r="BP154" s="163"/>
      <c r="BQ154" s="163"/>
      <c r="BR154" s="163"/>
      <c r="BS154" s="163"/>
      <c r="BT154" s="163"/>
      <c r="BU154" s="163"/>
      <c r="BV154" s="163"/>
      <c r="BW154" s="163"/>
      <c r="BX154" s="163"/>
      <c r="BY154" s="163"/>
      <c r="BZ154" s="163"/>
      <c r="CA154" s="163"/>
      <c r="CB154" s="163"/>
      <c r="CC154" s="163"/>
      <c r="CD154" s="163"/>
      <c r="CE154" s="163"/>
      <c r="CF154" s="163"/>
      <c r="CG154" s="163"/>
      <c r="CH154" s="163"/>
      <c r="CI154" s="163"/>
      <c r="CJ154" s="163"/>
      <c r="CK154" s="163"/>
      <c r="CL154" s="163"/>
      <c r="CM154" s="163"/>
      <c r="CN154" s="163"/>
      <c r="CO154" s="163"/>
      <c r="CP154" s="163"/>
      <c r="CQ154" s="163"/>
      <c r="CR154" s="163"/>
      <c r="CS154" s="163"/>
      <c r="CT154" s="163"/>
      <c r="CU154" s="163"/>
      <c r="CV154" s="163"/>
      <c r="CW154" s="163"/>
      <c r="CX154" s="163"/>
      <c r="CY154" s="163"/>
      <c r="CZ154" s="163"/>
      <c r="DA154" s="163"/>
      <c r="DB154" s="163"/>
      <c r="DC154" s="163"/>
      <c r="DD154" s="163"/>
      <c r="DE154" s="163"/>
      <c r="DF154" s="187" t="s">
        <v>116</v>
      </c>
      <c r="DG154" s="188">
        <f>C154-J154</f>
        <v>-5.0041883862071614</v>
      </c>
      <c r="DH154" s="7"/>
      <c r="DI154" s="7"/>
      <c r="DJ154" s="7"/>
      <c r="DK154" s="7"/>
      <c r="DL154" s="7"/>
      <c r="DM154" s="7"/>
      <c r="DN154" s="7"/>
      <c r="DO154" s="7"/>
      <c r="DP154" s="7"/>
      <c r="DQ154" s="7"/>
      <c r="DR154" s="7"/>
      <c r="DS154" s="7"/>
      <c r="DT154" s="7"/>
      <c r="DU154" s="7"/>
    </row>
    <row r="155" spans="1:125" x14ac:dyDescent="0.25">
      <c r="A155" s="152" t="s">
        <v>162</v>
      </c>
      <c r="B155" s="153">
        <v>6591600</v>
      </c>
      <c r="C155" s="154">
        <v>2.3063570007497378</v>
      </c>
      <c r="D155" s="155">
        <v>0.26090000000000002</v>
      </c>
      <c r="E155" s="173"/>
      <c r="F155" s="156"/>
      <c r="G155" s="157">
        <v>4001.4083415189084</v>
      </c>
      <c r="H155" s="157"/>
      <c r="I155" s="288" t="s">
        <v>294</v>
      </c>
      <c r="J155" s="159">
        <v>0.98880738186769501</v>
      </c>
      <c r="K155" s="159">
        <v>0.83287950232358499</v>
      </c>
      <c r="L155" s="159">
        <v>1.0314447895922201</v>
      </c>
      <c r="M155" s="159">
        <v>1.15070562826623</v>
      </c>
      <c r="N155" s="159">
        <v>1.1397625257909501</v>
      </c>
      <c r="O155" s="159">
        <v>1.0836952866713401</v>
      </c>
      <c r="P155" s="159">
        <v>1.07561643620397</v>
      </c>
      <c r="Q155" s="159">
        <v>1.28504945566196</v>
      </c>
      <c r="R155" s="160">
        <v>1.46774211444561</v>
      </c>
      <c r="S155" s="160">
        <v>1.30085571057786</v>
      </c>
      <c r="T155" s="160">
        <v>1.2135291488748401</v>
      </c>
      <c r="U155" s="160">
        <v>1.4250484915995301</v>
      </c>
      <c r="V155" s="161">
        <v>1.8340911693820801</v>
      </c>
      <c r="W155" s="161">
        <v>1.7012345800067199</v>
      </c>
      <c r="X155" s="162">
        <v>1.7178119006585799</v>
      </c>
      <c r="Y155" s="162">
        <v>1.8193292146912401</v>
      </c>
      <c r="Z155" s="163">
        <v>1.68594196872793</v>
      </c>
      <c r="AA155" s="163">
        <v>1.6153181652114399</v>
      </c>
      <c r="AB155" s="163">
        <v>1.89061289974339</v>
      </c>
      <c r="AC155" s="163">
        <v>1.7597579809563699</v>
      </c>
      <c r="AD155" s="223">
        <v>1.8180986533802399</v>
      </c>
      <c r="AE155" s="222"/>
      <c r="AF155" s="163"/>
      <c r="AG155" s="163"/>
      <c r="AH155" s="163"/>
      <c r="AI155" s="163"/>
      <c r="AJ155" s="163"/>
      <c r="AK155" s="163"/>
      <c r="AL155" s="163"/>
      <c r="AM155" s="163"/>
      <c r="AN155" s="163"/>
      <c r="AO155" s="163"/>
      <c r="AP155" s="163"/>
      <c r="AQ155" s="163"/>
      <c r="AR155" s="163"/>
      <c r="AS155" s="163"/>
      <c r="AT155" s="163"/>
      <c r="AU155" s="163"/>
      <c r="AV155" s="163"/>
      <c r="AW155" s="163"/>
      <c r="AX155" s="163"/>
      <c r="AY155" s="163"/>
      <c r="AZ155" s="163"/>
      <c r="BA155" s="163"/>
      <c r="BB155" s="163"/>
      <c r="BC155" s="163"/>
      <c r="BD155" s="163"/>
      <c r="BE155" s="163"/>
      <c r="BF155" s="163"/>
      <c r="BG155" s="163"/>
      <c r="BH155" s="163"/>
      <c r="BI155" s="163"/>
      <c r="BJ155" s="163"/>
      <c r="BK155" s="163"/>
      <c r="BL155" s="163"/>
      <c r="BM155" s="163"/>
      <c r="BN155" s="163"/>
      <c r="BO155" s="163"/>
      <c r="BP155" s="163"/>
      <c r="BQ155" s="163"/>
      <c r="BR155" s="163"/>
      <c r="BS155" s="163"/>
      <c r="BT155" s="163"/>
      <c r="BU155" s="163"/>
      <c r="BV155" s="163"/>
      <c r="BW155" s="163"/>
      <c r="BX155" s="163"/>
      <c r="BY155" s="163"/>
      <c r="BZ155" s="163"/>
      <c r="CA155" s="163"/>
      <c r="CB155" s="163"/>
      <c r="CC155" s="163"/>
      <c r="CD155" s="163"/>
      <c r="CE155" s="163"/>
      <c r="CF155" s="163"/>
      <c r="CG155" s="163"/>
      <c r="CH155" s="163"/>
      <c r="CI155" s="163"/>
      <c r="CJ155" s="163"/>
      <c r="CK155" s="163"/>
      <c r="CL155" s="163"/>
      <c r="CM155" s="163"/>
      <c r="CN155" s="163"/>
      <c r="CO155" s="163"/>
      <c r="CP155" s="163"/>
      <c r="CQ155" s="163"/>
      <c r="CR155" s="163"/>
      <c r="CS155" s="163"/>
      <c r="CT155" s="163"/>
      <c r="CU155" s="163"/>
      <c r="CV155" s="163"/>
      <c r="CW155" s="163"/>
      <c r="CX155" s="163"/>
      <c r="CY155" s="163"/>
      <c r="CZ155" s="163"/>
      <c r="DA155" s="163"/>
      <c r="DB155" s="163"/>
      <c r="DC155" s="163"/>
      <c r="DD155" s="163"/>
      <c r="DE155" s="163"/>
      <c r="DF155" s="187" t="s">
        <v>72</v>
      </c>
      <c r="DG155" s="187"/>
      <c r="DH155" s="7"/>
      <c r="DI155" s="7"/>
      <c r="DJ155" s="7"/>
      <c r="DK155" s="7"/>
      <c r="DL155" s="7"/>
      <c r="DM155" s="7"/>
      <c r="DN155" s="7"/>
      <c r="DO155" s="7"/>
      <c r="DP155" s="7"/>
      <c r="DQ155" s="7"/>
      <c r="DR155" s="7"/>
      <c r="DS155" s="7"/>
      <c r="DT155" s="7"/>
      <c r="DU155" s="7"/>
    </row>
    <row r="156" spans="1:125" x14ac:dyDescent="0.25">
      <c r="A156" s="152" t="s">
        <v>83</v>
      </c>
      <c r="B156" s="153">
        <v>7275556</v>
      </c>
      <c r="C156" s="154">
        <v>8.2676908134579008E-2</v>
      </c>
      <c r="D156" s="155">
        <v>0.11450000000000003</v>
      </c>
      <c r="E156" s="173"/>
      <c r="F156" s="156"/>
      <c r="G156" s="157">
        <v>5579.6777651044067</v>
      </c>
      <c r="H156" s="157"/>
      <c r="I156" s="158"/>
      <c r="J156" s="159">
        <v>0.18456991871352699</v>
      </c>
      <c r="K156" s="159">
        <v>0.20223194473430001</v>
      </c>
      <c r="L156" s="159">
        <v>0.22378173798994799</v>
      </c>
      <c r="M156" s="159">
        <v>0.233983676801095</v>
      </c>
      <c r="N156" s="159">
        <v>0.244806357871694</v>
      </c>
      <c r="O156" s="159">
        <v>0.26086666656239199</v>
      </c>
      <c r="P156" s="159">
        <v>0.327630202500787</v>
      </c>
      <c r="Q156" s="159">
        <v>0.29837071580677599</v>
      </c>
      <c r="R156" s="160">
        <v>0.34796071412166502</v>
      </c>
      <c r="S156" s="160">
        <v>0.41190201963901402</v>
      </c>
      <c r="T156" s="160">
        <v>0.48338260461043198</v>
      </c>
      <c r="U156" s="160">
        <v>0.58934265624481896</v>
      </c>
      <c r="V156" s="161">
        <v>0.61307601104101705</v>
      </c>
      <c r="W156" s="161">
        <v>0.72810072633557898</v>
      </c>
      <c r="X156" s="162">
        <v>0.76427327200291895</v>
      </c>
      <c r="Y156" s="162">
        <v>1.86547123816584</v>
      </c>
      <c r="Z156" s="163">
        <v>3.1505586678701198</v>
      </c>
      <c r="AA156" s="163">
        <v>3.3811721098662</v>
      </c>
      <c r="AB156" s="163">
        <v>3.3730904174705301</v>
      </c>
      <c r="AC156" s="163">
        <v>5.9435531278515104</v>
      </c>
      <c r="AD156" s="223">
        <v>5.8395036453103799</v>
      </c>
      <c r="AE156" s="222"/>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3"/>
      <c r="BC156" s="163"/>
      <c r="BD156" s="163"/>
      <c r="BE156" s="163"/>
      <c r="BF156" s="163"/>
      <c r="BG156" s="163"/>
      <c r="BH156" s="163"/>
      <c r="BI156" s="163"/>
      <c r="BJ156" s="163"/>
      <c r="BK156" s="163"/>
      <c r="BL156" s="163"/>
      <c r="BM156" s="163"/>
      <c r="BN156" s="163"/>
      <c r="BO156" s="163"/>
      <c r="BP156" s="163"/>
      <c r="BQ156" s="163"/>
      <c r="BR156" s="163"/>
      <c r="BS156" s="163"/>
      <c r="BT156" s="163"/>
      <c r="BU156" s="163"/>
      <c r="BV156" s="163"/>
      <c r="BW156" s="163"/>
      <c r="BX156" s="163"/>
      <c r="BY156" s="163"/>
      <c r="BZ156" s="163"/>
      <c r="CA156" s="163"/>
      <c r="CB156" s="163"/>
      <c r="CC156" s="163"/>
      <c r="CD156" s="163"/>
      <c r="CE156" s="163"/>
      <c r="CF156" s="163"/>
      <c r="CG156" s="163"/>
      <c r="CH156" s="163"/>
      <c r="CI156" s="163"/>
      <c r="CJ156" s="163"/>
      <c r="CK156" s="163"/>
      <c r="CL156" s="163"/>
      <c r="CM156" s="163"/>
      <c r="CN156" s="163"/>
      <c r="CO156" s="163"/>
      <c r="CP156" s="163"/>
      <c r="CQ156" s="163"/>
      <c r="CR156" s="163"/>
      <c r="CS156" s="163"/>
      <c r="CT156" s="163"/>
      <c r="CU156" s="163"/>
      <c r="CV156" s="163"/>
      <c r="CW156" s="163"/>
      <c r="CX156" s="163"/>
      <c r="CY156" s="163"/>
      <c r="CZ156" s="163"/>
      <c r="DA156" s="163"/>
      <c r="DB156" s="163"/>
      <c r="DC156" s="163"/>
      <c r="DD156" s="163"/>
      <c r="DE156" s="163"/>
      <c r="DF156" s="187" t="s">
        <v>72</v>
      </c>
      <c r="DG156" s="187"/>
      <c r="DH156" s="7"/>
      <c r="DI156" s="7"/>
      <c r="DJ156" s="7"/>
      <c r="DK156" s="7"/>
      <c r="DL156" s="7"/>
      <c r="DM156" s="7"/>
      <c r="DN156" s="7"/>
      <c r="DO156" s="7"/>
      <c r="DP156" s="7"/>
      <c r="DQ156" s="7"/>
      <c r="DR156" s="7"/>
      <c r="DS156" s="7"/>
      <c r="DT156" s="7"/>
      <c r="DU156" s="7"/>
    </row>
    <row r="157" spans="1:125" x14ac:dyDescent="0.25">
      <c r="A157" s="152" t="s">
        <v>190</v>
      </c>
      <c r="B157" s="153">
        <v>1901548</v>
      </c>
      <c r="C157" s="154">
        <v>4.7455710883968409</v>
      </c>
      <c r="D157" s="155">
        <v>0.14370000000000005</v>
      </c>
      <c r="E157" s="173"/>
      <c r="F157" s="156"/>
      <c r="G157" s="157">
        <v>23339.498854862784</v>
      </c>
      <c r="H157" s="157"/>
      <c r="I157" s="158"/>
      <c r="J157" s="168">
        <v>3.1751932522642798</v>
      </c>
      <c r="K157" s="168">
        <v>3.3584894341368901</v>
      </c>
      <c r="L157" s="168">
        <v>3.3780001562780502</v>
      </c>
      <c r="M157" s="168">
        <v>3.5199810327169101</v>
      </c>
      <c r="N157" s="168">
        <v>3.56766934904338</v>
      </c>
      <c r="O157" s="168">
        <v>3.66016919603282</v>
      </c>
      <c r="P157" s="168">
        <v>3.9286489916826799</v>
      </c>
      <c r="Q157" s="168">
        <v>4.1611195974062998</v>
      </c>
      <c r="R157" s="163">
        <v>4.0174688978757498</v>
      </c>
      <c r="S157" s="163">
        <v>3.7079988099738102</v>
      </c>
      <c r="T157" s="163">
        <v>4.3058129102215803</v>
      </c>
      <c r="U157" s="163">
        <v>4.04590001446602</v>
      </c>
      <c r="V157" s="169">
        <v>3.9889402692209002</v>
      </c>
      <c r="W157" s="169">
        <v>3.9216969931643799</v>
      </c>
      <c r="X157" s="170">
        <v>3.86520690729765</v>
      </c>
      <c r="Y157" s="170">
        <v>3.9294012761384298</v>
      </c>
      <c r="Z157" s="163">
        <v>3.8761325142829599</v>
      </c>
      <c r="AA157" s="163">
        <v>3.8897654206609298</v>
      </c>
      <c r="AB157" s="163">
        <v>4.21712474608925</v>
      </c>
      <c r="AC157" s="163">
        <v>4.4264608737637996</v>
      </c>
      <c r="AD157" s="223">
        <v>3.93340024059624</v>
      </c>
      <c r="AE157" s="222"/>
      <c r="AF157" s="163"/>
      <c r="AG157" s="163"/>
      <c r="AH157" s="163"/>
      <c r="AI157" s="163"/>
      <c r="AJ157" s="163"/>
      <c r="AK157" s="163"/>
      <c r="AL157" s="163"/>
      <c r="AM157" s="163"/>
      <c r="AN157" s="163"/>
      <c r="AO157" s="163"/>
      <c r="AP157" s="163"/>
      <c r="AQ157" s="163"/>
      <c r="AR157" s="163"/>
      <c r="AS157" s="163"/>
      <c r="AT157" s="163"/>
      <c r="AU157" s="163"/>
      <c r="AV157" s="163"/>
      <c r="AW157" s="163"/>
      <c r="AX157" s="163"/>
      <c r="AY157" s="163"/>
      <c r="AZ157" s="163"/>
      <c r="BA157" s="163"/>
      <c r="BB157" s="163"/>
      <c r="BC157" s="163"/>
      <c r="BD157" s="163"/>
      <c r="BE157" s="163"/>
      <c r="BF157" s="163"/>
      <c r="BG157" s="163"/>
      <c r="BH157" s="163"/>
      <c r="BI157" s="163"/>
      <c r="BJ157" s="163"/>
      <c r="BK157" s="163"/>
      <c r="BL157" s="163"/>
      <c r="BM157" s="163"/>
      <c r="BN157" s="163"/>
      <c r="BO157" s="163"/>
      <c r="BP157" s="163"/>
      <c r="BQ157" s="163"/>
      <c r="BR157" s="163"/>
      <c r="BS157" s="163"/>
      <c r="BT157" s="163"/>
      <c r="BU157" s="163"/>
      <c r="BV157" s="163"/>
      <c r="BW157" s="163"/>
      <c r="BX157" s="163"/>
      <c r="BY157" s="163"/>
      <c r="BZ157" s="163"/>
      <c r="CA157" s="163"/>
      <c r="CB157" s="163"/>
      <c r="CC157" s="163"/>
      <c r="CD157" s="163"/>
      <c r="CE157" s="163"/>
      <c r="CF157" s="163"/>
      <c r="CG157" s="163"/>
      <c r="CH157" s="163"/>
      <c r="CI157" s="163"/>
      <c r="CJ157" s="163"/>
      <c r="CK157" s="163"/>
      <c r="CL157" s="163"/>
      <c r="CM157" s="163"/>
      <c r="CN157" s="163"/>
      <c r="CO157" s="163"/>
      <c r="CP157" s="163"/>
      <c r="CQ157" s="163"/>
      <c r="CR157" s="163"/>
      <c r="CS157" s="163"/>
      <c r="CT157" s="163"/>
      <c r="CU157" s="163"/>
      <c r="CV157" s="163"/>
      <c r="CW157" s="163"/>
      <c r="CX157" s="163"/>
      <c r="CY157" s="163"/>
      <c r="CZ157" s="163"/>
      <c r="DA157" s="163"/>
      <c r="DB157" s="163"/>
      <c r="DC157" s="163"/>
      <c r="DD157" s="163"/>
      <c r="DE157" s="163"/>
      <c r="DF157" s="187" t="s">
        <v>116</v>
      </c>
      <c r="DG157" s="188">
        <f>C157-J157</f>
        <v>1.5703778361325611</v>
      </c>
      <c r="DH157" s="7"/>
      <c r="DI157" s="7"/>
      <c r="DJ157" s="7"/>
      <c r="DK157" s="7"/>
      <c r="DL157" s="7"/>
      <c r="DM157" s="7"/>
      <c r="DN157" s="7"/>
      <c r="DO157" s="7"/>
      <c r="DP157" s="7"/>
      <c r="DQ157" s="7"/>
      <c r="DR157" s="7"/>
      <c r="DS157" s="7"/>
      <c r="DT157" s="7"/>
      <c r="DU157" s="7"/>
    </row>
    <row r="158" spans="1:125" x14ac:dyDescent="0.25">
      <c r="A158" s="152" t="s">
        <v>183</v>
      </c>
      <c r="B158" s="153">
        <v>6825442</v>
      </c>
      <c r="C158" s="154">
        <v>4.1552510835048295</v>
      </c>
      <c r="D158" s="155">
        <v>0.51439999999999997</v>
      </c>
      <c r="E158" s="173"/>
      <c r="F158" s="156"/>
      <c r="G158" s="157">
        <v>13566.50318884499</v>
      </c>
      <c r="H158" s="157"/>
      <c r="I158" s="158"/>
      <c r="J158" s="168">
        <v>4.7285425802922099</v>
      </c>
      <c r="K158" s="168">
        <v>4.9151891093676499</v>
      </c>
      <c r="L158" s="168">
        <v>4.6719574363297802</v>
      </c>
      <c r="M158" s="168">
        <v>4.4495733783425999</v>
      </c>
      <c r="N158" s="168">
        <v>4.31851843956027</v>
      </c>
      <c r="O158" s="168">
        <v>4.1630359388991298</v>
      </c>
      <c r="P158" s="168">
        <v>3.8570225405252199</v>
      </c>
      <c r="Q158" s="168">
        <v>3.4653039885279999</v>
      </c>
      <c r="R158" s="163">
        <v>4.3347902073679503</v>
      </c>
      <c r="S158" s="163">
        <v>5.1597198158808197</v>
      </c>
      <c r="T158" s="163">
        <v>4.7633866612560301</v>
      </c>
      <c r="U158" s="163">
        <v>4.5744300047729398</v>
      </c>
      <c r="V158" s="169">
        <v>4.7680801236677297</v>
      </c>
      <c r="W158" s="169">
        <v>4.3762807522203904</v>
      </c>
      <c r="X158" s="170">
        <v>4.4570190071083404</v>
      </c>
      <c r="Y158" s="170">
        <v>4.5944252845690299</v>
      </c>
      <c r="Z158" s="163">
        <v>4.6441569360644097</v>
      </c>
      <c r="AA158" s="163">
        <v>4.8365754712233402</v>
      </c>
      <c r="AB158" s="163">
        <v>4.5768189516336104</v>
      </c>
      <c r="AC158" s="163">
        <v>4.61956388506644</v>
      </c>
      <c r="AD158" s="223">
        <v>4.4469052418496</v>
      </c>
      <c r="AE158" s="222"/>
      <c r="AF158" s="163"/>
      <c r="AG158" s="163"/>
      <c r="AH158" s="163"/>
      <c r="AI158" s="163"/>
      <c r="AJ158" s="163"/>
      <c r="AK158" s="163"/>
      <c r="AL158" s="163"/>
      <c r="AM158" s="163"/>
      <c r="AN158" s="163"/>
      <c r="AO158" s="163"/>
      <c r="AP158" s="163"/>
      <c r="AQ158" s="163"/>
      <c r="AR158" s="163"/>
      <c r="AS158" s="163"/>
      <c r="AT158" s="163"/>
      <c r="AU158" s="163"/>
      <c r="AV158" s="163"/>
      <c r="AW158" s="163"/>
      <c r="AX158" s="163"/>
      <c r="AY158" s="163"/>
      <c r="AZ158" s="163"/>
      <c r="BA158" s="163"/>
      <c r="BB158" s="163"/>
      <c r="BC158" s="163"/>
      <c r="BD158" s="163"/>
      <c r="BE158" s="163"/>
      <c r="BF158" s="163"/>
      <c r="BG158" s="163"/>
      <c r="BH158" s="163"/>
      <c r="BI158" s="163"/>
      <c r="BJ158" s="163"/>
      <c r="BK158" s="163"/>
      <c r="BL158" s="163"/>
      <c r="BM158" s="163"/>
      <c r="BN158" s="163"/>
      <c r="BO158" s="163"/>
      <c r="BP158" s="163"/>
      <c r="BQ158" s="163"/>
      <c r="BR158" s="163"/>
      <c r="BS158" s="163"/>
      <c r="BT158" s="163"/>
      <c r="BU158" s="163"/>
      <c r="BV158" s="163"/>
      <c r="BW158" s="163"/>
      <c r="BX158" s="163"/>
      <c r="BY158" s="163"/>
      <c r="BZ158" s="163"/>
      <c r="CA158" s="163"/>
      <c r="CB158" s="163"/>
      <c r="CC158" s="163"/>
      <c r="CD158" s="163"/>
      <c r="CE158" s="163"/>
      <c r="CF158" s="163"/>
      <c r="CG158" s="163"/>
      <c r="CH158" s="163"/>
      <c r="CI158" s="163"/>
      <c r="CJ158" s="163"/>
      <c r="CK158" s="163"/>
      <c r="CL158" s="163"/>
      <c r="CM158" s="163"/>
      <c r="CN158" s="163"/>
      <c r="CO158" s="163"/>
      <c r="CP158" s="163"/>
      <c r="CQ158" s="163"/>
      <c r="CR158" s="163"/>
      <c r="CS158" s="163"/>
      <c r="CT158" s="163"/>
      <c r="CU158" s="163"/>
      <c r="CV158" s="163"/>
      <c r="CW158" s="163"/>
      <c r="CX158" s="163"/>
      <c r="CY158" s="163"/>
      <c r="CZ158" s="163"/>
      <c r="DA158" s="163"/>
      <c r="DB158" s="163"/>
      <c r="DC158" s="163"/>
      <c r="DD158" s="163"/>
      <c r="DE158" s="163"/>
      <c r="DF158" s="187" t="s">
        <v>116</v>
      </c>
      <c r="DG158" s="188">
        <f>C158-J158</f>
        <v>-0.57329149678738034</v>
      </c>
      <c r="DH158" s="7"/>
      <c r="DI158" s="7"/>
      <c r="DJ158" s="7"/>
      <c r="DK158" s="7"/>
      <c r="DL158" s="7"/>
      <c r="DM158" s="7"/>
      <c r="DN158" s="7"/>
      <c r="DO158" s="7"/>
      <c r="DP158" s="7"/>
      <c r="DQ158" s="7"/>
      <c r="DR158" s="7"/>
      <c r="DS158" s="7"/>
      <c r="DT158" s="7"/>
      <c r="DU158" s="7"/>
    </row>
    <row r="159" spans="1:125" x14ac:dyDescent="0.25">
      <c r="A159" s="152" t="s">
        <v>96</v>
      </c>
      <c r="B159" s="153">
        <v>5057677</v>
      </c>
      <c r="C159" s="154">
        <v>0.15141324351815921</v>
      </c>
      <c r="D159" s="155">
        <v>0.27370000000000005</v>
      </c>
      <c r="E159" s="156"/>
      <c r="F159" s="156"/>
      <c r="G159" s="157">
        <v>1272.3876231427125</v>
      </c>
      <c r="H159" s="157"/>
      <c r="I159" s="288"/>
      <c r="J159" s="159">
        <v>0.16404993205108601</v>
      </c>
      <c r="K159" s="159">
        <v>0.17727301855820399</v>
      </c>
      <c r="L159" s="159">
        <v>0.16942427437101301</v>
      </c>
      <c r="M159" s="159">
        <v>0.18114870161701799</v>
      </c>
      <c r="N159" s="159">
        <v>0.19338791889271201</v>
      </c>
      <c r="O159" s="159">
        <v>0.229116869009546</v>
      </c>
      <c r="P159" s="159">
        <v>0.227028872496919</v>
      </c>
      <c r="Q159" s="159">
        <v>0.20185977841573799</v>
      </c>
      <c r="R159" s="160">
        <v>0.168162797605235</v>
      </c>
      <c r="S159" s="160">
        <v>0.14505912636133</v>
      </c>
      <c r="T159" s="160">
        <v>0.21233686579941799</v>
      </c>
      <c r="U159" s="160">
        <v>0.21658268991221499</v>
      </c>
      <c r="V159" s="161">
        <v>0.23598870230249</v>
      </c>
      <c r="W159" s="161">
        <v>0.20997051039476999</v>
      </c>
      <c r="X159" s="162">
        <v>0.26636077358258498</v>
      </c>
      <c r="Y159" s="162">
        <v>0.26732595374720503</v>
      </c>
      <c r="Z159" s="163">
        <v>0.29669905067817998</v>
      </c>
      <c r="AA159" s="163">
        <v>0.27693501947416599</v>
      </c>
      <c r="AB159" s="163">
        <v>0.284680525623074</v>
      </c>
      <c r="AC159" s="163">
        <v>0.28003487520390802</v>
      </c>
      <c r="AD159" s="223">
        <v>0.24714647306652399</v>
      </c>
      <c r="AE159" s="222"/>
      <c r="AF159" s="163"/>
      <c r="AG159" s="163"/>
      <c r="AH159" s="163"/>
      <c r="AI159" s="163"/>
      <c r="AJ159" s="163"/>
      <c r="AK159" s="163"/>
      <c r="AL159" s="163"/>
      <c r="AM159" s="163"/>
      <c r="AN159" s="163"/>
      <c r="AO159" s="163"/>
      <c r="AP159" s="163"/>
      <c r="AQ159" s="163"/>
      <c r="AR159" s="163"/>
      <c r="AS159" s="163"/>
      <c r="AT159" s="163"/>
      <c r="AU159" s="163"/>
      <c r="AV159" s="163"/>
      <c r="AW159" s="163"/>
      <c r="AX159" s="163"/>
      <c r="AY159" s="163"/>
      <c r="AZ159" s="163"/>
      <c r="BA159" s="163"/>
      <c r="BB159" s="163"/>
      <c r="BC159" s="163"/>
      <c r="BD159" s="163"/>
      <c r="BE159" s="163"/>
      <c r="BF159" s="163"/>
      <c r="BG159" s="163"/>
      <c r="BH159" s="163"/>
      <c r="BI159" s="163"/>
      <c r="BJ159" s="163"/>
      <c r="BK159" s="163"/>
      <c r="BL159" s="163"/>
      <c r="BM159" s="163"/>
      <c r="BN159" s="163"/>
      <c r="BO159" s="163"/>
      <c r="BP159" s="163"/>
      <c r="BQ159" s="163"/>
      <c r="BR159" s="163"/>
      <c r="BS159" s="163"/>
      <c r="BT159" s="163"/>
      <c r="BU159" s="163"/>
      <c r="BV159" s="163"/>
      <c r="BW159" s="163"/>
      <c r="BX159" s="163"/>
      <c r="BY159" s="163"/>
      <c r="BZ159" s="163"/>
      <c r="CA159" s="163"/>
      <c r="CB159" s="163"/>
      <c r="CC159" s="163"/>
      <c r="CD159" s="163"/>
      <c r="CE159" s="163"/>
      <c r="CF159" s="163"/>
      <c r="CG159" s="163"/>
      <c r="CH159" s="163"/>
      <c r="CI159" s="163"/>
      <c r="CJ159" s="163"/>
      <c r="CK159" s="163"/>
      <c r="CL159" s="163"/>
      <c r="CM159" s="163"/>
      <c r="CN159" s="163"/>
      <c r="CO159" s="163"/>
      <c r="CP159" s="163"/>
      <c r="CQ159" s="163"/>
      <c r="CR159" s="163"/>
      <c r="CS159" s="163"/>
      <c r="CT159" s="163"/>
      <c r="CU159" s="163"/>
      <c r="CV159" s="163"/>
      <c r="CW159" s="163"/>
      <c r="CX159" s="163"/>
      <c r="CY159" s="163"/>
      <c r="CZ159" s="163"/>
      <c r="DA159" s="163"/>
      <c r="DB159" s="163"/>
      <c r="DC159" s="163"/>
      <c r="DD159" s="163"/>
      <c r="DE159" s="163"/>
      <c r="DF159" s="187" t="s">
        <v>72</v>
      </c>
      <c r="DG159" s="187"/>
      <c r="DH159" s="7"/>
      <c r="DI159" s="7"/>
      <c r="DJ159" s="7"/>
      <c r="DK159" s="7"/>
      <c r="DL159" s="7"/>
      <c r="DM159" s="7"/>
      <c r="DN159" s="7"/>
      <c r="DO159" s="7"/>
      <c r="DP159" s="7"/>
      <c r="DQ159" s="7"/>
      <c r="DR159" s="7"/>
      <c r="DS159" s="7"/>
      <c r="DT159" s="7"/>
      <c r="DU159" s="7"/>
    </row>
    <row r="160" spans="1:125" x14ac:dyDescent="0.25">
      <c r="A160" s="152" t="s">
        <v>224</v>
      </c>
      <c r="B160" s="153">
        <v>6871287</v>
      </c>
      <c r="C160" s="154">
        <v>9.0808185245190618</v>
      </c>
      <c r="D160" s="155">
        <v>9.6999999999999881E-3</v>
      </c>
      <c r="E160" s="173"/>
      <c r="F160" s="156"/>
      <c r="G160" s="165">
        <v>17317.3933179138</v>
      </c>
      <c r="H160" s="157"/>
      <c r="I160" s="158"/>
      <c r="J160" s="168">
        <v>9.3210973581272505</v>
      </c>
      <c r="K160" s="168">
        <v>9.1235257902058091</v>
      </c>
      <c r="L160" s="168">
        <v>9.3266962982730099</v>
      </c>
      <c r="M160" s="168">
        <v>9.8493866097419005</v>
      </c>
      <c r="N160" s="168">
        <v>9.7397186405861103</v>
      </c>
      <c r="O160" s="168">
        <v>9.8115018002516994</v>
      </c>
      <c r="P160" s="168">
        <v>9.4888440469000805</v>
      </c>
      <c r="Q160" s="168">
        <v>8.6395235990610306</v>
      </c>
      <c r="R160" s="163">
        <v>9.0464901164465008</v>
      </c>
      <c r="S160" s="163">
        <v>9.3901716957760506</v>
      </c>
      <c r="T160" s="163">
        <v>9.9306589683327005</v>
      </c>
      <c r="U160" s="163">
        <v>6.8153586710470702</v>
      </c>
      <c r="V160" s="169">
        <v>9.6025868790563802</v>
      </c>
      <c r="W160" s="169">
        <v>9.4919156189168099</v>
      </c>
      <c r="X160" s="170">
        <v>9.3627187905275697</v>
      </c>
      <c r="Y160" s="170">
        <v>8.2567387500413005</v>
      </c>
      <c r="Z160" s="163">
        <v>7.8103443195090003</v>
      </c>
      <c r="AA160" s="163">
        <v>8.4112021438626901</v>
      </c>
      <c r="AB160" s="163">
        <v>8.5667961587746806</v>
      </c>
      <c r="AC160" s="163">
        <v>8.7508640758971605</v>
      </c>
      <c r="AD160" s="223">
        <v>7.89621379107537</v>
      </c>
      <c r="AE160" s="222"/>
      <c r="AF160" s="163"/>
      <c r="AG160" s="163"/>
      <c r="AH160" s="163"/>
      <c r="AI160" s="163"/>
      <c r="AJ160" s="163"/>
      <c r="AK160" s="163"/>
      <c r="AL160" s="163"/>
      <c r="AM160" s="163"/>
      <c r="AN160" s="163"/>
      <c r="AO160" s="163"/>
      <c r="AP160" s="163"/>
      <c r="AQ160" s="163"/>
      <c r="AR160" s="163"/>
      <c r="AS160" s="163"/>
      <c r="AT160" s="163"/>
      <c r="AU160" s="163"/>
      <c r="AV160" s="163"/>
      <c r="AW160" s="163"/>
      <c r="AX160" s="163"/>
      <c r="AY160" s="163"/>
      <c r="AZ160" s="163"/>
      <c r="BA160" s="163"/>
      <c r="BB160" s="163"/>
      <c r="BC160" s="163"/>
      <c r="BD160" s="163"/>
      <c r="BE160" s="163"/>
      <c r="BF160" s="163"/>
      <c r="BG160" s="163"/>
      <c r="BH160" s="163"/>
      <c r="BI160" s="163"/>
      <c r="BJ160" s="163"/>
      <c r="BK160" s="163"/>
      <c r="BL160" s="163"/>
      <c r="BM160" s="163"/>
      <c r="BN160" s="163"/>
      <c r="BO160" s="163"/>
      <c r="BP160" s="163"/>
      <c r="BQ160" s="163"/>
      <c r="BR160" s="163"/>
      <c r="BS160" s="163"/>
      <c r="BT160" s="163"/>
      <c r="BU160" s="163"/>
      <c r="BV160" s="163"/>
      <c r="BW160" s="163"/>
      <c r="BX160" s="163"/>
      <c r="BY160" s="163"/>
      <c r="BZ160" s="163"/>
      <c r="CA160" s="163"/>
      <c r="CB160" s="163"/>
      <c r="CC160" s="163"/>
      <c r="CD160" s="163"/>
      <c r="CE160" s="163"/>
      <c r="CF160" s="163"/>
      <c r="CG160" s="163"/>
      <c r="CH160" s="163"/>
      <c r="CI160" s="163"/>
      <c r="CJ160" s="163"/>
      <c r="CK160" s="163"/>
      <c r="CL160" s="163"/>
      <c r="CM160" s="163"/>
      <c r="CN160" s="163"/>
      <c r="CO160" s="163"/>
      <c r="CP160" s="163"/>
      <c r="CQ160" s="163"/>
      <c r="CR160" s="163"/>
      <c r="CS160" s="163"/>
      <c r="CT160" s="163"/>
      <c r="CU160" s="163"/>
      <c r="CV160" s="163"/>
      <c r="CW160" s="163"/>
      <c r="CX160" s="163"/>
      <c r="CY160" s="163"/>
      <c r="CZ160" s="163"/>
      <c r="DA160" s="163"/>
      <c r="DB160" s="163"/>
      <c r="DC160" s="163"/>
      <c r="DD160" s="163"/>
      <c r="DE160" s="163"/>
      <c r="DF160" s="187" t="s">
        <v>116</v>
      </c>
      <c r="DG160" s="188">
        <f>C160-J160</f>
        <v>-0.24027883360818869</v>
      </c>
      <c r="DH160" s="7"/>
      <c r="DI160" s="7"/>
      <c r="DJ160" s="7"/>
      <c r="DK160" s="7"/>
      <c r="DL160" s="7"/>
      <c r="DM160" s="7"/>
      <c r="DN160" s="7"/>
      <c r="DO160" s="7"/>
      <c r="DP160" s="7"/>
      <c r="DQ160" s="7"/>
      <c r="DR160" s="7"/>
      <c r="DS160" s="7"/>
      <c r="DT160" s="7"/>
      <c r="DU160" s="7"/>
    </row>
    <row r="161" spans="1:125" x14ac:dyDescent="0.25">
      <c r="A161" s="152" t="s">
        <v>251</v>
      </c>
      <c r="B161" s="153">
        <v>632275</v>
      </c>
      <c r="C161" s="154">
        <v>25.286291840102649</v>
      </c>
      <c r="D161" s="155">
        <v>0.48299999999999998</v>
      </c>
      <c r="E161" s="173"/>
      <c r="F161" s="156"/>
      <c r="G161" s="157">
        <v>98999.69188623532</v>
      </c>
      <c r="H161" s="157">
        <v>67</v>
      </c>
      <c r="I161" s="158"/>
      <c r="J161" s="171">
        <v>20.281723319176901</v>
      </c>
      <c r="K161" s="171">
        <v>21.314656404256699</v>
      </c>
      <c r="L161" s="171">
        <v>22.7214704692197</v>
      </c>
      <c r="M161" s="171">
        <v>23.480231113292</v>
      </c>
      <c r="N161" s="171">
        <v>26.420390503940698</v>
      </c>
      <c r="O161" s="171">
        <v>26.5855263954377</v>
      </c>
      <c r="P161" s="171">
        <v>25.767823619943101</v>
      </c>
      <c r="Q161" s="171">
        <v>24.010182836881398</v>
      </c>
      <c r="R161" s="172">
        <v>23.217090154110899</v>
      </c>
      <c r="S161" s="172">
        <v>21.473950648879001</v>
      </c>
      <c r="T161" s="163">
        <v>22.174620269161199</v>
      </c>
      <c r="U161" s="163">
        <v>21.4134173184746</v>
      </c>
      <c r="V161" s="169">
        <v>20.478977676305</v>
      </c>
      <c r="W161" s="169">
        <v>19.0247988315284</v>
      </c>
      <c r="X161" s="170">
        <v>17.729971111039401</v>
      </c>
      <c r="Y161" s="170">
        <v>16.494675540372899</v>
      </c>
      <c r="Z161" s="163">
        <v>15.779050089599799</v>
      </c>
      <c r="AA161" s="163">
        <v>15.802215300969401</v>
      </c>
      <c r="AB161" s="163">
        <v>16.150421999327001</v>
      </c>
      <c r="AC161" s="163">
        <v>16.151998066468099</v>
      </c>
      <c r="AD161" s="223">
        <v>13.2428446057498</v>
      </c>
      <c r="AE161" s="222"/>
      <c r="AF161" s="163"/>
      <c r="AG161" s="163"/>
      <c r="AH161" s="163"/>
      <c r="AI161" s="163"/>
      <c r="AJ161" s="163"/>
      <c r="AK161" s="163"/>
      <c r="AL161" s="163"/>
      <c r="AM161" s="163"/>
      <c r="AN161" s="163"/>
      <c r="AO161" s="163"/>
      <c r="AP161" s="163"/>
      <c r="AQ161" s="163"/>
      <c r="AR161" s="163"/>
      <c r="AS161" s="163"/>
      <c r="AT161" s="163"/>
      <c r="AU161" s="163"/>
      <c r="AV161" s="163"/>
      <c r="AW161" s="163"/>
      <c r="AX161" s="163"/>
      <c r="AY161" s="163"/>
      <c r="AZ161" s="163"/>
      <c r="BA161" s="163"/>
      <c r="BB161" s="163"/>
      <c r="BC161" s="163"/>
      <c r="BD161" s="163"/>
      <c r="BE161" s="163"/>
      <c r="BF161" s="163"/>
      <c r="BG161" s="163"/>
      <c r="BH161" s="163"/>
      <c r="BI161" s="163"/>
      <c r="BJ161" s="163"/>
      <c r="BK161" s="163"/>
      <c r="BL161" s="163"/>
      <c r="BM161" s="163"/>
      <c r="BN161" s="163"/>
      <c r="BO161" s="163"/>
      <c r="BP161" s="163"/>
      <c r="BQ161" s="163"/>
      <c r="BR161" s="163"/>
      <c r="BS161" s="163"/>
      <c r="BT161" s="163"/>
      <c r="BU161" s="163"/>
      <c r="BV161" s="163"/>
      <c r="BW161" s="163"/>
      <c r="BX161" s="163"/>
      <c r="BY161" s="163"/>
      <c r="BZ161" s="163"/>
      <c r="CA161" s="163"/>
      <c r="CB161" s="163"/>
      <c r="CC161" s="163"/>
      <c r="CD161" s="163"/>
      <c r="CE161" s="163"/>
      <c r="CF161" s="163"/>
      <c r="CG161" s="163"/>
      <c r="CH161" s="163"/>
      <c r="CI161" s="163"/>
      <c r="CJ161" s="163"/>
      <c r="CK161" s="163"/>
      <c r="CL161" s="163"/>
      <c r="CM161" s="163"/>
      <c r="CN161" s="163"/>
      <c r="CO161" s="163"/>
      <c r="CP161" s="163"/>
      <c r="CQ161" s="163"/>
      <c r="CR161" s="163"/>
      <c r="CS161" s="163"/>
      <c r="CT161" s="163"/>
      <c r="CU161" s="163"/>
      <c r="CV161" s="163"/>
      <c r="CW161" s="163"/>
      <c r="CX161" s="163"/>
      <c r="CY161" s="163"/>
      <c r="CZ161" s="163"/>
      <c r="DA161" s="163"/>
      <c r="DB161" s="163"/>
      <c r="DC161" s="163"/>
      <c r="DD161" s="163"/>
      <c r="DE161" s="163"/>
      <c r="DF161" s="187" t="s">
        <v>116</v>
      </c>
      <c r="DG161" s="188">
        <f>C161-J161</f>
        <v>5.0045685209257478</v>
      </c>
      <c r="DH161" s="7"/>
      <c r="DI161" s="7"/>
      <c r="DJ161" s="7"/>
      <c r="DK161" s="7"/>
      <c r="DL161" s="7"/>
      <c r="DM161" s="7"/>
      <c r="DN161" s="7"/>
      <c r="DO161" s="7"/>
      <c r="DP161" s="7"/>
      <c r="DQ161" s="7"/>
      <c r="DR161" s="7"/>
      <c r="DS161" s="7"/>
      <c r="DT161" s="7"/>
      <c r="DU161" s="7"/>
    </row>
    <row r="162" spans="1:125" x14ac:dyDescent="0.25">
      <c r="A162" s="152" t="s">
        <v>174</v>
      </c>
      <c r="B162" s="153">
        <v>649342</v>
      </c>
      <c r="C162" s="154">
        <v>3.1872476568460053</v>
      </c>
      <c r="D162" s="178"/>
      <c r="E162" s="156"/>
      <c r="F162" s="156"/>
      <c r="G162" s="165">
        <v>99213.043385746481</v>
      </c>
      <c r="H162" s="157"/>
      <c r="I162" s="158"/>
      <c r="J162" s="168">
        <v>3.1941494211164501</v>
      </c>
      <c r="K162" s="168">
        <v>3.2967267350101901</v>
      </c>
      <c r="L162" s="168">
        <v>3.43161476667201</v>
      </c>
      <c r="M162" s="168">
        <v>3.39329447959022</v>
      </c>
      <c r="N162" s="168">
        <v>4.0020040177918101</v>
      </c>
      <c r="O162" s="168">
        <v>4.0039604176898598</v>
      </c>
      <c r="P162" s="168">
        <v>3.7503982960350299</v>
      </c>
      <c r="Q162" s="168">
        <v>3.1694940177403601</v>
      </c>
      <c r="R162" s="163">
        <v>2.5358948966458499</v>
      </c>
      <c r="S162" s="163">
        <v>2.6480401356905299</v>
      </c>
      <c r="T162" s="163">
        <v>2.0838367712102599</v>
      </c>
      <c r="U162" s="163">
        <v>2.8404686354627202</v>
      </c>
      <c r="V162" s="169">
        <v>2.9718653595979601</v>
      </c>
      <c r="W162" s="169">
        <v>2.79985226078032</v>
      </c>
      <c r="X162" s="170">
        <v>2.7749829590289101</v>
      </c>
      <c r="Y162" s="170">
        <v>3.4855133753340599</v>
      </c>
      <c r="Z162" s="163">
        <v>3.2368983615581999</v>
      </c>
      <c r="AA162" s="163">
        <v>3.3683120345280102</v>
      </c>
      <c r="AB162" s="163">
        <v>3.42464027668409</v>
      </c>
      <c r="AC162" s="163">
        <v>3.4713935903222302</v>
      </c>
      <c r="AD162" s="223">
        <v>3.3569026650707601</v>
      </c>
      <c r="AE162" s="222"/>
      <c r="AF162" s="163"/>
      <c r="AG162" s="163"/>
      <c r="AH162" s="163"/>
      <c r="AI162" s="163"/>
      <c r="AJ162" s="163"/>
      <c r="AK162" s="163"/>
      <c r="AL162" s="163"/>
      <c r="AM162" s="163"/>
      <c r="AN162" s="163"/>
      <c r="AO162" s="163"/>
      <c r="AP162" s="163"/>
      <c r="AQ162" s="163"/>
      <c r="AR162" s="163"/>
      <c r="AS162" s="163"/>
      <c r="AT162" s="163"/>
      <c r="AU162" s="163"/>
      <c r="AV162" s="163"/>
      <c r="AW162" s="163"/>
      <c r="AX162" s="163"/>
      <c r="AY162" s="163"/>
      <c r="AZ162" s="163"/>
      <c r="BA162" s="163"/>
      <c r="BB162" s="163"/>
      <c r="BC162" s="163"/>
      <c r="BD162" s="163"/>
      <c r="BE162" s="163"/>
      <c r="BF162" s="163"/>
      <c r="BG162" s="163"/>
      <c r="BH162" s="163"/>
      <c r="BI162" s="163"/>
      <c r="BJ162" s="163"/>
      <c r="BK162" s="163"/>
      <c r="BL162" s="163"/>
      <c r="BM162" s="163"/>
      <c r="BN162" s="163"/>
      <c r="BO162" s="163"/>
      <c r="BP162" s="163"/>
      <c r="BQ162" s="163"/>
      <c r="BR162" s="163"/>
      <c r="BS162" s="163"/>
      <c r="BT162" s="163"/>
      <c r="BU162" s="163"/>
      <c r="BV162" s="163"/>
      <c r="BW162" s="163"/>
      <c r="BX162" s="163"/>
      <c r="BY162" s="163"/>
      <c r="BZ162" s="163"/>
      <c r="CA162" s="163"/>
      <c r="CB162" s="163"/>
      <c r="CC162" s="163"/>
      <c r="CD162" s="163"/>
      <c r="CE162" s="163"/>
      <c r="CF162" s="163"/>
      <c r="CG162" s="163"/>
      <c r="CH162" s="163"/>
      <c r="CI162" s="163"/>
      <c r="CJ162" s="163"/>
      <c r="CK162" s="163"/>
      <c r="CL162" s="163"/>
      <c r="CM162" s="163"/>
      <c r="CN162" s="163"/>
      <c r="CO162" s="163"/>
      <c r="CP162" s="163"/>
      <c r="CQ162" s="163"/>
      <c r="CR162" s="163"/>
      <c r="CS162" s="163"/>
      <c r="CT162" s="163"/>
      <c r="CU162" s="163"/>
      <c r="CV162" s="163"/>
      <c r="CW162" s="163"/>
      <c r="CX162" s="163"/>
      <c r="CY162" s="163"/>
      <c r="CZ162" s="163"/>
      <c r="DA162" s="163"/>
      <c r="DB162" s="163"/>
      <c r="DC162" s="163"/>
      <c r="DD162" s="163"/>
      <c r="DE162" s="163"/>
      <c r="DF162" s="187" t="s">
        <v>106</v>
      </c>
      <c r="DG162" s="187"/>
      <c r="DH162" s="7"/>
      <c r="DI162" s="7"/>
      <c r="DJ162" s="7"/>
      <c r="DK162" s="7"/>
      <c r="DL162" s="7"/>
      <c r="DM162" s="7"/>
      <c r="DN162" s="7"/>
      <c r="DO162" s="7"/>
      <c r="DP162" s="7"/>
      <c r="DQ162" s="7"/>
      <c r="DR162" s="7"/>
      <c r="DS162" s="7"/>
      <c r="DT162" s="7"/>
      <c r="DU162" s="7"/>
    </row>
    <row r="163" spans="1:125" x14ac:dyDescent="0.25">
      <c r="A163" s="152" t="s">
        <v>81</v>
      </c>
      <c r="B163" s="153">
        <v>27691019</v>
      </c>
      <c r="C163" s="154">
        <v>7.798790920274018E-2</v>
      </c>
      <c r="D163" s="155">
        <v>0.42829999999999996</v>
      </c>
      <c r="E163" s="173"/>
      <c r="F163" s="156"/>
      <c r="G163" s="157">
        <v>1534.3524308613221</v>
      </c>
      <c r="H163" s="157"/>
      <c r="I163" s="288"/>
      <c r="J163" s="159">
        <v>0.13092021229617401</v>
      </c>
      <c r="K163" s="159">
        <v>0.12528213932343901</v>
      </c>
      <c r="L163" s="159">
        <v>9.0661336180141397E-2</v>
      </c>
      <c r="M163" s="159">
        <v>0.117471415258213</v>
      </c>
      <c r="N163" s="159">
        <v>0.124811635448071</v>
      </c>
      <c r="O163" s="159">
        <v>0.121832750671286</v>
      </c>
      <c r="P163" s="159">
        <v>0.116448695428039</v>
      </c>
      <c r="Q163" s="159">
        <v>0.116692628122057</v>
      </c>
      <c r="R163" s="160">
        <v>0.122020140474583</v>
      </c>
      <c r="S163" s="160">
        <v>0.10255053701912099</v>
      </c>
      <c r="T163" s="160">
        <v>0.12167177031524801</v>
      </c>
      <c r="U163" s="160">
        <v>0.142666657821274</v>
      </c>
      <c r="V163" s="161">
        <v>0.17354345949719399</v>
      </c>
      <c r="W163" s="161">
        <v>0.18922052702178899</v>
      </c>
      <c r="X163" s="162">
        <v>0.17979551920745401</v>
      </c>
      <c r="Y163" s="162">
        <v>0.18214057295298799</v>
      </c>
      <c r="Z163" s="163">
        <v>0.19243840326817899</v>
      </c>
      <c r="AA163" s="163">
        <v>0.18051298522930401</v>
      </c>
      <c r="AB163" s="163">
        <v>0.185047118682274</v>
      </c>
      <c r="AC163" s="163">
        <v>0.173790555692211</v>
      </c>
      <c r="AD163" s="223">
        <v>0.15353729303864799</v>
      </c>
      <c r="AE163" s="222"/>
      <c r="AF163" s="163"/>
      <c r="AG163" s="163"/>
      <c r="AH163" s="163"/>
      <c r="AI163" s="163"/>
      <c r="AJ163" s="163"/>
      <c r="AK163" s="163"/>
      <c r="AL163" s="163"/>
      <c r="AM163" s="163"/>
      <c r="AN163" s="163"/>
      <c r="AO163" s="163"/>
      <c r="AP163" s="163"/>
      <c r="AQ163" s="163"/>
      <c r="AR163" s="163"/>
      <c r="AS163" s="163"/>
      <c r="AT163" s="163"/>
      <c r="AU163" s="163"/>
      <c r="AV163" s="163"/>
      <c r="AW163" s="163"/>
      <c r="AX163" s="163"/>
      <c r="AY163" s="163"/>
      <c r="AZ163" s="163"/>
      <c r="BA163" s="163"/>
      <c r="BB163" s="163"/>
      <c r="BC163" s="163"/>
      <c r="BD163" s="163"/>
      <c r="BE163" s="163"/>
      <c r="BF163" s="163"/>
      <c r="BG163" s="163"/>
      <c r="BH163" s="163"/>
      <c r="BI163" s="163"/>
      <c r="BJ163" s="163"/>
      <c r="BK163" s="163"/>
      <c r="BL163" s="163"/>
      <c r="BM163" s="163"/>
      <c r="BN163" s="163"/>
      <c r="BO163" s="163"/>
      <c r="BP163" s="163"/>
      <c r="BQ163" s="163"/>
      <c r="BR163" s="163"/>
      <c r="BS163" s="163"/>
      <c r="BT163" s="163"/>
      <c r="BU163" s="163"/>
      <c r="BV163" s="163"/>
      <c r="BW163" s="163"/>
      <c r="BX163" s="163"/>
      <c r="BY163" s="163"/>
      <c r="BZ163" s="163"/>
      <c r="CA163" s="163"/>
      <c r="CB163" s="163"/>
      <c r="CC163" s="163"/>
      <c r="CD163" s="163"/>
      <c r="CE163" s="163"/>
      <c r="CF163" s="163"/>
      <c r="CG163" s="163"/>
      <c r="CH163" s="163"/>
      <c r="CI163" s="163"/>
      <c r="CJ163" s="163"/>
      <c r="CK163" s="163"/>
      <c r="CL163" s="163"/>
      <c r="CM163" s="163"/>
      <c r="CN163" s="163"/>
      <c r="CO163" s="163"/>
      <c r="CP163" s="163"/>
      <c r="CQ163" s="163"/>
      <c r="CR163" s="163"/>
      <c r="CS163" s="163"/>
      <c r="CT163" s="163"/>
      <c r="CU163" s="163"/>
      <c r="CV163" s="163"/>
      <c r="CW163" s="163"/>
      <c r="CX163" s="163"/>
      <c r="CY163" s="163"/>
      <c r="CZ163" s="163"/>
      <c r="DA163" s="163"/>
      <c r="DB163" s="163"/>
      <c r="DC163" s="163"/>
      <c r="DD163" s="163"/>
      <c r="DE163" s="163"/>
      <c r="DF163" s="187" t="s">
        <v>72</v>
      </c>
      <c r="DG163" s="187"/>
      <c r="DH163" s="7"/>
      <c r="DI163" s="7"/>
      <c r="DJ163" s="7"/>
      <c r="DK163" s="7"/>
      <c r="DL163" s="7"/>
      <c r="DM163" s="7"/>
      <c r="DN163" s="7"/>
      <c r="DO163" s="7"/>
      <c r="DP163" s="7"/>
      <c r="DQ163" s="7"/>
      <c r="DR163" s="7"/>
      <c r="DS163" s="7"/>
      <c r="DT163" s="7"/>
      <c r="DU163" s="7"/>
    </row>
    <row r="164" spans="1:125" x14ac:dyDescent="0.25">
      <c r="A164" s="152" t="s">
        <v>87</v>
      </c>
      <c r="B164" s="153">
        <v>19129955</v>
      </c>
      <c r="C164" s="154">
        <v>9.9716098749644239E-2</v>
      </c>
      <c r="D164" s="155">
        <v>0.32769999999999994</v>
      </c>
      <c r="E164" s="173"/>
      <c r="F164" s="156"/>
      <c r="G164" s="157">
        <v>1385.5016546919851</v>
      </c>
      <c r="H164" s="157"/>
      <c r="I164" s="288"/>
      <c r="J164" s="159">
        <v>0.14515224812240901</v>
      </c>
      <c r="K164" s="159">
        <v>0.135353673530028</v>
      </c>
      <c r="L164" s="159">
        <v>0.13203475867159101</v>
      </c>
      <c r="M164" s="159">
        <v>0.138482857277373</v>
      </c>
      <c r="N164" s="159">
        <v>0.13642047047493</v>
      </c>
      <c r="O164" s="159">
        <v>0.134991563371022</v>
      </c>
      <c r="P164" s="159">
        <v>0.13968757892795</v>
      </c>
      <c r="Q164" s="159">
        <v>0.133363876923633</v>
      </c>
      <c r="R164" s="160">
        <v>0.14109657898088501</v>
      </c>
      <c r="S164" s="160">
        <v>0.130305074883177</v>
      </c>
      <c r="T164" s="160">
        <v>0.140932523132965</v>
      </c>
      <c r="U164" s="160">
        <v>9.1379346097811606E-2</v>
      </c>
      <c r="V164" s="161">
        <v>8.3370383479226498E-2</v>
      </c>
      <c r="W164" s="161">
        <v>9.3578849226554794E-2</v>
      </c>
      <c r="X164" s="162">
        <v>8.3700773513249893E-2</v>
      </c>
      <c r="Y164" s="162">
        <v>8.1555052024454497E-2</v>
      </c>
      <c r="Z164" s="163">
        <v>8.7622719548061501E-2</v>
      </c>
      <c r="AA164" s="163">
        <v>7.9532161375161198E-2</v>
      </c>
      <c r="AB164" s="163">
        <v>8.1666900145957594E-2</v>
      </c>
      <c r="AC164" s="163">
        <v>7.6992894612532906E-2</v>
      </c>
      <c r="AD164" s="223">
        <v>6.8278799763781803E-2</v>
      </c>
      <c r="AE164" s="222"/>
      <c r="AF164" s="163"/>
      <c r="AG164" s="163"/>
      <c r="AH164" s="163"/>
      <c r="AI164" s="163"/>
      <c r="AJ164" s="163"/>
      <c r="AK164" s="163"/>
      <c r="AL164" s="163"/>
      <c r="AM164" s="163"/>
      <c r="AN164" s="163"/>
      <c r="AO164" s="163"/>
      <c r="AP164" s="163"/>
      <c r="AQ164" s="163"/>
      <c r="AR164" s="163"/>
      <c r="AS164" s="163"/>
      <c r="AT164" s="163"/>
      <c r="AU164" s="163"/>
      <c r="AV164" s="163"/>
      <c r="AW164" s="163"/>
      <c r="AX164" s="163"/>
      <c r="AY164" s="163"/>
      <c r="AZ164" s="163"/>
      <c r="BA164" s="163"/>
      <c r="BB164" s="163"/>
      <c r="BC164" s="163"/>
      <c r="BD164" s="163"/>
      <c r="BE164" s="163"/>
      <c r="BF164" s="163"/>
      <c r="BG164" s="163"/>
      <c r="BH164" s="163"/>
      <c r="BI164" s="163"/>
      <c r="BJ164" s="163"/>
      <c r="BK164" s="163"/>
      <c r="BL164" s="163"/>
      <c r="BM164" s="163"/>
      <c r="BN164" s="163"/>
      <c r="BO164" s="163"/>
      <c r="BP164" s="163"/>
      <c r="BQ164" s="163"/>
      <c r="BR164" s="163"/>
      <c r="BS164" s="163"/>
      <c r="BT164" s="163"/>
      <c r="BU164" s="163"/>
      <c r="BV164" s="163"/>
      <c r="BW164" s="163"/>
      <c r="BX164" s="163"/>
      <c r="BY164" s="163"/>
      <c r="BZ164" s="163"/>
      <c r="CA164" s="163"/>
      <c r="CB164" s="163"/>
      <c r="CC164" s="163"/>
      <c r="CD164" s="163"/>
      <c r="CE164" s="163"/>
      <c r="CF164" s="163"/>
      <c r="CG164" s="163"/>
      <c r="CH164" s="163"/>
      <c r="CI164" s="163"/>
      <c r="CJ164" s="163"/>
      <c r="CK164" s="163"/>
      <c r="CL164" s="163"/>
      <c r="CM164" s="163"/>
      <c r="CN164" s="163"/>
      <c r="CO164" s="163"/>
      <c r="CP164" s="163"/>
      <c r="CQ164" s="163"/>
      <c r="CR164" s="163"/>
      <c r="CS164" s="163"/>
      <c r="CT164" s="163"/>
      <c r="CU164" s="163"/>
      <c r="CV164" s="163"/>
      <c r="CW164" s="163"/>
      <c r="CX164" s="163"/>
      <c r="CY164" s="163"/>
      <c r="CZ164" s="163"/>
      <c r="DA164" s="163"/>
      <c r="DB164" s="163"/>
      <c r="DC164" s="163"/>
      <c r="DD164" s="163"/>
      <c r="DE164" s="163"/>
      <c r="DF164" s="187" t="s">
        <v>72</v>
      </c>
      <c r="DG164" s="187"/>
      <c r="DH164" s="7"/>
      <c r="DI164" s="7"/>
      <c r="DJ164" s="7"/>
      <c r="DK164" s="7"/>
      <c r="DL164" s="7"/>
      <c r="DM164" s="7"/>
      <c r="DN164" s="7"/>
      <c r="DO164" s="7"/>
      <c r="DP164" s="7"/>
      <c r="DQ164" s="7"/>
      <c r="DR164" s="7"/>
      <c r="DS164" s="7"/>
      <c r="DT164" s="7"/>
      <c r="DU164" s="7"/>
    </row>
    <row r="165" spans="1:125" x14ac:dyDescent="0.25">
      <c r="A165" s="152" t="s">
        <v>184</v>
      </c>
      <c r="B165" s="153">
        <v>32365998</v>
      </c>
      <c r="C165" s="154">
        <v>4.3949519965901169</v>
      </c>
      <c r="D165" s="155">
        <v>0.22</v>
      </c>
      <c r="E165" s="173"/>
      <c r="F165" s="156"/>
      <c r="G165" s="157">
        <v>23144.608233644656</v>
      </c>
      <c r="H165" s="157"/>
      <c r="I165" s="158"/>
      <c r="J165" s="168">
        <v>5.7156992571811802</v>
      </c>
      <c r="K165" s="168">
        <v>5.8979661434961104</v>
      </c>
      <c r="L165" s="168">
        <v>6.1534738782997502</v>
      </c>
      <c r="M165" s="168">
        <v>6.4173454742736604</v>
      </c>
      <c r="N165" s="168">
        <v>6.7875255570804898</v>
      </c>
      <c r="O165" s="168">
        <v>7.1355590097741901</v>
      </c>
      <c r="P165" s="168">
        <v>7.2954980211447502</v>
      </c>
      <c r="Q165" s="168">
        <v>7.8223374748063899</v>
      </c>
      <c r="R165" s="163">
        <v>8.1672882635451902</v>
      </c>
      <c r="S165" s="163">
        <v>7.2264099763017402</v>
      </c>
      <c r="T165" s="163">
        <v>7.7228088317747003</v>
      </c>
      <c r="U165" s="163">
        <v>7.6169784542282004</v>
      </c>
      <c r="V165" s="169">
        <v>7.5899544690629197</v>
      </c>
      <c r="W165" s="169">
        <v>8.0279586714276601</v>
      </c>
      <c r="X165" s="170">
        <v>8.3499256759031297</v>
      </c>
      <c r="Y165" s="170">
        <v>8.2348604426719891</v>
      </c>
      <c r="Z165" s="163">
        <v>7.95773736994225</v>
      </c>
      <c r="AA165" s="163">
        <v>7.6184843234474702</v>
      </c>
      <c r="AB165" s="163">
        <v>8.0408405194320594</v>
      </c>
      <c r="AC165" s="163">
        <v>8.1555751119006601</v>
      </c>
      <c r="AD165" s="223">
        <v>7.9761684350876401</v>
      </c>
      <c r="AE165" s="222"/>
      <c r="AF165" s="163"/>
      <c r="AG165" s="163"/>
      <c r="AH165" s="163"/>
      <c r="AI165" s="163"/>
      <c r="AJ165" s="163"/>
      <c r="AK165" s="163"/>
      <c r="AL165" s="163"/>
      <c r="AM165" s="163"/>
      <c r="AN165" s="163"/>
      <c r="AO165" s="163"/>
      <c r="AP165" s="163"/>
      <c r="AQ165" s="163"/>
      <c r="AR165" s="163"/>
      <c r="AS165" s="163"/>
      <c r="AT165" s="163"/>
      <c r="AU165" s="163"/>
      <c r="AV165" s="163"/>
      <c r="AW165" s="163"/>
      <c r="AX165" s="163"/>
      <c r="AY165" s="163"/>
      <c r="AZ165" s="163"/>
      <c r="BA165" s="163"/>
      <c r="BB165" s="163"/>
      <c r="BC165" s="163"/>
      <c r="BD165" s="163"/>
      <c r="BE165" s="163"/>
      <c r="BF165" s="163"/>
      <c r="BG165" s="163"/>
      <c r="BH165" s="163"/>
      <c r="BI165" s="163"/>
      <c r="BJ165" s="163"/>
      <c r="BK165" s="163"/>
      <c r="BL165" s="163"/>
      <c r="BM165" s="163"/>
      <c r="BN165" s="163"/>
      <c r="BO165" s="163"/>
      <c r="BP165" s="163"/>
      <c r="BQ165" s="163"/>
      <c r="BR165" s="163"/>
      <c r="BS165" s="163"/>
      <c r="BT165" s="163"/>
      <c r="BU165" s="163"/>
      <c r="BV165" s="163"/>
      <c r="BW165" s="163"/>
      <c r="BX165" s="163"/>
      <c r="BY165" s="163"/>
      <c r="BZ165" s="163"/>
      <c r="CA165" s="163"/>
      <c r="CB165" s="163"/>
      <c r="CC165" s="163"/>
      <c r="CD165" s="163"/>
      <c r="CE165" s="163"/>
      <c r="CF165" s="163"/>
      <c r="CG165" s="163"/>
      <c r="CH165" s="163"/>
      <c r="CI165" s="163"/>
      <c r="CJ165" s="163"/>
      <c r="CK165" s="163"/>
      <c r="CL165" s="163"/>
      <c r="CM165" s="163"/>
      <c r="CN165" s="163"/>
      <c r="CO165" s="163"/>
      <c r="CP165" s="163"/>
      <c r="CQ165" s="163"/>
      <c r="CR165" s="163"/>
      <c r="CS165" s="163"/>
      <c r="CT165" s="163"/>
      <c r="CU165" s="163"/>
      <c r="CV165" s="163"/>
      <c r="CW165" s="163"/>
      <c r="CX165" s="163"/>
      <c r="CY165" s="163"/>
      <c r="CZ165" s="163"/>
      <c r="DA165" s="163"/>
      <c r="DB165" s="163"/>
      <c r="DC165" s="163"/>
      <c r="DD165" s="163"/>
      <c r="DE165" s="163"/>
      <c r="DF165" s="187" t="s">
        <v>116</v>
      </c>
      <c r="DG165" s="188">
        <f>C165-J165</f>
        <v>-1.3207472605910633</v>
      </c>
      <c r="DH165" s="7"/>
      <c r="DI165" s="7"/>
      <c r="DJ165" s="7"/>
      <c r="DK165" s="7"/>
      <c r="DL165" s="7"/>
      <c r="DM165" s="7"/>
      <c r="DN165" s="7"/>
      <c r="DO165" s="7"/>
      <c r="DP165" s="7"/>
      <c r="DQ165" s="7"/>
      <c r="DR165" s="7"/>
      <c r="DS165" s="7"/>
      <c r="DT165" s="7"/>
      <c r="DU165" s="7"/>
    </row>
    <row r="166" spans="1:125" x14ac:dyDescent="0.25">
      <c r="A166" s="152" t="s">
        <v>131</v>
      </c>
      <c r="B166" s="153">
        <v>540542</v>
      </c>
      <c r="C166" s="154">
        <v>0.85053471873360587</v>
      </c>
      <c r="D166" s="178"/>
      <c r="E166" s="173"/>
      <c r="F166" s="156"/>
      <c r="G166" s="157">
        <v>14804.049334756466</v>
      </c>
      <c r="H166" s="157"/>
      <c r="I166" s="158"/>
      <c r="J166" s="159">
        <v>2.0545324718956901</v>
      </c>
      <c r="K166" s="159">
        <v>1.74973481048821</v>
      </c>
      <c r="L166" s="159">
        <v>2.0142475534159399</v>
      </c>
      <c r="M166" s="159">
        <v>1.68286186159247</v>
      </c>
      <c r="N166" s="159">
        <v>2.16414925981644</v>
      </c>
      <c r="O166" s="159">
        <v>1.9401779646275801</v>
      </c>
      <c r="P166" s="159">
        <v>2.2914207381838998</v>
      </c>
      <c r="Q166" s="159">
        <v>2.1011206654565999</v>
      </c>
      <c r="R166" s="160">
        <v>2.2738123662673102</v>
      </c>
      <c r="S166" s="160">
        <v>2.2776350770801801</v>
      </c>
      <c r="T166" s="160">
        <v>2.39428003045176</v>
      </c>
      <c r="U166" s="160">
        <v>3.2005344780090201</v>
      </c>
      <c r="V166" s="161">
        <v>3.6509603146531799</v>
      </c>
      <c r="W166" s="161">
        <v>3.6758443502089899</v>
      </c>
      <c r="X166" s="162">
        <v>4.7124601738163401</v>
      </c>
      <c r="Y166" s="162">
        <v>3.6171679735565898</v>
      </c>
      <c r="Z166" s="163">
        <v>3.5822649959088801</v>
      </c>
      <c r="AA166" s="163">
        <v>3.67766827616712</v>
      </c>
      <c r="AB166" s="163">
        <v>3.7168535375085301</v>
      </c>
      <c r="AC166" s="163">
        <v>3.7684033502605501</v>
      </c>
      <c r="AD166" s="223">
        <v>3.6310633528869598</v>
      </c>
      <c r="AE166" s="222"/>
      <c r="AF166" s="163"/>
      <c r="AG166" s="163"/>
      <c r="AH166" s="163"/>
      <c r="AI166" s="163"/>
      <c r="AJ166" s="163"/>
      <c r="AK166" s="163"/>
      <c r="AL166" s="163"/>
      <c r="AM166" s="163"/>
      <c r="AN166" s="163"/>
      <c r="AO166" s="163"/>
      <c r="AP166" s="163"/>
      <c r="AQ166" s="163"/>
      <c r="AR166" s="163"/>
      <c r="AS166" s="163"/>
      <c r="AT166" s="163"/>
      <c r="AU166" s="163"/>
      <c r="AV166" s="163"/>
      <c r="AW166" s="163"/>
      <c r="AX166" s="163"/>
      <c r="AY166" s="163"/>
      <c r="AZ166" s="163"/>
      <c r="BA166" s="163"/>
      <c r="BB166" s="163"/>
      <c r="BC166" s="163"/>
      <c r="BD166" s="163"/>
      <c r="BE166" s="163"/>
      <c r="BF166" s="163"/>
      <c r="BG166" s="163"/>
      <c r="BH166" s="163"/>
      <c r="BI166" s="163"/>
      <c r="BJ166" s="163"/>
      <c r="BK166" s="163"/>
      <c r="BL166" s="163"/>
      <c r="BM166" s="163"/>
      <c r="BN166" s="163"/>
      <c r="BO166" s="163"/>
      <c r="BP166" s="163"/>
      <c r="BQ166" s="163"/>
      <c r="BR166" s="163"/>
      <c r="BS166" s="163"/>
      <c r="BT166" s="163"/>
      <c r="BU166" s="163"/>
      <c r="BV166" s="163"/>
      <c r="BW166" s="163"/>
      <c r="BX166" s="163"/>
      <c r="BY166" s="163"/>
      <c r="BZ166" s="163"/>
      <c r="CA166" s="163"/>
      <c r="CB166" s="163"/>
      <c r="CC166" s="163"/>
      <c r="CD166" s="163"/>
      <c r="CE166" s="163"/>
      <c r="CF166" s="163"/>
      <c r="CG166" s="163"/>
      <c r="CH166" s="163"/>
      <c r="CI166" s="163"/>
      <c r="CJ166" s="163"/>
      <c r="CK166" s="163"/>
      <c r="CL166" s="163"/>
      <c r="CM166" s="163"/>
      <c r="CN166" s="163"/>
      <c r="CO166" s="163"/>
      <c r="CP166" s="163"/>
      <c r="CQ166" s="163"/>
      <c r="CR166" s="163"/>
      <c r="CS166" s="163"/>
      <c r="CT166" s="163"/>
      <c r="CU166" s="163"/>
      <c r="CV166" s="163"/>
      <c r="CW166" s="163"/>
      <c r="CX166" s="163"/>
      <c r="CY166" s="163"/>
      <c r="CZ166" s="163"/>
      <c r="DA166" s="163"/>
      <c r="DB166" s="163"/>
      <c r="DC166" s="163"/>
      <c r="DD166" s="163"/>
      <c r="DE166" s="163"/>
      <c r="DF166" s="187" t="s">
        <v>106</v>
      </c>
      <c r="DG166" s="187"/>
      <c r="DH166" s="7"/>
      <c r="DI166" s="7"/>
      <c r="DJ166" s="7"/>
      <c r="DK166" s="7"/>
      <c r="DL166" s="7"/>
      <c r="DM166" s="7"/>
      <c r="DN166" s="7"/>
      <c r="DO166" s="7"/>
      <c r="DP166" s="7"/>
      <c r="DQ166" s="7"/>
      <c r="DR166" s="7"/>
      <c r="DS166" s="7"/>
      <c r="DT166" s="7"/>
      <c r="DU166" s="7"/>
    </row>
    <row r="167" spans="1:125" x14ac:dyDescent="0.25">
      <c r="A167" s="152" t="s">
        <v>75</v>
      </c>
      <c r="B167" s="153">
        <v>20250834</v>
      </c>
      <c r="C167" s="154">
        <v>4.8571357436847588E-2</v>
      </c>
      <c r="D167" s="155">
        <v>0.13409999999999997</v>
      </c>
      <c r="E167" s="173"/>
      <c r="F167" s="156"/>
      <c r="G167" s="157">
        <v>1964.7697104096783</v>
      </c>
      <c r="H167" s="157"/>
      <c r="I167" s="288"/>
      <c r="J167" s="159">
        <v>8.6491775850907698E-2</v>
      </c>
      <c r="K167" s="159">
        <v>8.6129133202872493E-2</v>
      </c>
      <c r="L167" s="159">
        <v>8.4830238252755805E-2</v>
      </c>
      <c r="M167" s="159">
        <v>8.4683896379871906E-2</v>
      </c>
      <c r="N167" s="159">
        <v>8.4711626819131802E-2</v>
      </c>
      <c r="O167" s="159">
        <v>8.3147091378097907E-2</v>
      </c>
      <c r="P167" s="159">
        <v>9.4363886281951401E-2</v>
      </c>
      <c r="Q167" s="159">
        <v>0.106738580928807</v>
      </c>
      <c r="R167" s="160">
        <v>0.12295535556152801</v>
      </c>
      <c r="S167" s="160">
        <v>0.14784103631235199</v>
      </c>
      <c r="T167" s="160">
        <v>0.14169521853918099</v>
      </c>
      <c r="U167" s="160">
        <v>0.14151258105012501</v>
      </c>
      <c r="V167" s="161">
        <v>0.14599910018929599</v>
      </c>
      <c r="W167" s="161">
        <v>0.160638013897486</v>
      </c>
      <c r="X167" s="162">
        <v>0.167461461786969</v>
      </c>
      <c r="Y167" s="162">
        <v>0.17821069321440999</v>
      </c>
      <c r="Z167" s="163">
        <v>0.17285002761908999</v>
      </c>
      <c r="AA167" s="163">
        <v>0.196308472295329</v>
      </c>
      <c r="AB167" s="163">
        <v>0.20004235055741401</v>
      </c>
      <c r="AC167" s="163">
        <v>0.19588598044404201</v>
      </c>
      <c r="AD167" s="223">
        <v>0.17166992740155099</v>
      </c>
      <c r="AE167" s="222"/>
      <c r="AF167" s="163"/>
      <c r="AG167" s="163"/>
      <c r="AH167" s="163"/>
      <c r="AI167" s="163"/>
      <c r="AJ167" s="163"/>
      <c r="AK167" s="163"/>
      <c r="AL167" s="163"/>
      <c r="AM167" s="163"/>
      <c r="AN167" s="163"/>
      <c r="AO167" s="163"/>
      <c r="AP167" s="163"/>
      <c r="AQ167" s="163"/>
      <c r="AR167" s="163"/>
      <c r="AS167" s="163"/>
      <c r="AT167" s="163"/>
      <c r="AU167" s="163"/>
      <c r="AV167" s="163"/>
      <c r="AW167" s="163"/>
      <c r="AX167" s="163"/>
      <c r="AY167" s="163"/>
      <c r="AZ167" s="163"/>
      <c r="BA167" s="163"/>
      <c r="BB167" s="163"/>
      <c r="BC167" s="163"/>
      <c r="BD167" s="163"/>
      <c r="BE167" s="163"/>
      <c r="BF167" s="163"/>
      <c r="BG167" s="163"/>
      <c r="BH167" s="163"/>
      <c r="BI167" s="163"/>
      <c r="BJ167" s="163"/>
      <c r="BK167" s="163"/>
      <c r="BL167" s="163"/>
      <c r="BM167" s="163"/>
      <c r="BN167" s="163"/>
      <c r="BO167" s="163"/>
      <c r="BP167" s="163"/>
      <c r="BQ167" s="163"/>
      <c r="BR167" s="163"/>
      <c r="BS167" s="163"/>
      <c r="BT167" s="163"/>
      <c r="BU167" s="163"/>
      <c r="BV167" s="163"/>
      <c r="BW167" s="163"/>
      <c r="BX167" s="163"/>
      <c r="BY167" s="163"/>
      <c r="BZ167" s="163"/>
      <c r="CA167" s="163"/>
      <c r="CB167" s="163"/>
      <c r="CC167" s="163"/>
      <c r="CD167" s="163"/>
      <c r="CE167" s="163"/>
      <c r="CF167" s="163"/>
      <c r="CG167" s="163"/>
      <c r="CH167" s="163"/>
      <c r="CI167" s="163"/>
      <c r="CJ167" s="163"/>
      <c r="CK167" s="163"/>
      <c r="CL167" s="163"/>
      <c r="CM167" s="163"/>
      <c r="CN167" s="163"/>
      <c r="CO167" s="163"/>
      <c r="CP167" s="163"/>
      <c r="CQ167" s="163"/>
      <c r="CR167" s="163"/>
      <c r="CS167" s="163"/>
      <c r="CT167" s="163"/>
      <c r="CU167" s="163"/>
      <c r="CV167" s="163"/>
      <c r="CW167" s="163"/>
      <c r="CX167" s="163"/>
      <c r="CY167" s="163"/>
      <c r="CZ167" s="163"/>
      <c r="DA167" s="163"/>
      <c r="DB167" s="163"/>
      <c r="DC167" s="163"/>
      <c r="DD167" s="163"/>
      <c r="DE167" s="163"/>
      <c r="DF167" s="187" t="s">
        <v>72</v>
      </c>
      <c r="DG167" s="187"/>
      <c r="DH167" s="7"/>
      <c r="DI167" s="7"/>
      <c r="DJ167" s="7"/>
      <c r="DK167" s="7"/>
      <c r="DL167" s="7"/>
      <c r="DM167" s="7"/>
      <c r="DN167" s="7"/>
      <c r="DO167" s="7"/>
      <c r="DP167" s="7"/>
      <c r="DQ167" s="7"/>
      <c r="DR167" s="7"/>
      <c r="DS167" s="7"/>
      <c r="DT167" s="7"/>
      <c r="DU167" s="7"/>
    </row>
    <row r="168" spans="1:125" x14ac:dyDescent="0.25">
      <c r="A168" s="152" t="s">
        <v>205</v>
      </c>
      <c r="B168" s="153">
        <v>525285</v>
      </c>
      <c r="C168" s="154">
        <v>6.4304197076326393</v>
      </c>
      <c r="D168" s="155">
        <v>0.31719999999999998</v>
      </c>
      <c r="E168" s="173"/>
      <c r="F168" s="156"/>
      <c r="G168" s="165">
        <v>34604.266770993519</v>
      </c>
      <c r="H168" s="157">
        <v>1</v>
      </c>
      <c r="I168" s="158"/>
      <c r="J168" s="171">
        <v>5.4506963466173204</v>
      </c>
      <c r="K168" s="171">
        <v>6.32479727098496</v>
      </c>
      <c r="L168" s="171">
        <v>5.8660857310560797</v>
      </c>
      <c r="M168" s="171">
        <v>6.5510444728442403</v>
      </c>
      <c r="N168" s="171">
        <v>6.5156653062786498</v>
      </c>
      <c r="O168" s="171">
        <v>6.5525497011212304</v>
      </c>
      <c r="P168" s="171">
        <v>6.6017463008153001</v>
      </c>
      <c r="Q168" s="171">
        <v>6.7205771877833103</v>
      </c>
      <c r="R168" s="172">
        <v>6.6964694187242797</v>
      </c>
      <c r="S168" s="172">
        <v>6.13452993635957</v>
      </c>
      <c r="T168" s="163">
        <v>6.3134115309173104</v>
      </c>
      <c r="U168" s="163">
        <v>6.2162786535027896</v>
      </c>
      <c r="V168" s="169">
        <v>6.5749223085822104</v>
      </c>
      <c r="W168" s="169">
        <v>5.7386162241344296</v>
      </c>
      <c r="X168" s="170">
        <v>5.6677964828347802</v>
      </c>
      <c r="Y168" s="170">
        <v>3.9943171766257599</v>
      </c>
      <c r="Z168" s="163">
        <v>3.2914461784927398</v>
      </c>
      <c r="AA168" s="163">
        <v>3.6585345512374801</v>
      </c>
      <c r="AB168" s="163">
        <v>3.7208077115006399</v>
      </c>
      <c r="AC168" s="163">
        <v>3.7870322319172698</v>
      </c>
      <c r="AD168" s="223">
        <v>3.5798966330350401</v>
      </c>
      <c r="AE168" s="222"/>
      <c r="AF168" s="163"/>
      <c r="AG168" s="163"/>
      <c r="AH168" s="163"/>
      <c r="AI168" s="163"/>
      <c r="AJ168" s="163"/>
      <c r="AK168" s="163"/>
      <c r="AL168" s="163"/>
      <c r="AM168" s="163"/>
      <c r="AN168" s="163"/>
      <c r="AO168" s="163"/>
      <c r="AP168" s="163"/>
      <c r="AQ168" s="163"/>
      <c r="AR168" s="163"/>
      <c r="AS168" s="163"/>
      <c r="AT168" s="163"/>
      <c r="AU168" s="163"/>
      <c r="AV168" s="163"/>
      <c r="AW168" s="163"/>
      <c r="AX168" s="163"/>
      <c r="AY168" s="163"/>
      <c r="AZ168" s="163"/>
      <c r="BA168" s="163"/>
      <c r="BB168" s="163"/>
      <c r="BC168" s="163"/>
      <c r="BD168" s="163"/>
      <c r="BE168" s="163"/>
      <c r="BF168" s="163"/>
      <c r="BG168" s="163"/>
      <c r="BH168" s="163"/>
      <c r="BI168" s="163"/>
      <c r="BJ168" s="163"/>
      <c r="BK168" s="163"/>
      <c r="BL168" s="163"/>
      <c r="BM168" s="163"/>
      <c r="BN168" s="163"/>
      <c r="BO168" s="163"/>
      <c r="BP168" s="163"/>
      <c r="BQ168" s="163"/>
      <c r="BR168" s="163"/>
      <c r="BS168" s="163"/>
      <c r="BT168" s="163"/>
      <c r="BU168" s="163"/>
      <c r="BV168" s="163"/>
      <c r="BW168" s="163"/>
      <c r="BX168" s="163"/>
      <c r="BY168" s="163"/>
      <c r="BZ168" s="163"/>
      <c r="CA168" s="163"/>
      <c r="CB168" s="163"/>
      <c r="CC168" s="163"/>
      <c r="CD168" s="163"/>
      <c r="CE168" s="163"/>
      <c r="CF168" s="163"/>
      <c r="CG168" s="163"/>
      <c r="CH168" s="163"/>
      <c r="CI168" s="163"/>
      <c r="CJ168" s="163"/>
      <c r="CK168" s="163"/>
      <c r="CL168" s="163"/>
      <c r="CM168" s="163"/>
      <c r="CN168" s="163"/>
      <c r="CO168" s="163"/>
      <c r="CP168" s="163"/>
      <c r="CQ168" s="163"/>
      <c r="CR168" s="163"/>
      <c r="CS168" s="163"/>
      <c r="CT168" s="163"/>
      <c r="CU168" s="163"/>
      <c r="CV168" s="163"/>
      <c r="CW168" s="163"/>
      <c r="CX168" s="163"/>
      <c r="CY168" s="163"/>
      <c r="CZ168" s="163"/>
      <c r="DA168" s="163"/>
      <c r="DB168" s="163"/>
      <c r="DC168" s="163"/>
      <c r="DD168" s="163"/>
      <c r="DE168" s="163"/>
      <c r="DF168" s="187" t="s">
        <v>106</v>
      </c>
      <c r="DG168" s="187"/>
      <c r="DH168" s="7"/>
      <c r="DI168" s="7"/>
      <c r="DJ168" s="7"/>
      <c r="DK168" s="7"/>
      <c r="DL168" s="7"/>
      <c r="DM168" s="7"/>
      <c r="DN168" s="7"/>
      <c r="DO168" s="7"/>
      <c r="DP168" s="7"/>
      <c r="DQ168" s="7"/>
      <c r="DR168" s="7"/>
      <c r="DS168" s="7"/>
      <c r="DT168" s="7"/>
      <c r="DU168" s="7"/>
    </row>
    <row r="169" spans="1:125" x14ac:dyDescent="0.25">
      <c r="A169" s="152" t="s">
        <v>188</v>
      </c>
      <c r="B169" s="153">
        <v>375265</v>
      </c>
      <c r="C169" s="154">
        <v>4.7159758958502023</v>
      </c>
      <c r="D169" s="155">
        <v>5.0300000000000011E-2</v>
      </c>
      <c r="E169" s="156"/>
      <c r="F169" s="156"/>
      <c r="G169" s="177"/>
      <c r="H169" s="157"/>
      <c r="I169" s="158"/>
      <c r="J169" s="171">
        <v>4.8771729127187298</v>
      </c>
      <c r="K169" s="171">
        <v>4.8767179032132999</v>
      </c>
      <c r="L169" s="171">
        <v>4.7073093052088604</v>
      </c>
      <c r="M169" s="171">
        <v>4.9308357632952902</v>
      </c>
      <c r="N169" s="171">
        <v>4.9968003710936699</v>
      </c>
      <c r="O169" s="171">
        <v>4.7230084273549497</v>
      </c>
      <c r="P169" s="171">
        <v>4.5387766770055196</v>
      </c>
      <c r="Q169" s="171">
        <v>4.5986175092734198</v>
      </c>
      <c r="R169" s="172">
        <v>4.5321790312492602</v>
      </c>
      <c r="S169" s="172">
        <v>4.9732213883130898</v>
      </c>
      <c r="T169" s="163">
        <v>5.1588548952234703</v>
      </c>
      <c r="U169" s="163">
        <v>5.3959656900727104</v>
      </c>
      <c r="V169" s="169">
        <v>5.5028514496313603</v>
      </c>
      <c r="W169" s="169">
        <v>5.5793257083379997</v>
      </c>
      <c r="X169" s="170">
        <v>5.7947554020007503</v>
      </c>
      <c r="Y169" s="170">
        <v>5.0349442741788097</v>
      </c>
      <c r="Z169" s="163">
        <v>5.0844808644380803</v>
      </c>
      <c r="AA169" s="163">
        <v>5.5800811674782302</v>
      </c>
      <c r="AB169" s="163">
        <v>5.4203788784140299</v>
      </c>
      <c r="AC169" s="163">
        <v>5.2931419433564297</v>
      </c>
      <c r="AD169" s="223">
        <v>4.6016090000116696</v>
      </c>
      <c r="AE169" s="222"/>
      <c r="AF169" s="163"/>
      <c r="AG169" s="163"/>
      <c r="AH169" s="163"/>
      <c r="AI169" s="163"/>
      <c r="AJ169" s="163"/>
      <c r="AK169" s="163"/>
      <c r="AL169" s="163"/>
      <c r="AM169" s="163"/>
      <c r="AN169" s="163"/>
      <c r="AO169" s="163"/>
      <c r="AP169" s="163"/>
      <c r="AQ169" s="163"/>
      <c r="AR169" s="163"/>
      <c r="AS169" s="163"/>
      <c r="AT169" s="163"/>
      <c r="AU169" s="163"/>
      <c r="AV169" s="163"/>
      <c r="AW169" s="163"/>
      <c r="AX169" s="163"/>
      <c r="AY169" s="163"/>
      <c r="AZ169" s="163"/>
      <c r="BA169" s="163"/>
      <c r="BB169" s="163"/>
      <c r="BC169" s="163"/>
      <c r="BD169" s="163"/>
      <c r="BE169" s="163"/>
      <c r="BF169" s="163"/>
      <c r="BG169" s="163"/>
      <c r="BH169" s="163"/>
      <c r="BI169" s="163"/>
      <c r="BJ169" s="163"/>
      <c r="BK169" s="163"/>
      <c r="BL169" s="163"/>
      <c r="BM169" s="163"/>
      <c r="BN169" s="163"/>
      <c r="BO169" s="163"/>
      <c r="BP169" s="163"/>
      <c r="BQ169" s="163"/>
      <c r="BR169" s="163"/>
      <c r="BS169" s="163"/>
      <c r="BT169" s="163"/>
      <c r="BU169" s="163"/>
      <c r="BV169" s="163"/>
      <c r="BW169" s="163"/>
      <c r="BX169" s="163"/>
      <c r="BY169" s="163"/>
      <c r="BZ169" s="163"/>
      <c r="CA169" s="163"/>
      <c r="CB169" s="163"/>
      <c r="CC169" s="163"/>
      <c r="CD169" s="163"/>
      <c r="CE169" s="163"/>
      <c r="CF169" s="163"/>
      <c r="CG169" s="163"/>
      <c r="CH169" s="163"/>
      <c r="CI169" s="163"/>
      <c r="CJ169" s="163"/>
      <c r="CK169" s="163"/>
      <c r="CL169" s="163"/>
      <c r="CM169" s="163"/>
      <c r="CN169" s="163"/>
      <c r="CO169" s="163"/>
      <c r="CP169" s="163"/>
      <c r="CQ169" s="163"/>
      <c r="CR169" s="163"/>
      <c r="CS169" s="163"/>
      <c r="CT169" s="163"/>
      <c r="CU169" s="163"/>
      <c r="CV169" s="163"/>
      <c r="CW169" s="163"/>
      <c r="CX169" s="163"/>
      <c r="CY169" s="163"/>
      <c r="CZ169" s="163"/>
      <c r="DA169" s="163"/>
      <c r="DB169" s="163"/>
      <c r="DC169" s="163"/>
      <c r="DD169" s="163"/>
      <c r="DE169" s="163"/>
      <c r="DF169" s="187" t="s">
        <v>106</v>
      </c>
      <c r="DG169" s="187"/>
      <c r="DH169" s="7"/>
      <c r="DI169" s="7"/>
      <c r="DJ169" s="7"/>
      <c r="DK169" s="7"/>
      <c r="DL169" s="7"/>
      <c r="DM169" s="7"/>
      <c r="DN169" s="7"/>
      <c r="DO169" s="7"/>
      <c r="DP169" s="7"/>
      <c r="DQ169" s="7"/>
      <c r="DR169" s="7"/>
      <c r="DS169" s="7"/>
      <c r="DT169" s="7"/>
      <c r="DU169" s="7"/>
    </row>
    <row r="170" spans="1:125" x14ac:dyDescent="0.25">
      <c r="A170" s="152" t="s">
        <v>135</v>
      </c>
      <c r="B170" s="153">
        <v>4649660</v>
      </c>
      <c r="C170" s="154">
        <v>1.0082196801565841</v>
      </c>
      <c r="D170" s="155">
        <v>0.11519999999999996</v>
      </c>
      <c r="E170" s="173"/>
      <c r="F170" s="156"/>
      <c r="G170" s="157">
        <v>4527.995373100639</v>
      </c>
      <c r="H170" s="157"/>
      <c r="I170" s="288"/>
      <c r="J170" s="159">
        <v>0.45471864784487298</v>
      </c>
      <c r="K170" s="159">
        <v>0.479595374221082</v>
      </c>
      <c r="L170" s="159">
        <v>0.49729777101032602</v>
      </c>
      <c r="M170" s="159">
        <v>0.50811484396980799</v>
      </c>
      <c r="N170" s="159">
        <v>0.54204330627838604</v>
      </c>
      <c r="O170" s="159">
        <v>0.53589153502708697</v>
      </c>
      <c r="P170" s="159">
        <v>0.55840915422455395</v>
      </c>
      <c r="Q170" s="159">
        <v>0.59742015233981205</v>
      </c>
      <c r="R170" s="160">
        <v>0.67133451601448502</v>
      </c>
      <c r="S170" s="160">
        <v>0.629289201038705</v>
      </c>
      <c r="T170" s="160">
        <v>0.62224313109149598</v>
      </c>
      <c r="U170" s="160">
        <v>0.61176054994584494</v>
      </c>
      <c r="V170" s="161">
        <v>0.67247086397907196</v>
      </c>
      <c r="W170" s="161">
        <v>0.58738805288691798</v>
      </c>
      <c r="X170" s="162">
        <v>0.66349569927889795</v>
      </c>
      <c r="Y170" s="162">
        <v>0.65743139006053997</v>
      </c>
      <c r="Z170" s="163">
        <v>0.600876663712133</v>
      </c>
      <c r="AA170" s="163">
        <v>0.64769394021146198</v>
      </c>
      <c r="AB170" s="163">
        <v>0.64423163113751603</v>
      </c>
      <c r="AC170" s="163">
        <v>0.63294559568965503</v>
      </c>
      <c r="AD170" s="223">
        <v>0.55730549430740295</v>
      </c>
      <c r="AE170" s="222"/>
      <c r="AF170" s="163"/>
      <c r="AG170" s="163"/>
      <c r="AH170" s="163"/>
      <c r="AI170" s="163"/>
      <c r="AJ170" s="163"/>
      <c r="AK170" s="163"/>
      <c r="AL170" s="163"/>
      <c r="AM170" s="163"/>
      <c r="AN170" s="163"/>
      <c r="AO170" s="163"/>
      <c r="AP170" s="163"/>
      <c r="AQ170" s="163"/>
      <c r="AR170" s="163"/>
      <c r="AS170" s="163"/>
      <c r="AT170" s="163"/>
      <c r="AU170" s="163"/>
      <c r="AV170" s="163"/>
      <c r="AW170" s="163"/>
      <c r="AX170" s="163"/>
      <c r="AY170" s="163"/>
      <c r="AZ170" s="163"/>
      <c r="BA170" s="163"/>
      <c r="BB170" s="163"/>
      <c r="BC170" s="163"/>
      <c r="BD170" s="163"/>
      <c r="BE170" s="163"/>
      <c r="BF170" s="163"/>
      <c r="BG170" s="163"/>
      <c r="BH170" s="163"/>
      <c r="BI170" s="163"/>
      <c r="BJ170" s="163"/>
      <c r="BK170" s="163"/>
      <c r="BL170" s="163"/>
      <c r="BM170" s="163"/>
      <c r="BN170" s="163"/>
      <c r="BO170" s="163"/>
      <c r="BP170" s="163"/>
      <c r="BQ170" s="163"/>
      <c r="BR170" s="163"/>
      <c r="BS170" s="163"/>
      <c r="BT170" s="163"/>
      <c r="BU170" s="163"/>
      <c r="BV170" s="163"/>
      <c r="BW170" s="163"/>
      <c r="BX170" s="163"/>
      <c r="BY170" s="163"/>
      <c r="BZ170" s="163"/>
      <c r="CA170" s="163"/>
      <c r="CB170" s="163"/>
      <c r="CC170" s="163"/>
      <c r="CD170" s="163"/>
      <c r="CE170" s="163"/>
      <c r="CF170" s="163"/>
      <c r="CG170" s="163"/>
      <c r="CH170" s="163"/>
      <c r="CI170" s="163"/>
      <c r="CJ170" s="163"/>
      <c r="CK170" s="163"/>
      <c r="CL170" s="163"/>
      <c r="CM170" s="163"/>
      <c r="CN170" s="163"/>
      <c r="CO170" s="163"/>
      <c r="CP170" s="163"/>
      <c r="CQ170" s="163"/>
      <c r="CR170" s="163"/>
      <c r="CS170" s="163"/>
      <c r="CT170" s="163"/>
      <c r="CU170" s="163"/>
      <c r="CV170" s="163"/>
      <c r="CW170" s="163"/>
      <c r="CX170" s="163"/>
      <c r="CY170" s="163"/>
      <c r="CZ170" s="163"/>
      <c r="DA170" s="163"/>
      <c r="DB170" s="163"/>
      <c r="DC170" s="163"/>
      <c r="DD170" s="163"/>
      <c r="DE170" s="163"/>
      <c r="DF170" s="187" t="s">
        <v>72</v>
      </c>
      <c r="DG170" s="187"/>
      <c r="DH170" s="7"/>
      <c r="DI170" s="7"/>
      <c r="DJ170" s="7"/>
      <c r="DK170" s="7"/>
      <c r="DL170" s="7"/>
      <c r="DM170" s="7"/>
      <c r="DN170" s="7"/>
      <c r="DO170" s="7"/>
      <c r="DP170" s="7"/>
      <c r="DQ170" s="7"/>
      <c r="DR170" s="7"/>
      <c r="DS170" s="7"/>
      <c r="DT170" s="7"/>
      <c r="DU170" s="7"/>
    </row>
    <row r="171" spans="1:125" x14ac:dyDescent="0.25">
      <c r="A171" s="152" t="s">
        <v>148</v>
      </c>
      <c r="B171" s="153">
        <v>1265740</v>
      </c>
      <c r="C171" s="154">
        <v>1.3976095187005293</v>
      </c>
      <c r="D171" s="155">
        <v>0.49560000000000004</v>
      </c>
      <c r="E171" s="173"/>
      <c r="F171" s="156"/>
      <c r="G171" s="157">
        <v>17832.1788479795</v>
      </c>
      <c r="H171" s="157"/>
      <c r="I171" s="158"/>
      <c r="J171" s="159">
        <v>2.0658107315591399</v>
      </c>
      <c r="K171" s="159">
        <v>2.1665702521107</v>
      </c>
      <c r="L171" s="159">
        <v>2.1989016773866101</v>
      </c>
      <c r="M171" s="159">
        <v>2.2883438270787999</v>
      </c>
      <c r="N171" s="159">
        <v>2.2952835010035502</v>
      </c>
      <c r="O171" s="159">
        <v>2.4422470981996698</v>
      </c>
      <c r="P171" s="159">
        <v>2.7100577721683901</v>
      </c>
      <c r="Q171" s="159">
        <v>2.7717040480261899</v>
      </c>
      <c r="R171" s="160">
        <v>2.8193935655899698</v>
      </c>
      <c r="S171" s="160">
        <v>2.76817904808604</v>
      </c>
      <c r="T171" s="160">
        <v>2.9500783292599899</v>
      </c>
      <c r="U171" s="160">
        <v>2.9277893179165799</v>
      </c>
      <c r="V171" s="161">
        <v>2.9992886087109198</v>
      </c>
      <c r="W171" s="161">
        <v>3.0735215496817498</v>
      </c>
      <c r="X171" s="162">
        <v>3.1772678076231702</v>
      </c>
      <c r="Y171" s="162">
        <v>3.1722130883870898</v>
      </c>
      <c r="Z171" s="163">
        <v>3.22179667760056</v>
      </c>
      <c r="AA171" s="163">
        <v>3.32626694745246</v>
      </c>
      <c r="AB171" s="163">
        <v>3.2851332702837999</v>
      </c>
      <c r="AC171" s="163">
        <v>3.14587407729312</v>
      </c>
      <c r="AD171" s="223">
        <v>2.8478086104540101</v>
      </c>
      <c r="AE171" s="222"/>
      <c r="AF171" s="163"/>
      <c r="AG171" s="163"/>
      <c r="AH171" s="163"/>
      <c r="AI171" s="163"/>
      <c r="AJ171" s="163"/>
      <c r="AK171" s="163"/>
      <c r="AL171" s="163"/>
      <c r="AM171" s="163"/>
      <c r="AN171" s="163"/>
      <c r="AO171" s="163"/>
      <c r="AP171" s="163"/>
      <c r="AQ171" s="163"/>
      <c r="AR171" s="163"/>
      <c r="AS171" s="163"/>
      <c r="AT171" s="163"/>
      <c r="AU171" s="163"/>
      <c r="AV171" s="163"/>
      <c r="AW171" s="163"/>
      <c r="AX171" s="163"/>
      <c r="AY171" s="163"/>
      <c r="AZ171" s="163"/>
      <c r="BA171" s="163"/>
      <c r="BB171" s="163"/>
      <c r="BC171" s="163"/>
      <c r="BD171" s="163"/>
      <c r="BE171" s="163"/>
      <c r="BF171" s="163"/>
      <c r="BG171" s="163"/>
      <c r="BH171" s="163"/>
      <c r="BI171" s="163"/>
      <c r="BJ171" s="163"/>
      <c r="BK171" s="163"/>
      <c r="BL171" s="163"/>
      <c r="BM171" s="163"/>
      <c r="BN171" s="163"/>
      <c r="BO171" s="163"/>
      <c r="BP171" s="163"/>
      <c r="BQ171" s="163"/>
      <c r="BR171" s="163"/>
      <c r="BS171" s="163"/>
      <c r="BT171" s="163"/>
      <c r="BU171" s="163"/>
      <c r="BV171" s="163"/>
      <c r="BW171" s="163"/>
      <c r="BX171" s="163"/>
      <c r="BY171" s="163"/>
      <c r="BZ171" s="163"/>
      <c r="CA171" s="163"/>
      <c r="CB171" s="163"/>
      <c r="CC171" s="163"/>
      <c r="CD171" s="163"/>
      <c r="CE171" s="163"/>
      <c r="CF171" s="163"/>
      <c r="CG171" s="163"/>
      <c r="CH171" s="163"/>
      <c r="CI171" s="163"/>
      <c r="CJ171" s="163"/>
      <c r="CK171" s="163"/>
      <c r="CL171" s="163"/>
      <c r="CM171" s="163"/>
      <c r="CN171" s="163"/>
      <c r="CO171" s="163"/>
      <c r="CP171" s="163"/>
      <c r="CQ171" s="163"/>
      <c r="CR171" s="163"/>
      <c r="CS171" s="163"/>
      <c r="CT171" s="163"/>
      <c r="CU171" s="163"/>
      <c r="CV171" s="163"/>
      <c r="CW171" s="163"/>
      <c r="CX171" s="163"/>
      <c r="CY171" s="163"/>
      <c r="CZ171" s="163"/>
      <c r="DA171" s="163"/>
      <c r="DB171" s="163"/>
      <c r="DC171" s="163"/>
      <c r="DD171" s="163"/>
      <c r="DE171" s="163"/>
      <c r="DF171" s="187" t="s">
        <v>116</v>
      </c>
      <c r="DG171" s="188">
        <f>C171-J171</f>
        <v>-0.66820121285861056</v>
      </c>
      <c r="DH171" s="7"/>
      <c r="DI171" s="7"/>
      <c r="DJ171" s="7"/>
      <c r="DK171" s="7"/>
      <c r="DL171" s="7"/>
      <c r="DM171" s="7"/>
      <c r="DN171" s="7"/>
      <c r="DO171" s="7"/>
      <c r="DP171" s="7"/>
      <c r="DQ171" s="7"/>
      <c r="DR171" s="7"/>
      <c r="DS171" s="7"/>
      <c r="DT171" s="7"/>
      <c r="DU171" s="7"/>
    </row>
    <row r="172" spans="1:125" x14ac:dyDescent="0.25">
      <c r="A172" s="152" t="s">
        <v>179</v>
      </c>
      <c r="B172" s="153">
        <v>2620495</v>
      </c>
      <c r="C172" s="154">
        <v>3.6355081220174812</v>
      </c>
      <c r="D172" s="155">
        <v>0.50719999999999998</v>
      </c>
      <c r="E172" s="173"/>
      <c r="F172" s="156"/>
      <c r="G172" s="157">
        <v>9077.408317667494</v>
      </c>
      <c r="H172" s="157"/>
      <c r="I172" s="288" t="s">
        <v>294</v>
      </c>
      <c r="J172" s="159">
        <v>1.62388740374522</v>
      </c>
      <c r="K172" s="159">
        <v>1.7019150219686501</v>
      </c>
      <c r="L172" s="159">
        <v>1.7398826376352201</v>
      </c>
      <c r="M172" s="159">
        <v>1.87362676662711</v>
      </c>
      <c r="N172" s="159">
        <v>1.8906957414349299</v>
      </c>
      <c r="O172" s="159">
        <v>1.99184276838156</v>
      </c>
      <c r="P172" s="159">
        <v>1.94264766616402</v>
      </c>
      <c r="Q172" s="159">
        <v>1.9274750754774601</v>
      </c>
      <c r="R172" s="160">
        <v>1.9138890175486001</v>
      </c>
      <c r="S172" s="160">
        <v>1.88896558631019</v>
      </c>
      <c r="T172" s="160">
        <v>2.07553999422937</v>
      </c>
      <c r="U172" s="160">
        <v>2.0888182120999601</v>
      </c>
      <c r="V172" s="161">
        <v>2.0469622470064102</v>
      </c>
      <c r="W172" s="161">
        <v>1.8056577787183601</v>
      </c>
      <c r="X172" s="162">
        <v>1.9514407642790801</v>
      </c>
      <c r="Y172" s="162">
        <v>2.0173243269150398</v>
      </c>
      <c r="Z172" s="163">
        <v>2.0448312524651402</v>
      </c>
      <c r="AA172" s="163">
        <v>2.0229937838078</v>
      </c>
      <c r="AB172" s="163">
        <v>2.1491587970483002</v>
      </c>
      <c r="AC172" s="163">
        <v>2.0461475862489702</v>
      </c>
      <c r="AD172" s="223">
        <v>2.1122962042814399</v>
      </c>
      <c r="AE172" s="222"/>
      <c r="AF172" s="163"/>
      <c r="AG172" s="163"/>
      <c r="AH172" s="163"/>
      <c r="AI172" s="163"/>
      <c r="AJ172" s="163"/>
      <c r="AK172" s="163"/>
      <c r="AL172" s="163"/>
      <c r="AM172" s="163"/>
      <c r="AN172" s="163"/>
      <c r="AO172" s="163"/>
      <c r="AP172" s="163"/>
      <c r="AQ172" s="163"/>
      <c r="AR172" s="163"/>
      <c r="AS172" s="163"/>
      <c r="AT172" s="163"/>
      <c r="AU172" s="163"/>
      <c r="AV172" s="163"/>
      <c r="AW172" s="163"/>
      <c r="AX172" s="163"/>
      <c r="AY172" s="163"/>
      <c r="AZ172" s="163"/>
      <c r="BA172" s="163"/>
      <c r="BB172" s="163"/>
      <c r="BC172" s="163"/>
      <c r="BD172" s="163"/>
      <c r="BE172" s="163"/>
      <c r="BF172" s="163"/>
      <c r="BG172" s="163"/>
      <c r="BH172" s="163"/>
      <c r="BI172" s="163"/>
      <c r="BJ172" s="163"/>
      <c r="BK172" s="163"/>
      <c r="BL172" s="163"/>
      <c r="BM172" s="163"/>
      <c r="BN172" s="163"/>
      <c r="BO172" s="163"/>
      <c r="BP172" s="163"/>
      <c r="BQ172" s="163"/>
      <c r="BR172" s="163"/>
      <c r="BS172" s="163"/>
      <c r="BT172" s="163"/>
      <c r="BU172" s="163"/>
      <c r="BV172" s="163"/>
      <c r="BW172" s="163"/>
      <c r="BX172" s="163"/>
      <c r="BY172" s="163"/>
      <c r="BZ172" s="163"/>
      <c r="CA172" s="163"/>
      <c r="CB172" s="163"/>
      <c r="CC172" s="163"/>
      <c r="CD172" s="163"/>
      <c r="CE172" s="163"/>
      <c r="CF172" s="163"/>
      <c r="CG172" s="163"/>
      <c r="CH172" s="163"/>
      <c r="CI172" s="163"/>
      <c r="CJ172" s="163"/>
      <c r="CK172" s="163"/>
      <c r="CL172" s="163"/>
      <c r="CM172" s="163"/>
      <c r="CN172" s="163"/>
      <c r="CO172" s="163"/>
      <c r="CP172" s="163"/>
      <c r="CQ172" s="163"/>
      <c r="CR172" s="163"/>
      <c r="CS172" s="163"/>
      <c r="CT172" s="163"/>
      <c r="CU172" s="163"/>
      <c r="CV172" s="163"/>
      <c r="CW172" s="163"/>
      <c r="CX172" s="163"/>
      <c r="CY172" s="163"/>
      <c r="CZ172" s="163"/>
      <c r="DA172" s="163"/>
      <c r="DB172" s="163"/>
      <c r="DC172" s="163"/>
      <c r="DD172" s="163"/>
      <c r="DE172" s="163"/>
      <c r="DF172" s="187" t="s">
        <v>72</v>
      </c>
      <c r="DG172" s="187"/>
      <c r="DH172" s="7"/>
      <c r="DI172" s="7"/>
      <c r="DJ172" s="7"/>
      <c r="DK172" s="7"/>
      <c r="DL172" s="7"/>
      <c r="DM172" s="7"/>
      <c r="DN172" s="7"/>
      <c r="DO172" s="7"/>
      <c r="DP172" s="7"/>
      <c r="DQ172" s="7"/>
      <c r="DR172" s="7"/>
      <c r="DS172" s="7"/>
      <c r="DT172" s="7"/>
      <c r="DU172" s="7"/>
    </row>
    <row r="173" spans="1:125" x14ac:dyDescent="0.25">
      <c r="A173" s="152" t="s">
        <v>191</v>
      </c>
      <c r="B173" s="153">
        <v>3278292</v>
      </c>
      <c r="C173" s="154">
        <v>4.7597046981150992</v>
      </c>
      <c r="D173" s="155">
        <v>0.50130000000000008</v>
      </c>
      <c r="E173" s="173"/>
      <c r="F173" s="156"/>
      <c r="G173" s="157">
        <v>9500.415207815915</v>
      </c>
      <c r="H173" s="157"/>
      <c r="I173" s="158"/>
      <c r="J173" s="168">
        <v>3.77409032842949</v>
      </c>
      <c r="K173" s="168">
        <v>3.72756093331625</v>
      </c>
      <c r="L173" s="168">
        <v>3.9554798044777102</v>
      </c>
      <c r="M173" s="168">
        <v>3.7949989703679998</v>
      </c>
      <c r="N173" s="168">
        <v>3.8390538941177401</v>
      </c>
      <c r="O173" s="168">
        <v>4.4004736153020998</v>
      </c>
      <c r="P173" s="168">
        <v>4.9276673914175504</v>
      </c>
      <c r="Q173" s="168">
        <v>5.0818792330466396</v>
      </c>
      <c r="R173" s="163">
        <v>5.0038586192007202</v>
      </c>
      <c r="S173" s="163">
        <v>5.1853130165499302</v>
      </c>
      <c r="T173" s="163">
        <v>5.3770031065784396</v>
      </c>
      <c r="U173" s="163">
        <v>5.8302736413786604</v>
      </c>
      <c r="V173" s="169">
        <v>6.2076365009114403</v>
      </c>
      <c r="W173" s="169">
        <v>6.5345408504344604</v>
      </c>
      <c r="X173" s="170">
        <v>6.3244944739936404</v>
      </c>
      <c r="Y173" s="170">
        <v>5.9198593958607697</v>
      </c>
      <c r="Z173" s="163">
        <v>6.1276908599524296</v>
      </c>
      <c r="AA173" s="163">
        <v>6.5084793108221</v>
      </c>
      <c r="AB173" s="163">
        <v>7.0417757798788596</v>
      </c>
      <c r="AC173" s="163">
        <v>12.134104199551301</v>
      </c>
      <c r="AD173" s="223">
        <v>11.912079399724099</v>
      </c>
      <c r="AE173" s="222"/>
      <c r="AF173" s="163"/>
      <c r="AG173" s="163"/>
      <c r="AH173" s="163"/>
      <c r="AI173" s="163"/>
      <c r="AJ173" s="163"/>
      <c r="AK173" s="163"/>
      <c r="AL173" s="163"/>
      <c r="AM173" s="163"/>
      <c r="AN173" s="163"/>
      <c r="AO173" s="163"/>
      <c r="AP173" s="163"/>
      <c r="AQ173" s="163"/>
      <c r="AR173" s="163"/>
      <c r="AS173" s="163"/>
      <c r="AT173" s="163"/>
      <c r="AU173" s="163"/>
      <c r="AV173" s="163"/>
      <c r="AW173" s="163"/>
      <c r="AX173" s="163"/>
      <c r="AY173" s="163"/>
      <c r="AZ173" s="163"/>
      <c r="BA173" s="163"/>
      <c r="BB173" s="163"/>
      <c r="BC173" s="163"/>
      <c r="BD173" s="163"/>
      <c r="BE173" s="163"/>
      <c r="BF173" s="163"/>
      <c r="BG173" s="163"/>
      <c r="BH173" s="163"/>
      <c r="BI173" s="163"/>
      <c r="BJ173" s="163"/>
      <c r="BK173" s="163"/>
      <c r="BL173" s="163"/>
      <c r="BM173" s="163"/>
      <c r="BN173" s="163"/>
      <c r="BO173" s="163"/>
      <c r="BP173" s="163"/>
      <c r="BQ173" s="163"/>
      <c r="BR173" s="163"/>
      <c r="BS173" s="163"/>
      <c r="BT173" s="163"/>
      <c r="BU173" s="163"/>
      <c r="BV173" s="163"/>
      <c r="BW173" s="163"/>
      <c r="BX173" s="163"/>
      <c r="BY173" s="163"/>
      <c r="BZ173" s="163"/>
      <c r="CA173" s="163"/>
      <c r="CB173" s="163"/>
      <c r="CC173" s="163"/>
      <c r="CD173" s="163"/>
      <c r="CE173" s="163"/>
      <c r="CF173" s="163"/>
      <c r="CG173" s="163"/>
      <c r="CH173" s="163"/>
      <c r="CI173" s="163"/>
      <c r="CJ173" s="163"/>
      <c r="CK173" s="163"/>
      <c r="CL173" s="163"/>
      <c r="CM173" s="163"/>
      <c r="CN173" s="163"/>
      <c r="CO173" s="163"/>
      <c r="CP173" s="163"/>
      <c r="CQ173" s="163"/>
      <c r="CR173" s="163"/>
      <c r="CS173" s="163"/>
      <c r="CT173" s="163"/>
      <c r="CU173" s="163"/>
      <c r="CV173" s="163"/>
      <c r="CW173" s="163"/>
      <c r="CX173" s="163"/>
      <c r="CY173" s="163"/>
      <c r="CZ173" s="163"/>
      <c r="DA173" s="163"/>
      <c r="DB173" s="163"/>
      <c r="DC173" s="163"/>
      <c r="DD173" s="163"/>
      <c r="DE173" s="163"/>
      <c r="DF173" s="187" t="s">
        <v>116</v>
      </c>
      <c r="DG173" s="188">
        <f>C173-J173</f>
        <v>0.98561436968560923</v>
      </c>
      <c r="DH173" s="7"/>
      <c r="DI173" s="7"/>
      <c r="DJ173" s="7"/>
      <c r="DK173" s="7"/>
      <c r="DL173" s="7"/>
      <c r="DM173" s="7"/>
      <c r="DN173" s="7"/>
      <c r="DO173" s="7"/>
      <c r="DP173" s="7"/>
      <c r="DQ173" s="7"/>
      <c r="DR173" s="7"/>
      <c r="DS173" s="7"/>
      <c r="DT173" s="7"/>
      <c r="DU173" s="7"/>
    </row>
    <row r="174" spans="1:125" x14ac:dyDescent="0.25">
      <c r="A174" s="152" t="s">
        <v>255</v>
      </c>
      <c r="B174" s="153">
        <v>621306</v>
      </c>
      <c r="C174" s="179"/>
      <c r="D174" s="155">
        <v>0.33849999999999997</v>
      </c>
      <c r="E174" s="156"/>
      <c r="F174" s="156"/>
      <c r="G174" s="165">
        <v>16008.268723499485</v>
      </c>
      <c r="H174" s="157"/>
      <c r="I174" s="158"/>
      <c r="J174" s="180"/>
      <c r="K174" s="180"/>
      <c r="L174" s="180"/>
      <c r="M174" s="180"/>
      <c r="N174" s="180"/>
      <c r="O174" s="180"/>
      <c r="P174" s="181"/>
      <c r="Q174" s="181"/>
      <c r="R174" s="182"/>
      <c r="S174" s="182"/>
      <c r="T174" s="182"/>
      <c r="U174" s="182"/>
      <c r="V174" s="183"/>
      <c r="W174" s="183"/>
      <c r="X174" s="181"/>
      <c r="Y174" s="181"/>
      <c r="Z174" s="182"/>
      <c r="AA174" s="182"/>
      <c r="AB174" s="182"/>
      <c r="AC174" s="182"/>
      <c r="AD174" s="224"/>
      <c r="AE174" s="222"/>
      <c r="AF174" s="163"/>
      <c r="AG174" s="163"/>
      <c r="AH174" s="163"/>
      <c r="AI174" s="163"/>
      <c r="AJ174" s="163"/>
      <c r="AK174" s="163"/>
      <c r="AL174" s="163"/>
      <c r="AM174" s="163"/>
      <c r="AN174" s="163"/>
      <c r="AO174" s="163"/>
      <c r="AP174" s="163"/>
      <c r="AQ174" s="163"/>
      <c r="AR174" s="163"/>
      <c r="AS174" s="163"/>
      <c r="AT174" s="163"/>
      <c r="AU174" s="163"/>
      <c r="AV174" s="163"/>
      <c r="AW174" s="163"/>
      <c r="AX174" s="163"/>
      <c r="AY174" s="163"/>
      <c r="AZ174" s="163"/>
      <c r="BA174" s="163"/>
      <c r="BB174" s="163"/>
      <c r="BC174" s="163"/>
      <c r="BD174" s="163"/>
      <c r="BE174" s="163"/>
      <c r="BF174" s="163"/>
      <c r="BG174" s="163"/>
      <c r="BH174" s="163"/>
      <c r="BI174" s="163"/>
      <c r="BJ174" s="163"/>
      <c r="BK174" s="163"/>
      <c r="BL174" s="163"/>
      <c r="BM174" s="163"/>
      <c r="BN174" s="163"/>
      <c r="BO174" s="163"/>
      <c r="BP174" s="163"/>
      <c r="BQ174" s="163"/>
      <c r="BR174" s="163"/>
      <c r="BS174" s="163"/>
      <c r="BT174" s="163"/>
      <c r="BU174" s="163"/>
      <c r="BV174" s="163"/>
      <c r="BW174" s="163"/>
      <c r="BX174" s="163"/>
      <c r="BY174" s="163"/>
      <c r="BZ174" s="163"/>
      <c r="CA174" s="163"/>
      <c r="CB174" s="163"/>
      <c r="CC174" s="163"/>
      <c r="CD174" s="163"/>
      <c r="CE174" s="163"/>
      <c r="CF174" s="163"/>
      <c r="CG174" s="163"/>
      <c r="CH174" s="163"/>
      <c r="CI174" s="163"/>
      <c r="CJ174" s="163"/>
      <c r="CK174" s="163"/>
      <c r="CL174" s="163"/>
      <c r="CM174" s="163"/>
      <c r="CN174" s="163"/>
      <c r="CO174" s="163"/>
      <c r="CP174" s="163"/>
      <c r="CQ174" s="163"/>
      <c r="CR174" s="163"/>
      <c r="CS174" s="163"/>
      <c r="CT174" s="163"/>
      <c r="CU174" s="163"/>
      <c r="CV174" s="163"/>
      <c r="CW174" s="163"/>
      <c r="CX174" s="163"/>
      <c r="CY174" s="163"/>
      <c r="CZ174" s="163"/>
      <c r="DA174" s="163"/>
      <c r="DB174" s="163"/>
      <c r="DC174" s="163"/>
      <c r="DD174" s="163"/>
      <c r="DE174" s="163"/>
      <c r="DF174" s="187" t="s">
        <v>106</v>
      </c>
      <c r="DG174" s="187"/>
      <c r="DH174" s="7"/>
      <c r="DI174" s="7"/>
      <c r="DJ174" s="7"/>
      <c r="DK174" s="7"/>
      <c r="DL174" s="7"/>
      <c r="DM174" s="7"/>
      <c r="DN174" s="7"/>
      <c r="DO174" s="7"/>
      <c r="DP174" s="7"/>
      <c r="DQ174" s="7"/>
      <c r="DR174" s="7"/>
      <c r="DS174" s="7"/>
      <c r="DT174" s="7"/>
      <c r="DU174" s="7"/>
    </row>
    <row r="175" spans="1:125" x14ac:dyDescent="0.25">
      <c r="A175" s="152" t="s">
        <v>138</v>
      </c>
      <c r="B175" s="153">
        <v>36910558</v>
      </c>
      <c r="C175" s="154">
        <v>1.0337641292301114</v>
      </c>
      <c r="D175" s="155">
        <v>0.25579999999999997</v>
      </c>
      <c r="E175" s="173"/>
      <c r="F175" s="156"/>
      <c r="G175" s="157">
        <v>6475.2889264858859</v>
      </c>
      <c r="H175" s="157"/>
      <c r="I175" s="158"/>
      <c r="J175" s="159">
        <v>1.1612474110209501</v>
      </c>
      <c r="K175" s="159">
        <v>1.2656703611606599</v>
      </c>
      <c r="L175" s="159">
        <v>1.2939162313444501</v>
      </c>
      <c r="M175" s="159">
        <v>1.27350242224247</v>
      </c>
      <c r="N175" s="159">
        <v>1.3859283584828701</v>
      </c>
      <c r="O175" s="159">
        <v>1.4561420976858599</v>
      </c>
      <c r="P175" s="159">
        <v>1.4755045789930501</v>
      </c>
      <c r="Q175" s="159">
        <v>1.4790746114001501</v>
      </c>
      <c r="R175" s="160">
        <v>1.55263280142356</v>
      </c>
      <c r="S175" s="160">
        <v>1.5297214118720599</v>
      </c>
      <c r="T175" s="160">
        <v>1.60528498169653</v>
      </c>
      <c r="U175" s="160">
        <v>1.7122923916984201</v>
      </c>
      <c r="V175" s="161">
        <v>1.75535827223758</v>
      </c>
      <c r="W175" s="161">
        <v>1.72933429429809</v>
      </c>
      <c r="X175" s="162">
        <v>1.7400737889004301</v>
      </c>
      <c r="Y175" s="162">
        <v>1.77155107192565</v>
      </c>
      <c r="Z175" s="163">
        <v>1.7442715154694901</v>
      </c>
      <c r="AA175" s="163">
        <v>1.81479645053011</v>
      </c>
      <c r="AB175" s="163">
        <v>1.8173625360253001</v>
      </c>
      <c r="AC175" s="163">
        <v>1.96861692120495</v>
      </c>
      <c r="AD175" s="223">
        <v>1.8276361232756</v>
      </c>
      <c r="AE175" s="222"/>
      <c r="AF175" s="163"/>
      <c r="AG175" s="163"/>
      <c r="AH175" s="163"/>
      <c r="AI175" s="163"/>
      <c r="AJ175" s="163"/>
      <c r="AK175" s="163"/>
      <c r="AL175" s="163"/>
      <c r="AM175" s="163"/>
      <c r="AN175" s="163"/>
      <c r="AO175" s="163"/>
      <c r="AP175" s="163"/>
      <c r="AQ175" s="163"/>
      <c r="AR175" s="163"/>
      <c r="AS175" s="163"/>
      <c r="AT175" s="163"/>
      <c r="AU175" s="163"/>
      <c r="AV175" s="163"/>
      <c r="AW175" s="163"/>
      <c r="AX175" s="163"/>
      <c r="AY175" s="163"/>
      <c r="AZ175" s="163"/>
      <c r="BA175" s="163"/>
      <c r="BB175" s="163"/>
      <c r="BC175" s="163"/>
      <c r="BD175" s="163"/>
      <c r="BE175" s="163"/>
      <c r="BF175" s="163"/>
      <c r="BG175" s="163"/>
      <c r="BH175" s="163"/>
      <c r="BI175" s="163"/>
      <c r="BJ175" s="163"/>
      <c r="BK175" s="163"/>
      <c r="BL175" s="163"/>
      <c r="BM175" s="163"/>
      <c r="BN175" s="163"/>
      <c r="BO175" s="163"/>
      <c r="BP175" s="163"/>
      <c r="BQ175" s="163"/>
      <c r="BR175" s="163"/>
      <c r="BS175" s="163"/>
      <c r="BT175" s="163"/>
      <c r="BU175" s="163"/>
      <c r="BV175" s="163"/>
      <c r="BW175" s="163"/>
      <c r="BX175" s="163"/>
      <c r="BY175" s="163"/>
      <c r="BZ175" s="163"/>
      <c r="CA175" s="163"/>
      <c r="CB175" s="163"/>
      <c r="CC175" s="163"/>
      <c r="CD175" s="163"/>
      <c r="CE175" s="163"/>
      <c r="CF175" s="163"/>
      <c r="CG175" s="163"/>
      <c r="CH175" s="163"/>
      <c r="CI175" s="163"/>
      <c r="CJ175" s="163"/>
      <c r="CK175" s="163"/>
      <c r="CL175" s="163"/>
      <c r="CM175" s="163"/>
      <c r="CN175" s="163"/>
      <c r="CO175" s="163"/>
      <c r="CP175" s="163"/>
      <c r="CQ175" s="163"/>
      <c r="CR175" s="163"/>
      <c r="CS175" s="163"/>
      <c r="CT175" s="163"/>
      <c r="CU175" s="163"/>
      <c r="CV175" s="163"/>
      <c r="CW175" s="163"/>
      <c r="CX175" s="163"/>
      <c r="CY175" s="163"/>
      <c r="CZ175" s="163"/>
      <c r="DA175" s="163"/>
      <c r="DB175" s="163"/>
      <c r="DC175" s="163"/>
      <c r="DD175" s="163"/>
      <c r="DE175" s="163"/>
      <c r="DF175" s="187" t="s">
        <v>116</v>
      </c>
      <c r="DG175" s="188">
        <f>C175-J175</f>
        <v>-0.12748328179083868</v>
      </c>
      <c r="DH175" s="7"/>
      <c r="DI175" s="7"/>
      <c r="DJ175" s="7"/>
      <c r="DK175" s="7"/>
      <c r="DL175" s="7"/>
      <c r="DM175" s="7"/>
      <c r="DN175" s="7"/>
      <c r="DO175" s="7"/>
      <c r="DP175" s="7"/>
      <c r="DQ175" s="7"/>
      <c r="DR175" s="7"/>
      <c r="DS175" s="7"/>
      <c r="DT175" s="7"/>
      <c r="DU175" s="7"/>
    </row>
    <row r="176" spans="1:125" x14ac:dyDescent="0.25">
      <c r="A176" s="152" t="s">
        <v>82</v>
      </c>
      <c r="B176" s="153">
        <v>31255435</v>
      </c>
      <c r="C176" s="154">
        <v>8.0950163185952911E-2</v>
      </c>
      <c r="D176" s="155">
        <v>0.33849999999999997</v>
      </c>
      <c r="E176" s="173"/>
      <c r="F176" s="156"/>
      <c r="G176" s="157">
        <v>1080.6541138244309</v>
      </c>
      <c r="H176" s="157"/>
      <c r="I176" s="288"/>
      <c r="J176" s="159">
        <v>8.8679865339805306E-2</v>
      </c>
      <c r="K176" s="159">
        <v>0.10379040323743299</v>
      </c>
      <c r="L176" s="159">
        <v>0.105563136062739</v>
      </c>
      <c r="M176" s="159">
        <v>0.12980402273566399</v>
      </c>
      <c r="N176" s="159">
        <v>0.138536568111575</v>
      </c>
      <c r="O176" s="159">
        <v>0.129073758991259</v>
      </c>
      <c r="P176" s="159">
        <v>0.13284642108550901</v>
      </c>
      <c r="Q176" s="159">
        <v>0.147589043221143</v>
      </c>
      <c r="R176" s="160">
        <v>0.13921417117276799</v>
      </c>
      <c r="S176" s="160">
        <v>0.14676215731909001</v>
      </c>
      <c r="T176" s="160">
        <v>0.151516331077477</v>
      </c>
      <c r="U176" s="160">
        <v>0.16698929731224199</v>
      </c>
      <c r="V176" s="161">
        <v>0.16185468753884899</v>
      </c>
      <c r="W176" s="161">
        <v>0.168321342438641</v>
      </c>
      <c r="X176" s="162">
        <v>0.23107616322999799</v>
      </c>
      <c r="Y176" s="162">
        <v>0.28008489912569101</v>
      </c>
      <c r="Z176" s="163">
        <v>0.36429067653237102</v>
      </c>
      <c r="AA176" s="163">
        <v>0.32784931349498497</v>
      </c>
      <c r="AB176" s="163">
        <v>0.350708184549194</v>
      </c>
      <c r="AC176" s="163">
        <v>0.35725828416226801</v>
      </c>
      <c r="AD176" s="223">
        <v>0.30755209024973801</v>
      </c>
      <c r="AE176" s="222"/>
      <c r="AF176" s="163"/>
      <c r="AG176" s="163"/>
      <c r="AH176" s="163"/>
      <c r="AI176" s="163"/>
      <c r="AJ176" s="163"/>
      <c r="AK176" s="163"/>
      <c r="AL176" s="163"/>
      <c r="AM176" s="163"/>
      <c r="AN176" s="163"/>
      <c r="AO176" s="163"/>
      <c r="AP176" s="163"/>
      <c r="AQ176" s="163"/>
      <c r="AR176" s="163"/>
      <c r="AS176" s="163"/>
      <c r="AT176" s="163"/>
      <c r="AU176" s="163"/>
      <c r="AV176" s="163"/>
      <c r="AW176" s="163"/>
      <c r="AX176" s="163"/>
      <c r="AY176" s="163"/>
      <c r="AZ176" s="163"/>
      <c r="BA176" s="163"/>
      <c r="BB176" s="163"/>
      <c r="BC176" s="163"/>
      <c r="BD176" s="163"/>
      <c r="BE176" s="163"/>
      <c r="BF176" s="163"/>
      <c r="BG176" s="163"/>
      <c r="BH176" s="163"/>
      <c r="BI176" s="163"/>
      <c r="BJ176" s="163"/>
      <c r="BK176" s="163"/>
      <c r="BL176" s="163"/>
      <c r="BM176" s="163"/>
      <c r="BN176" s="163"/>
      <c r="BO176" s="163"/>
      <c r="BP176" s="163"/>
      <c r="BQ176" s="163"/>
      <c r="BR176" s="163"/>
      <c r="BS176" s="163"/>
      <c r="BT176" s="163"/>
      <c r="BU176" s="163"/>
      <c r="BV176" s="163"/>
      <c r="BW176" s="163"/>
      <c r="BX176" s="163"/>
      <c r="BY176" s="163"/>
      <c r="BZ176" s="163"/>
      <c r="CA176" s="163"/>
      <c r="CB176" s="163"/>
      <c r="CC176" s="163"/>
      <c r="CD176" s="163"/>
      <c r="CE176" s="163"/>
      <c r="CF176" s="163"/>
      <c r="CG176" s="163"/>
      <c r="CH176" s="163"/>
      <c r="CI176" s="163"/>
      <c r="CJ176" s="163"/>
      <c r="CK176" s="163"/>
      <c r="CL176" s="163"/>
      <c r="CM176" s="163"/>
      <c r="CN176" s="163"/>
      <c r="CO176" s="163"/>
      <c r="CP176" s="163"/>
      <c r="CQ176" s="163"/>
      <c r="CR176" s="163"/>
      <c r="CS176" s="163"/>
      <c r="CT176" s="163"/>
      <c r="CU176" s="163"/>
      <c r="CV176" s="163"/>
      <c r="CW176" s="163"/>
      <c r="CX176" s="163"/>
      <c r="CY176" s="163"/>
      <c r="CZ176" s="163"/>
      <c r="DA176" s="163"/>
      <c r="DB176" s="163"/>
      <c r="DC176" s="163"/>
      <c r="DD176" s="163"/>
      <c r="DE176" s="163"/>
      <c r="DF176" s="187" t="s">
        <v>72</v>
      </c>
      <c r="DG176" s="187"/>
      <c r="DH176" s="7"/>
      <c r="DI176" s="7"/>
      <c r="DJ176" s="7"/>
      <c r="DK176" s="7"/>
      <c r="DL176" s="7"/>
      <c r="DM176" s="7"/>
      <c r="DN176" s="7"/>
      <c r="DO176" s="7"/>
      <c r="DP176" s="7"/>
      <c r="DQ176" s="7"/>
      <c r="DR176" s="7"/>
      <c r="DS176" s="7"/>
      <c r="DT176" s="7"/>
      <c r="DU176" s="7"/>
    </row>
    <row r="177" spans="1:125" x14ac:dyDescent="0.25">
      <c r="A177" s="152" t="s">
        <v>95</v>
      </c>
      <c r="B177" s="153">
        <v>54409794</v>
      </c>
      <c r="C177" s="154">
        <v>0.15083743189602439</v>
      </c>
      <c r="D177" s="155">
        <v>0.20230000000000004</v>
      </c>
      <c r="E177" s="156"/>
      <c r="F177" s="156"/>
      <c r="G177" s="157">
        <v>3470.1693839855798</v>
      </c>
      <c r="H177" s="157"/>
      <c r="I177" s="288"/>
      <c r="J177" s="159">
        <v>0.21887001282650201</v>
      </c>
      <c r="K177" s="159">
        <v>0.18920924038093001</v>
      </c>
      <c r="L177" s="159">
        <v>0.18713970336267099</v>
      </c>
      <c r="M177" s="159">
        <v>0.231183636810849</v>
      </c>
      <c r="N177" s="159">
        <v>0.21926985415476699</v>
      </c>
      <c r="O177" s="159">
        <v>0.22953920428854899</v>
      </c>
      <c r="P177" s="159">
        <v>0.21254997770096101</v>
      </c>
      <c r="Q177" s="159">
        <v>0.21991662676687401</v>
      </c>
      <c r="R177" s="160">
        <v>0.16809878487334201</v>
      </c>
      <c r="S177" s="160">
        <v>0.158696428041774</v>
      </c>
      <c r="T177" s="160">
        <v>0.17188864570429399</v>
      </c>
      <c r="U177" s="160">
        <v>0.17389804460922201</v>
      </c>
      <c r="V177" s="161">
        <v>0.243161794655879</v>
      </c>
      <c r="W177" s="161">
        <v>0.27657308218895899</v>
      </c>
      <c r="X177" s="162">
        <v>0.340947110287111</v>
      </c>
      <c r="Y177" s="162">
        <v>0.37513285069962599</v>
      </c>
      <c r="Z177" s="163">
        <v>0.430308595675785</v>
      </c>
      <c r="AA177" s="163">
        <v>0.62824867418799801</v>
      </c>
      <c r="AB177" s="163">
        <v>0.63239647742969596</v>
      </c>
      <c r="AC177" s="163">
        <v>0.69745680372994301</v>
      </c>
      <c r="AD177" s="223">
        <v>0.68805264266504795</v>
      </c>
      <c r="AE177" s="222"/>
      <c r="AF177" s="163"/>
      <c r="AG177" s="163"/>
      <c r="AH177" s="163"/>
      <c r="AI177" s="163"/>
      <c r="AJ177" s="163"/>
      <c r="AK177" s="163"/>
      <c r="AL177" s="163"/>
      <c r="AM177" s="163"/>
      <c r="AN177" s="163"/>
      <c r="AO177" s="163"/>
      <c r="AP177" s="163"/>
      <c r="AQ177" s="163"/>
      <c r="AR177" s="163"/>
      <c r="AS177" s="163"/>
      <c r="AT177" s="163"/>
      <c r="AU177" s="163"/>
      <c r="AV177" s="163"/>
      <c r="AW177" s="163"/>
      <c r="AX177" s="163"/>
      <c r="AY177" s="163"/>
      <c r="AZ177" s="163"/>
      <c r="BA177" s="163"/>
      <c r="BB177" s="163"/>
      <c r="BC177" s="163"/>
      <c r="BD177" s="163"/>
      <c r="BE177" s="163"/>
      <c r="BF177" s="163"/>
      <c r="BG177" s="163"/>
      <c r="BH177" s="163"/>
      <c r="BI177" s="163"/>
      <c r="BJ177" s="163"/>
      <c r="BK177" s="163"/>
      <c r="BL177" s="163"/>
      <c r="BM177" s="163"/>
      <c r="BN177" s="163"/>
      <c r="BO177" s="163"/>
      <c r="BP177" s="163"/>
      <c r="BQ177" s="163"/>
      <c r="BR177" s="163"/>
      <c r="BS177" s="163"/>
      <c r="BT177" s="163"/>
      <c r="BU177" s="163"/>
      <c r="BV177" s="163"/>
      <c r="BW177" s="163"/>
      <c r="BX177" s="163"/>
      <c r="BY177" s="163"/>
      <c r="BZ177" s="163"/>
      <c r="CA177" s="163"/>
      <c r="CB177" s="163"/>
      <c r="CC177" s="163"/>
      <c r="CD177" s="163"/>
      <c r="CE177" s="163"/>
      <c r="CF177" s="163"/>
      <c r="CG177" s="163"/>
      <c r="CH177" s="163"/>
      <c r="CI177" s="163"/>
      <c r="CJ177" s="163"/>
      <c r="CK177" s="163"/>
      <c r="CL177" s="163"/>
      <c r="CM177" s="163"/>
      <c r="CN177" s="163"/>
      <c r="CO177" s="163"/>
      <c r="CP177" s="163"/>
      <c r="CQ177" s="163"/>
      <c r="CR177" s="163"/>
      <c r="CS177" s="163"/>
      <c r="CT177" s="163"/>
      <c r="CU177" s="163"/>
      <c r="CV177" s="163"/>
      <c r="CW177" s="163"/>
      <c r="CX177" s="163"/>
      <c r="CY177" s="163"/>
      <c r="CZ177" s="163"/>
      <c r="DA177" s="163"/>
      <c r="DB177" s="163"/>
      <c r="DC177" s="163"/>
      <c r="DD177" s="163"/>
      <c r="DE177" s="163"/>
      <c r="DF177" s="187" t="s">
        <v>72</v>
      </c>
      <c r="DG177" s="187"/>
      <c r="DH177" s="7"/>
      <c r="DI177" s="7"/>
      <c r="DJ177" s="7"/>
      <c r="DK177" s="7"/>
      <c r="DL177" s="7"/>
      <c r="DM177" s="7"/>
      <c r="DN177" s="7"/>
      <c r="DO177" s="7"/>
      <c r="DP177" s="7"/>
      <c r="DQ177" s="7"/>
      <c r="DR177" s="7"/>
      <c r="DS177" s="7"/>
      <c r="DT177" s="7"/>
      <c r="DU177" s="7"/>
    </row>
    <row r="178" spans="1:125" x14ac:dyDescent="0.25">
      <c r="A178" s="152" t="s">
        <v>139</v>
      </c>
      <c r="B178" s="153">
        <v>2540916</v>
      </c>
      <c r="C178" s="154">
        <v>1.0391139360887487</v>
      </c>
      <c r="D178" s="155">
        <v>0.22959999999999994</v>
      </c>
      <c r="E178" s="173"/>
      <c r="F178" s="156"/>
      <c r="G178" s="157">
        <v>8935.4602909742753</v>
      </c>
      <c r="H178" s="157"/>
      <c r="I178" s="158"/>
      <c r="J178" s="159">
        <v>1.00611662094711</v>
      </c>
      <c r="K178" s="159">
        <v>1.2619263640359999</v>
      </c>
      <c r="L178" s="159">
        <v>1.08251614698163</v>
      </c>
      <c r="M178" s="159">
        <v>1.14203539284384</v>
      </c>
      <c r="N178" s="159">
        <v>1.19158417921293</v>
      </c>
      <c r="O178" s="159">
        <v>1.2598386540694799</v>
      </c>
      <c r="P178" s="159">
        <v>1.2520982706873001</v>
      </c>
      <c r="Q178" s="159">
        <v>1.28452231191584</v>
      </c>
      <c r="R178" s="160">
        <v>1.43013092034676</v>
      </c>
      <c r="S178" s="160">
        <v>1.4360031000823601</v>
      </c>
      <c r="T178" s="160">
        <v>1.4545435741336401</v>
      </c>
      <c r="U178" s="160">
        <v>1.5133017457867299</v>
      </c>
      <c r="V178" s="161">
        <v>1.55833318742187</v>
      </c>
      <c r="W178" s="161">
        <v>1.6237600137274899</v>
      </c>
      <c r="X178" s="162">
        <v>1.65649999451706</v>
      </c>
      <c r="Y178" s="162">
        <v>1.7261863330529901</v>
      </c>
      <c r="Z178" s="163">
        <v>1.75638629033234</v>
      </c>
      <c r="AA178" s="163">
        <v>1.7397910475217</v>
      </c>
      <c r="AB178" s="163">
        <v>1.66718129249506</v>
      </c>
      <c r="AC178" s="163">
        <v>1.6344877922979399</v>
      </c>
      <c r="AD178" s="223">
        <v>1.48820373486438</v>
      </c>
      <c r="AE178" s="222"/>
      <c r="AF178" s="163"/>
      <c r="AG178" s="163"/>
      <c r="AH178" s="163"/>
      <c r="AI178" s="163"/>
      <c r="AJ178" s="163"/>
      <c r="AK178" s="163"/>
      <c r="AL178" s="163"/>
      <c r="AM178" s="163"/>
      <c r="AN178" s="163"/>
      <c r="AO178" s="163"/>
      <c r="AP178" s="163"/>
      <c r="AQ178" s="163"/>
      <c r="AR178" s="163"/>
      <c r="AS178" s="163"/>
      <c r="AT178" s="163"/>
      <c r="AU178" s="163"/>
      <c r="AV178" s="163"/>
      <c r="AW178" s="163"/>
      <c r="AX178" s="163"/>
      <c r="AY178" s="163"/>
      <c r="AZ178" s="163"/>
      <c r="BA178" s="163"/>
      <c r="BB178" s="163"/>
      <c r="BC178" s="163"/>
      <c r="BD178" s="163"/>
      <c r="BE178" s="163"/>
      <c r="BF178" s="163"/>
      <c r="BG178" s="163"/>
      <c r="BH178" s="163"/>
      <c r="BI178" s="163"/>
      <c r="BJ178" s="163"/>
      <c r="BK178" s="163"/>
      <c r="BL178" s="163"/>
      <c r="BM178" s="163"/>
      <c r="BN178" s="163"/>
      <c r="BO178" s="163"/>
      <c r="BP178" s="163"/>
      <c r="BQ178" s="163"/>
      <c r="BR178" s="163"/>
      <c r="BS178" s="163"/>
      <c r="BT178" s="163"/>
      <c r="BU178" s="163"/>
      <c r="BV178" s="163"/>
      <c r="BW178" s="163"/>
      <c r="BX178" s="163"/>
      <c r="BY178" s="163"/>
      <c r="BZ178" s="163"/>
      <c r="CA178" s="163"/>
      <c r="CB178" s="163"/>
      <c r="CC178" s="163"/>
      <c r="CD178" s="163"/>
      <c r="CE178" s="163"/>
      <c r="CF178" s="163"/>
      <c r="CG178" s="163"/>
      <c r="CH178" s="163"/>
      <c r="CI178" s="163"/>
      <c r="CJ178" s="163"/>
      <c r="CK178" s="163"/>
      <c r="CL178" s="163"/>
      <c r="CM178" s="163"/>
      <c r="CN178" s="163"/>
      <c r="CO178" s="163"/>
      <c r="CP178" s="163"/>
      <c r="CQ178" s="163"/>
      <c r="CR178" s="163"/>
      <c r="CS178" s="163"/>
      <c r="CT178" s="163"/>
      <c r="CU178" s="163"/>
      <c r="CV178" s="163"/>
      <c r="CW178" s="163"/>
      <c r="CX178" s="163"/>
      <c r="CY178" s="163"/>
      <c r="CZ178" s="163"/>
      <c r="DA178" s="163"/>
      <c r="DB178" s="163"/>
      <c r="DC178" s="163"/>
      <c r="DD178" s="163"/>
      <c r="DE178" s="163"/>
      <c r="DF178" s="187" t="s">
        <v>72</v>
      </c>
      <c r="DG178" s="187"/>
      <c r="DH178" s="7"/>
      <c r="DI178" s="7"/>
      <c r="DJ178" s="7"/>
      <c r="DK178" s="7"/>
      <c r="DL178" s="7"/>
      <c r="DM178" s="7"/>
      <c r="DN178" s="7"/>
      <c r="DO178" s="7"/>
      <c r="DP178" s="7"/>
      <c r="DQ178" s="7"/>
      <c r="DR178" s="7"/>
      <c r="DS178" s="7"/>
      <c r="DT178" s="7"/>
      <c r="DU178" s="7"/>
    </row>
    <row r="179" spans="1:125" x14ac:dyDescent="0.25">
      <c r="A179" s="152" t="s">
        <v>86</v>
      </c>
      <c r="B179" s="153">
        <v>29136808</v>
      </c>
      <c r="C179" s="154">
        <v>9.2729871030867508E-2</v>
      </c>
      <c r="D179" s="155">
        <v>0.23519999999999996</v>
      </c>
      <c r="E179" s="173"/>
      <c r="F179" s="156"/>
      <c r="G179" s="157">
        <v>2859.9887461968074</v>
      </c>
      <c r="H179" s="157"/>
      <c r="I179" s="288"/>
      <c r="J179" s="159">
        <v>0.14419621943986999</v>
      </c>
      <c r="K179" s="159">
        <v>0.151454837288613</v>
      </c>
      <c r="L179" s="159">
        <v>0.121672754301625</v>
      </c>
      <c r="M179" s="159">
        <v>0.135956366484173</v>
      </c>
      <c r="N179" s="159">
        <v>0.116498281468545</v>
      </c>
      <c r="O179" s="159">
        <v>0.12871297457517999</v>
      </c>
      <c r="P179" s="159">
        <v>0.10540262279978101</v>
      </c>
      <c r="Q179" s="159">
        <v>0.107493441719944</v>
      </c>
      <c r="R179" s="160">
        <v>0.117553277886682</v>
      </c>
      <c r="S179" s="160">
        <v>0.15335818952847899</v>
      </c>
      <c r="T179" s="160">
        <v>0.17805100776742899</v>
      </c>
      <c r="U179" s="160">
        <v>0.19716455836148</v>
      </c>
      <c r="V179" s="161">
        <v>0.22553739116597199</v>
      </c>
      <c r="W179" s="161">
        <v>0.224056223588813</v>
      </c>
      <c r="X179" s="162">
        <v>0.25743291944413099</v>
      </c>
      <c r="Y179" s="162">
        <v>0.25666905019140601</v>
      </c>
      <c r="Z179" s="163">
        <v>0.364290484839284</v>
      </c>
      <c r="AA179" s="163">
        <v>0.42792628722061099</v>
      </c>
      <c r="AB179" s="163">
        <v>0.49171135839192698</v>
      </c>
      <c r="AC179" s="163">
        <v>0.60262148517177405</v>
      </c>
      <c r="AD179" s="223">
        <v>0.59127112607221499</v>
      </c>
      <c r="AE179" s="222"/>
      <c r="AF179" s="163"/>
      <c r="AG179" s="163"/>
      <c r="AH179" s="163"/>
      <c r="AI179" s="163"/>
      <c r="AJ179" s="163"/>
      <c r="AK179" s="163"/>
      <c r="AL179" s="163"/>
      <c r="AM179" s="163"/>
      <c r="AN179" s="163"/>
      <c r="AO179" s="163"/>
      <c r="AP179" s="163"/>
      <c r="AQ179" s="163"/>
      <c r="AR179" s="163"/>
      <c r="AS179" s="163"/>
      <c r="AT179" s="163"/>
      <c r="AU179" s="163"/>
      <c r="AV179" s="163"/>
      <c r="AW179" s="163"/>
      <c r="AX179" s="163"/>
      <c r="AY179" s="163"/>
      <c r="AZ179" s="163"/>
      <c r="BA179" s="163"/>
      <c r="BB179" s="163"/>
      <c r="BC179" s="163"/>
      <c r="BD179" s="163"/>
      <c r="BE179" s="163"/>
      <c r="BF179" s="163"/>
      <c r="BG179" s="163"/>
      <c r="BH179" s="163"/>
      <c r="BI179" s="163"/>
      <c r="BJ179" s="163"/>
      <c r="BK179" s="163"/>
      <c r="BL179" s="163"/>
      <c r="BM179" s="163"/>
      <c r="BN179" s="163"/>
      <c r="BO179" s="163"/>
      <c r="BP179" s="163"/>
      <c r="BQ179" s="163"/>
      <c r="BR179" s="163"/>
      <c r="BS179" s="163"/>
      <c r="BT179" s="163"/>
      <c r="BU179" s="163"/>
      <c r="BV179" s="163"/>
      <c r="BW179" s="163"/>
      <c r="BX179" s="163"/>
      <c r="BY179" s="163"/>
      <c r="BZ179" s="163"/>
      <c r="CA179" s="163"/>
      <c r="CB179" s="163"/>
      <c r="CC179" s="163"/>
      <c r="CD179" s="163"/>
      <c r="CE179" s="163"/>
      <c r="CF179" s="163"/>
      <c r="CG179" s="163"/>
      <c r="CH179" s="163"/>
      <c r="CI179" s="163"/>
      <c r="CJ179" s="163"/>
      <c r="CK179" s="163"/>
      <c r="CL179" s="163"/>
      <c r="CM179" s="163"/>
      <c r="CN179" s="163"/>
      <c r="CO179" s="163"/>
      <c r="CP179" s="163"/>
      <c r="CQ179" s="163"/>
      <c r="CR179" s="163"/>
      <c r="CS179" s="163"/>
      <c r="CT179" s="163"/>
      <c r="CU179" s="163"/>
      <c r="CV179" s="163"/>
      <c r="CW179" s="163"/>
      <c r="CX179" s="163"/>
      <c r="CY179" s="163"/>
      <c r="CZ179" s="163"/>
      <c r="DA179" s="163"/>
      <c r="DB179" s="163"/>
      <c r="DC179" s="163"/>
      <c r="DD179" s="163"/>
      <c r="DE179" s="163"/>
      <c r="DF179" s="187" t="s">
        <v>72</v>
      </c>
      <c r="DG179" s="187"/>
      <c r="DH179" s="7"/>
      <c r="DI179" s="7"/>
      <c r="DJ179" s="7"/>
      <c r="DK179" s="7"/>
      <c r="DL179" s="7"/>
      <c r="DM179" s="7"/>
      <c r="DN179" s="7"/>
      <c r="DO179" s="7"/>
      <c r="DP179" s="7"/>
      <c r="DQ179" s="7"/>
      <c r="DR179" s="7"/>
      <c r="DS179" s="7"/>
      <c r="DT179" s="7"/>
      <c r="DU179" s="7"/>
    </row>
    <row r="180" spans="1:125" x14ac:dyDescent="0.25">
      <c r="A180" s="152" t="s">
        <v>225</v>
      </c>
      <c r="B180" s="153">
        <v>271960</v>
      </c>
      <c r="C180" s="154">
        <v>9.240463649858853</v>
      </c>
      <c r="D180" s="155">
        <v>0.12969999999999998</v>
      </c>
      <c r="E180" s="156"/>
      <c r="F180" s="156"/>
      <c r="G180" s="157">
        <v>31417.720332283039</v>
      </c>
      <c r="H180" s="157"/>
      <c r="I180" s="158"/>
      <c r="J180" s="168">
        <v>12.1543646715617</v>
      </c>
      <c r="K180" s="168">
        <v>11.2383505648728</v>
      </c>
      <c r="L180" s="168">
        <v>12.4702326100919</v>
      </c>
      <c r="M180" s="168">
        <v>12.981206548132199</v>
      </c>
      <c r="N180" s="168">
        <v>13.0647172843767</v>
      </c>
      <c r="O180" s="168">
        <v>13.494018260230501</v>
      </c>
      <c r="P180" s="168">
        <v>12.732782168883601</v>
      </c>
      <c r="Q180" s="168">
        <v>11.8323379387746</v>
      </c>
      <c r="R180" s="163">
        <v>11.781787388939501</v>
      </c>
      <c r="S180" s="163">
        <v>10.839975498053899</v>
      </c>
      <c r="T180" s="163">
        <v>14.3334455048459</v>
      </c>
      <c r="U180" s="163">
        <v>15.1858162960374</v>
      </c>
      <c r="V180" s="169">
        <v>14.810258472558299</v>
      </c>
      <c r="W180" s="169">
        <v>14.8642147654159</v>
      </c>
      <c r="X180" s="170">
        <v>17.839565572492301</v>
      </c>
      <c r="Y180" s="170">
        <v>16.940528750868701</v>
      </c>
      <c r="Z180" s="163">
        <v>16.0581450753089</v>
      </c>
      <c r="AA180" s="163">
        <v>18.391709834392099</v>
      </c>
      <c r="AB180" s="163">
        <v>18.661124061810899</v>
      </c>
      <c r="AC180" s="163">
        <v>26.117324534893601</v>
      </c>
      <c r="AD180" s="223">
        <v>25.522351392582401</v>
      </c>
      <c r="AE180" s="222"/>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3"/>
      <c r="BC180" s="163"/>
      <c r="BD180" s="163"/>
      <c r="BE180" s="163"/>
      <c r="BF180" s="163"/>
      <c r="BG180" s="163"/>
      <c r="BH180" s="163"/>
      <c r="BI180" s="163"/>
      <c r="BJ180" s="163"/>
      <c r="BK180" s="163"/>
      <c r="BL180" s="163"/>
      <c r="BM180" s="163"/>
      <c r="BN180" s="163"/>
      <c r="BO180" s="163"/>
      <c r="BP180" s="163"/>
      <c r="BQ180" s="163"/>
      <c r="BR180" s="163"/>
      <c r="BS180" s="163"/>
      <c r="BT180" s="163"/>
      <c r="BU180" s="163"/>
      <c r="BV180" s="163"/>
      <c r="BW180" s="163"/>
      <c r="BX180" s="163"/>
      <c r="BY180" s="163"/>
      <c r="BZ180" s="163"/>
      <c r="CA180" s="163"/>
      <c r="CB180" s="163"/>
      <c r="CC180" s="163"/>
      <c r="CD180" s="163"/>
      <c r="CE180" s="163"/>
      <c r="CF180" s="163"/>
      <c r="CG180" s="163"/>
      <c r="CH180" s="163"/>
      <c r="CI180" s="163"/>
      <c r="CJ180" s="163"/>
      <c r="CK180" s="163"/>
      <c r="CL180" s="163"/>
      <c r="CM180" s="163"/>
      <c r="CN180" s="163"/>
      <c r="CO180" s="163"/>
      <c r="CP180" s="163"/>
      <c r="CQ180" s="163"/>
      <c r="CR180" s="163"/>
      <c r="CS180" s="163"/>
      <c r="CT180" s="163"/>
      <c r="CU180" s="163"/>
      <c r="CV180" s="163"/>
      <c r="CW180" s="163"/>
      <c r="CX180" s="163"/>
      <c r="CY180" s="163"/>
      <c r="CZ180" s="163"/>
      <c r="DA180" s="163"/>
      <c r="DB180" s="163"/>
      <c r="DC180" s="163"/>
      <c r="DD180" s="163"/>
      <c r="DE180" s="163"/>
      <c r="DF180" s="187" t="s">
        <v>106</v>
      </c>
      <c r="DG180" s="187"/>
      <c r="DH180" s="7"/>
      <c r="DI180" s="7"/>
      <c r="DJ180" s="7"/>
      <c r="DK180" s="7"/>
      <c r="DL180" s="7"/>
      <c r="DM180" s="7"/>
      <c r="DN180" s="7"/>
      <c r="DO180" s="7"/>
      <c r="DP180" s="7"/>
      <c r="DQ180" s="7"/>
      <c r="DR180" s="7"/>
      <c r="DS180" s="7"/>
      <c r="DT180" s="7"/>
      <c r="DU180" s="7"/>
    </row>
    <row r="181" spans="1:125" x14ac:dyDescent="0.25">
      <c r="A181" s="152" t="s">
        <v>213</v>
      </c>
      <c r="B181" s="153">
        <v>5084300</v>
      </c>
      <c r="C181" s="154">
        <v>7.6352122842235133</v>
      </c>
      <c r="D181" s="155">
        <v>0.39439999999999997</v>
      </c>
      <c r="E181" s="173"/>
      <c r="F181" s="156"/>
      <c r="G181" s="157">
        <v>36158.599993219294</v>
      </c>
      <c r="H181" s="157">
        <v>28</v>
      </c>
      <c r="I181" s="158"/>
      <c r="J181" s="168">
        <v>8.7066796136019704</v>
      </c>
      <c r="K181" s="168">
        <v>9.1081268521519103</v>
      </c>
      <c r="L181" s="168">
        <v>9.0310287559528799</v>
      </c>
      <c r="M181" s="168">
        <v>9.0947889650205003</v>
      </c>
      <c r="N181" s="168">
        <v>8.87455604761006</v>
      </c>
      <c r="O181" s="168">
        <v>8.9434531098649508</v>
      </c>
      <c r="P181" s="168">
        <v>8.8241838991476094</v>
      </c>
      <c r="Q181" s="168">
        <v>8.4807692728582698</v>
      </c>
      <c r="R181" s="163">
        <v>8.6122233444623095</v>
      </c>
      <c r="S181" s="163">
        <v>7.8938137691535504</v>
      </c>
      <c r="T181" s="163">
        <v>7.7852395022173599</v>
      </c>
      <c r="U181" s="163">
        <v>7.5388283147117896</v>
      </c>
      <c r="V181" s="169">
        <v>7.8900265686902102</v>
      </c>
      <c r="W181" s="169">
        <v>7.7534091117159099</v>
      </c>
      <c r="X181" s="170">
        <v>7.8697830252523699</v>
      </c>
      <c r="Y181" s="170">
        <v>7.7476383865247396</v>
      </c>
      <c r="Z181" s="163">
        <v>7.5589615458791704</v>
      </c>
      <c r="AA181" s="163">
        <v>7.77886716186977</v>
      </c>
      <c r="AB181" s="163">
        <v>7.5048481633098199</v>
      </c>
      <c r="AC181" s="163">
        <v>7.7856119338624898</v>
      </c>
      <c r="AD181" s="223">
        <v>6.8331676139123196</v>
      </c>
      <c r="AE181" s="222"/>
      <c r="AF181" s="163"/>
      <c r="AG181" s="163"/>
      <c r="AH181" s="163"/>
      <c r="AI181" s="163"/>
      <c r="AJ181" s="163"/>
      <c r="AK181" s="163"/>
      <c r="AL181" s="163"/>
      <c r="AM181" s="163"/>
      <c r="AN181" s="163"/>
      <c r="AO181" s="163"/>
      <c r="AP181" s="163"/>
      <c r="AQ181" s="163"/>
      <c r="AR181" s="163"/>
      <c r="AS181" s="163"/>
      <c r="AT181" s="163"/>
      <c r="AU181" s="163"/>
      <c r="AV181" s="163"/>
      <c r="AW181" s="163"/>
      <c r="AX181" s="163"/>
      <c r="AY181" s="163"/>
      <c r="AZ181" s="163"/>
      <c r="BA181" s="163"/>
      <c r="BB181" s="163"/>
      <c r="BC181" s="163"/>
      <c r="BD181" s="163"/>
      <c r="BE181" s="163"/>
      <c r="BF181" s="163"/>
      <c r="BG181" s="163"/>
      <c r="BH181" s="163"/>
      <c r="BI181" s="163"/>
      <c r="BJ181" s="163"/>
      <c r="BK181" s="163"/>
      <c r="BL181" s="163"/>
      <c r="BM181" s="163"/>
      <c r="BN181" s="163"/>
      <c r="BO181" s="163"/>
      <c r="BP181" s="163"/>
      <c r="BQ181" s="163"/>
      <c r="BR181" s="163"/>
      <c r="BS181" s="163"/>
      <c r="BT181" s="163"/>
      <c r="BU181" s="163"/>
      <c r="BV181" s="163"/>
      <c r="BW181" s="163"/>
      <c r="BX181" s="163"/>
      <c r="BY181" s="163"/>
      <c r="BZ181" s="163"/>
      <c r="CA181" s="163"/>
      <c r="CB181" s="163"/>
      <c r="CC181" s="163"/>
      <c r="CD181" s="163"/>
      <c r="CE181" s="163"/>
      <c r="CF181" s="163"/>
      <c r="CG181" s="163"/>
      <c r="CH181" s="163"/>
      <c r="CI181" s="163"/>
      <c r="CJ181" s="163"/>
      <c r="CK181" s="163"/>
      <c r="CL181" s="163"/>
      <c r="CM181" s="163"/>
      <c r="CN181" s="163"/>
      <c r="CO181" s="163"/>
      <c r="CP181" s="163"/>
      <c r="CQ181" s="163"/>
      <c r="CR181" s="163"/>
      <c r="CS181" s="163"/>
      <c r="CT181" s="163"/>
      <c r="CU181" s="163"/>
      <c r="CV181" s="163"/>
      <c r="CW181" s="163"/>
      <c r="CX181" s="163"/>
      <c r="CY181" s="163"/>
      <c r="CZ181" s="163"/>
      <c r="DA181" s="163"/>
      <c r="DB181" s="163"/>
      <c r="DC181" s="163"/>
      <c r="DD181" s="163"/>
      <c r="DE181" s="163"/>
      <c r="DF181" s="187" t="s">
        <v>116</v>
      </c>
      <c r="DG181" s="188">
        <f>C181-J181</f>
        <v>-1.0714673293784571</v>
      </c>
      <c r="DH181" s="7"/>
      <c r="DI181" s="7"/>
      <c r="DJ181" s="7"/>
      <c r="DK181" s="7"/>
      <c r="DL181" s="7"/>
      <c r="DM181" s="7"/>
      <c r="DN181" s="7"/>
      <c r="DO181" s="7"/>
      <c r="DP181" s="7"/>
      <c r="DQ181" s="7"/>
      <c r="DR181" s="7"/>
      <c r="DS181" s="7"/>
      <c r="DT181" s="7"/>
      <c r="DU181" s="7"/>
    </row>
    <row r="182" spans="1:125" x14ac:dyDescent="0.25">
      <c r="A182" s="152" t="s">
        <v>121</v>
      </c>
      <c r="B182" s="153">
        <v>6624554</v>
      </c>
      <c r="C182" s="154">
        <v>0.58694243684335046</v>
      </c>
      <c r="D182" s="155">
        <v>0.38030000000000003</v>
      </c>
      <c r="E182" s="173"/>
      <c r="F182" s="156"/>
      <c r="G182" s="157">
        <v>4784.4624072790011</v>
      </c>
      <c r="H182" s="157"/>
      <c r="I182" s="158"/>
      <c r="J182" s="159">
        <v>0.750226554159107</v>
      </c>
      <c r="K182" s="159">
        <v>0.78448243744625801</v>
      </c>
      <c r="L182" s="159">
        <v>0.79960933206354601</v>
      </c>
      <c r="M182" s="159">
        <v>0.81823688193223298</v>
      </c>
      <c r="N182" s="159">
        <v>0.83528172312126903</v>
      </c>
      <c r="O182" s="159">
        <v>0.80292225810575002</v>
      </c>
      <c r="P182" s="159">
        <v>0.84058945105564697</v>
      </c>
      <c r="Q182" s="159">
        <v>0.85298957893757998</v>
      </c>
      <c r="R182" s="160">
        <v>0.80913869524784099</v>
      </c>
      <c r="S182" s="160">
        <v>0.79435367240928401</v>
      </c>
      <c r="T182" s="160">
        <v>0.81361331825324401</v>
      </c>
      <c r="U182" s="160">
        <v>0.83488694400360197</v>
      </c>
      <c r="V182" s="161">
        <v>0.82049062799794403</v>
      </c>
      <c r="W182" s="161">
        <v>0.77493091406853598</v>
      </c>
      <c r="X182" s="162">
        <v>0.81821657321848995</v>
      </c>
      <c r="Y182" s="162">
        <v>0.901659634097004</v>
      </c>
      <c r="Z182" s="163">
        <v>0.90020535324759798</v>
      </c>
      <c r="AA182" s="163">
        <v>0.90795009617391298</v>
      </c>
      <c r="AB182" s="163">
        <v>0.859357376359977</v>
      </c>
      <c r="AC182" s="163">
        <v>0.91273453668867</v>
      </c>
      <c r="AD182" s="223">
        <v>0.79423544280696501</v>
      </c>
      <c r="AE182" s="222"/>
      <c r="AF182" s="163"/>
      <c r="AG182" s="163"/>
      <c r="AH182" s="163"/>
      <c r="AI182" s="163"/>
      <c r="AJ182" s="163"/>
      <c r="AK182" s="163"/>
      <c r="AL182" s="163"/>
      <c r="AM182" s="163"/>
      <c r="AN182" s="163"/>
      <c r="AO182" s="163"/>
      <c r="AP182" s="163"/>
      <c r="AQ182" s="163"/>
      <c r="AR182" s="163"/>
      <c r="AS182" s="163"/>
      <c r="AT182" s="163"/>
      <c r="AU182" s="163"/>
      <c r="AV182" s="163"/>
      <c r="AW182" s="163"/>
      <c r="AX182" s="163"/>
      <c r="AY182" s="163"/>
      <c r="AZ182" s="163"/>
      <c r="BA182" s="163"/>
      <c r="BB182" s="163"/>
      <c r="BC182" s="163"/>
      <c r="BD182" s="163"/>
      <c r="BE182" s="163"/>
      <c r="BF182" s="163"/>
      <c r="BG182" s="163"/>
      <c r="BH182" s="163"/>
      <c r="BI182" s="163"/>
      <c r="BJ182" s="163"/>
      <c r="BK182" s="163"/>
      <c r="BL182" s="163"/>
      <c r="BM182" s="163"/>
      <c r="BN182" s="163"/>
      <c r="BO182" s="163"/>
      <c r="BP182" s="163"/>
      <c r="BQ182" s="163"/>
      <c r="BR182" s="163"/>
      <c r="BS182" s="163"/>
      <c r="BT182" s="163"/>
      <c r="BU182" s="163"/>
      <c r="BV182" s="163"/>
      <c r="BW182" s="163"/>
      <c r="BX182" s="163"/>
      <c r="BY182" s="163"/>
      <c r="BZ182" s="163"/>
      <c r="CA182" s="163"/>
      <c r="CB182" s="163"/>
      <c r="CC182" s="163"/>
      <c r="CD182" s="163"/>
      <c r="CE182" s="163"/>
      <c r="CF182" s="163"/>
      <c r="CG182" s="163"/>
      <c r="CH182" s="163"/>
      <c r="CI182" s="163"/>
      <c r="CJ182" s="163"/>
      <c r="CK182" s="163"/>
      <c r="CL182" s="163"/>
      <c r="CM182" s="163"/>
      <c r="CN182" s="163"/>
      <c r="CO182" s="163"/>
      <c r="CP182" s="163"/>
      <c r="CQ182" s="163"/>
      <c r="CR182" s="163"/>
      <c r="CS182" s="163"/>
      <c r="CT182" s="163"/>
      <c r="CU182" s="163"/>
      <c r="CV182" s="163"/>
      <c r="CW182" s="163"/>
      <c r="CX182" s="163"/>
      <c r="CY182" s="163"/>
      <c r="CZ182" s="163"/>
      <c r="DA182" s="163"/>
      <c r="DB182" s="163"/>
      <c r="DC182" s="163"/>
      <c r="DD182" s="163"/>
      <c r="DE182" s="163"/>
      <c r="DF182" s="187" t="s">
        <v>116</v>
      </c>
      <c r="DG182" s="188">
        <f>C182-J182</f>
        <v>-0.16328411731575654</v>
      </c>
      <c r="DH182" s="7"/>
      <c r="DI182" s="7"/>
      <c r="DJ182" s="7"/>
      <c r="DK182" s="7"/>
      <c r="DL182" s="7"/>
      <c r="DM182" s="7"/>
      <c r="DN182" s="7"/>
      <c r="DO182" s="7"/>
      <c r="DP182" s="7"/>
      <c r="DQ182" s="7"/>
      <c r="DR182" s="7"/>
      <c r="DS182" s="7"/>
      <c r="DT182" s="7"/>
      <c r="DU182" s="7"/>
    </row>
    <row r="183" spans="1:125" x14ac:dyDescent="0.25">
      <c r="A183" s="152" t="s">
        <v>92</v>
      </c>
      <c r="B183" s="153">
        <v>24206636</v>
      </c>
      <c r="C183" s="154">
        <v>0.14477995988866782</v>
      </c>
      <c r="D183" s="155">
        <v>0.15590000000000004</v>
      </c>
      <c r="E183" s="173"/>
      <c r="F183" s="156"/>
      <c r="G183" s="157">
        <v>1100.228363533688</v>
      </c>
      <c r="H183" s="157"/>
      <c r="I183" s="288"/>
      <c r="J183" s="159">
        <v>6.1863641152118398E-2</v>
      </c>
      <c r="K183" s="159">
        <v>6.0016700390757703E-2</v>
      </c>
      <c r="L183" s="159">
        <v>6.0121932983778499E-2</v>
      </c>
      <c r="M183" s="159">
        <v>6.3011759435564793E-2</v>
      </c>
      <c r="N183" s="159">
        <v>6.3492261902948099E-2</v>
      </c>
      <c r="O183" s="159">
        <v>5.8701432914292397E-2</v>
      </c>
      <c r="P183" s="159">
        <v>5.71494035564424E-2</v>
      </c>
      <c r="Q183" s="159">
        <v>5.95745453529039E-2</v>
      </c>
      <c r="R183" s="160">
        <v>6.01998230291887E-2</v>
      </c>
      <c r="S183" s="160">
        <v>7.1919704690177597E-2</v>
      </c>
      <c r="T183" s="160">
        <v>8.7624094766705601E-2</v>
      </c>
      <c r="U183" s="160">
        <v>8.5326254702014701E-2</v>
      </c>
      <c r="V183" s="161">
        <v>0.11538709622978199</v>
      </c>
      <c r="W183" s="161">
        <v>0.110076658781531</v>
      </c>
      <c r="X183" s="162">
        <v>0.11497892443294901</v>
      </c>
      <c r="Y183" s="162">
        <v>0.10646849059586901</v>
      </c>
      <c r="Z183" s="163">
        <v>0.102487248319789</v>
      </c>
      <c r="AA183" s="163">
        <v>0.102310209603209</v>
      </c>
      <c r="AB183" s="163">
        <v>0.107875781199142</v>
      </c>
      <c r="AC183" s="163">
        <v>0.103599160565458</v>
      </c>
      <c r="AD183" s="223">
        <v>8.9813503220373306E-2</v>
      </c>
      <c r="AE183" s="222"/>
      <c r="AF183" s="163"/>
      <c r="AG183" s="163"/>
      <c r="AH183" s="163"/>
      <c r="AI183" s="163"/>
      <c r="AJ183" s="163"/>
      <c r="AK183" s="163"/>
      <c r="AL183" s="163"/>
      <c r="AM183" s="163"/>
      <c r="AN183" s="163"/>
      <c r="AO183" s="163"/>
      <c r="AP183" s="163"/>
      <c r="AQ183" s="163"/>
      <c r="AR183" s="163"/>
      <c r="AS183" s="163"/>
      <c r="AT183" s="163"/>
      <c r="AU183" s="163"/>
      <c r="AV183" s="163"/>
      <c r="AW183" s="163"/>
      <c r="AX183" s="163"/>
      <c r="AY183" s="163"/>
      <c r="AZ183" s="163"/>
      <c r="BA183" s="163"/>
      <c r="BB183" s="163"/>
      <c r="BC183" s="163"/>
      <c r="BD183" s="163"/>
      <c r="BE183" s="163"/>
      <c r="BF183" s="163"/>
      <c r="BG183" s="163"/>
      <c r="BH183" s="163"/>
      <c r="BI183" s="163"/>
      <c r="BJ183" s="163"/>
      <c r="BK183" s="163"/>
      <c r="BL183" s="163"/>
      <c r="BM183" s="163"/>
      <c r="BN183" s="163"/>
      <c r="BO183" s="163"/>
      <c r="BP183" s="163"/>
      <c r="BQ183" s="163"/>
      <c r="BR183" s="163"/>
      <c r="BS183" s="163"/>
      <c r="BT183" s="163"/>
      <c r="BU183" s="163"/>
      <c r="BV183" s="163"/>
      <c r="BW183" s="163"/>
      <c r="BX183" s="163"/>
      <c r="BY183" s="163"/>
      <c r="BZ183" s="163"/>
      <c r="CA183" s="163"/>
      <c r="CB183" s="163"/>
      <c r="CC183" s="163"/>
      <c r="CD183" s="163"/>
      <c r="CE183" s="163"/>
      <c r="CF183" s="163"/>
      <c r="CG183" s="163"/>
      <c r="CH183" s="163"/>
      <c r="CI183" s="163"/>
      <c r="CJ183" s="163"/>
      <c r="CK183" s="163"/>
      <c r="CL183" s="163"/>
      <c r="CM183" s="163"/>
      <c r="CN183" s="163"/>
      <c r="CO183" s="163"/>
      <c r="CP183" s="163"/>
      <c r="CQ183" s="163"/>
      <c r="CR183" s="163"/>
      <c r="CS183" s="163"/>
      <c r="CT183" s="163"/>
      <c r="CU183" s="163"/>
      <c r="CV183" s="163"/>
      <c r="CW183" s="163"/>
      <c r="CX183" s="163"/>
      <c r="CY183" s="163"/>
      <c r="CZ183" s="163"/>
      <c r="DA183" s="163"/>
      <c r="DB183" s="163"/>
      <c r="DC183" s="163"/>
      <c r="DD183" s="163"/>
      <c r="DE183" s="163"/>
      <c r="DF183" s="187" t="s">
        <v>72</v>
      </c>
      <c r="DG183" s="187"/>
      <c r="DH183" s="7"/>
      <c r="DI183" s="7"/>
      <c r="DJ183" s="7"/>
      <c r="DK183" s="7"/>
      <c r="DL183" s="7"/>
      <c r="DM183" s="7"/>
      <c r="DN183" s="7"/>
      <c r="DO183" s="7"/>
      <c r="DP183" s="7"/>
      <c r="DQ183" s="7"/>
      <c r="DR183" s="7"/>
      <c r="DS183" s="7"/>
      <c r="DT183" s="7"/>
      <c r="DU183" s="7"/>
    </row>
    <row r="184" spans="1:125" x14ac:dyDescent="0.25">
      <c r="A184" s="152" t="s">
        <v>130</v>
      </c>
      <c r="B184" s="153">
        <v>206139587</v>
      </c>
      <c r="C184" s="154">
        <v>0.82816943427916156</v>
      </c>
      <c r="D184" s="155">
        <v>0.53939999999999999</v>
      </c>
      <c r="E184" s="173"/>
      <c r="F184" s="156"/>
      <c r="G184" s="157">
        <v>4629.7063049377739</v>
      </c>
      <c r="H184" s="157">
        <v>5.35</v>
      </c>
      <c r="I184" s="288"/>
      <c r="J184" s="159">
        <v>0.81748705361914797</v>
      </c>
      <c r="K184" s="159">
        <v>0.84221884599658903</v>
      </c>
      <c r="L184" s="159">
        <v>0.74356092624278203</v>
      </c>
      <c r="M184" s="159">
        <v>0.80629650706894596</v>
      </c>
      <c r="N184" s="159">
        <v>0.75722319501100499</v>
      </c>
      <c r="O184" s="159">
        <v>0.72367625683415004</v>
      </c>
      <c r="P184" s="159">
        <v>0.63515542917518597</v>
      </c>
      <c r="Q184" s="159">
        <v>0.56574175688891304</v>
      </c>
      <c r="R184" s="160">
        <v>0.59098526035843701</v>
      </c>
      <c r="S184" s="160">
        <v>0.507592275783604</v>
      </c>
      <c r="T184" s="160">
        <v>0.56876240386579502</v>
      </c>
      <c r="U184" s="160">
        <v>0.58123073067670705</v>
      </c>
      <c r="V184" s="161">
        <v>0.53203252424861203</v>
      </c>
      <c r="W184" s="161">
        <v>0.63359610945783296</v>
      </c>
      <c r="X184" s="162">
        <v>0.65066209868622504</v>
      </c>
      <c r="Y184" s="162">
        <v>0.59522564831252001</v>
      </c>
      <c r="Z184" s="163">
        <v>0.59719587538615004</v>
      </c>
      <c r="AA184" s="163">
        <v>0.59166127047316197</v>
      </c>
      <c r="AB184" s="163">
        <v>0.666491131521183</v>
      </c>
      <c r="AC184" s="163">
        <v>0.66413152726457303</v>
      </c>
      <c r="AD184" s="223">
        <v>0.61566057815070796</v>
      </c>
      <c r="AE184" s="222"/>
      <c r="AF184" s="163"/>
      <c r="AG184" s="163"/>
      <c r="AH184" s="163"/>
      <c r="AI184" s="163"/>
      <c r="AJ184" s="163"/>
      <c r="AK184" s="163"/>
      <c r="AL184" s="163"/>
      <c r="AM184" s="163"/>
      <c r="AN184" s="163"/>
      <c r="AO184" s="163"/>
      <c r="AP184" s="163"/>
      <c r="AQ184" s="163"/>
      <c r="AR184" s="163"/>
      <c r="AS184" s="163"/>
      <c r="AT184" s="163"/>
      <c r="AU184" s="163"/>
      <c r="AV184" s="163"/>
      <c r="AW184" s="163"/>
      <c r="AX184" s="163"/>
      <c r="AY184" s="163"/>
      <c r="AZ184" s="163"/>
      <c r="BA184" s="163"/>
      <c r="BB184" s="163"/>
      <c r="BC184" s="163"/>
      <c r="BD184" s="163"/>
      <c r="BE184" s="163"/>
      <c r="BF184" s="163"/>
      <c r="BG184" s="163"/>
      <c r="BH184" s="163"/>
      <c r="BI184" s="163"/>
      <c r="BJ184" s="163"/>
      <c r="BK184" s="163"/>
      <c r="BL184" s="163"/>
      <c r="BM184" s="163"/>
      <c r="BN184" s="163"/>
      <c r="BO184" s="163"/>
      <c r="BP184" s="163"/>
      <c r="BQ184" s="163"/>
      <c r="BR184" s="163"/>
      <c r="BS184" s="163"/>
      <c r="BT184" s="163"/>
      <c r="BU184" s="163"/>
      <c r="BV184" s="163"/>
      <c r="BW184" s="163"/>
      <c r="BX184" s="163"/>
      <c r="BY184" s="163"/>
      <c r="BZ184" s="163"/>
      <c r="CA184" s="163"/>
      <c r="CB184" s="163"/>
      <c r="CC184" s="163"/>
      <c r="CD184" s="163"/>
      <c r="CE184" s="163"/>
      <c r="CF184" s="163"/>
      <c r="CG184" s="163"/>
      <c r="CH184" s="163"/>
      <c r="CI184" s="163"/>
      <c r="CJ184" s="163"/>
      <c r="CK184" s="163"/>
      <c r="CL184" s="163"/>
      <c r="CM184" s="163"/>
      <c r="CN184" s="163"/>
      <c r="CO184" s="163"/>
      <c r="CP184" s="163"/>
      <c r="CQ184" s="163"/>
      <c r="CR184" s="163"/>
      <c r="CS184" s="163"/>
      <c r="CT184" s="163"/>
      <c r="CU184" s="163"/>
      <c r="CV184" s="163"/>
      <c r="CW184" s="163"/>
      <c r="CX184" s="163"/>
      <c r="CY184" s="163"/>
      <c r="CZ184" s="163"/>
      <c r="DA184" s="163"/>
      <c r="DB184" s="163"/>
      <c r="DC184" s="163"/>
      <c r="DD184" s="163"/>
      <c r="DE184" s="163"/>
      <c r="DF184" s="187" t="s">
        <v>72</v>
      </c>
      <c r="DG184" s="187"/>
      <c r="DH184" s="7"/>
      <c r="DI184" s="7"/>
      <c r="DJ184" s="7"/>
      <c r="DK184" s="7"/>
      <c r="DL184" s="7"/>
      <c r="DM184" s="7"/>
      <c r="DN184" s="7"/>
      <c r="DO184" s="7"/>
      <c r="DP184" s="7"/>
      <c r="DQ184" s="7"/>
      <c r="DR184" s="7"/>
      <c r="DS184" s="7"/>
      <c r="DT184" s="7"/>
      <c r="DU184" s="7"/>
    </row>
    <row r="185" spans="1:125" x14ac:dyDescent="0.25">
      <c r="A185" s="152" t="s">
        <v>185</v>
      </c>
      <c r="B185" s="153">
        <v>25778815</v>
      </c>
      <c r="C185" s="154">
        <v>4.4243360190372627</v>
      </c>
      <c r="D185" s="155">
        <v>0.17459999999999995</v>
      </c>
      <c r="E185" s="156"/>
      <c r="F185" s="156"/>
      <c r="G185" s="177"/>
      <c r="H185" s="157"/>
      <c r="I185" s="289"/>
      <c r="J185" s="159">
        <v>3.2227737015619899</v>
      </c>
      <c r="K185" s="159">
        <v>3.31985828364183</v>
      </c>
      <c r="L185" s="159">
        <v>3.1523201943205699</v>
      </c>
      <c r="M185" s="159">
        <v>3.1906978312455698</v>
      </c>
      <c r="N185" s="159">
        <v>3.23005173608066</v>
      </c>
      <c r="O185" s="159">
        <v>3.34087944591825</v>
      </c>
      <c r="P185" s="159">
        <v>3.3806081463062001</v>
      </c>
      <c r="Q185" s="159">
        <v>2.81097528589792</v>
      </c>
      <c r="R185" s="160">
        <v>3.0651836769076399</v>
      </c>
      <c r="S185" s="160">
        <v>2.32526091322916</v>
      </c>
      <c r="T185" s="160">
        <v>2.1547674121326001</v>
      </c>
      <c r="U185" s="160">
        <v>1.5651846769323601</v>
      </c>
      <c r="V185" s="161">
        <v>1.59056957906594</v>
      </c>
      <c r="W185" s="161">
        <v>1.1468420664397301</v>
      </c>
      <c r="X185" s="162">
        <v>1.3340121138643299</v>
      </c>
      <c r="Y185" s="162">
        <v>1.1088957208142201</v>
      </c>
      <c r="Z185" s="163">
        <v>1.22303003187649</v>
      </c>
      <c r="AA185" s="163">
        <v>0.98607433199682204</v>
      </c>
      <c r="AB185" s="163">
        <v>0.80532327573036799</v>
      </c>
      <c r="AC185" s="163">
        <v>1.25939261802133</v>
      </c>
      <c r="AD185" s="223">
        <v>1.2478134903455</v>
      </c>
      <c r="AE185" s="222"/>
      <c r="AF185" s="163"/>
      <c r="AG185" s="163"/>
      <c r="AH185" s="163"/>
      <c r="AI185" s="163"/>
      <c r="AJ185" s="163"/>
      <c r="AK185" s="163"/>
      <c r="AL185" s="163"/>
      <c r="AM185" s="163"/>
      <c r="AN185" s="163"/>
      <c r="AO185" s="163"/>
      <c r="AP185" s="163"/>
      <c r="AQ185" s="163"/>
      <c r="AR185" s="163"/>
      <c r="AS185" s="163"/>
      <c r="AT185" s="163"/>
      <c r="AU185" s="163"/>
      <c r="AV185" s="163"/>
      <c r="AW185" s="163"/>
      <c r="AX185" s="163"/>
      <c r="AY185" s="163"/>
      <c r="AZ185" s="163"/>
      <c r="BA185" s="163"/>
      <c r="BB185" s="163"/>
      <c r="BC185" s="163"/>
      <c r="BD185" s="163"/>
      <c r="BE185" s="163"/>
      <c r="BF185" s="163"/>
      <c r="BG185" s="163"/>
      <c r="BH185" s="163"/>
      <c r="BI185" s="163"/>
      <c r="BJ185" s="163"/>
      <c r="BK185" s="163"/>
      <c r="BL185" s="163"/>
      <c r="BM185" s="163"/>
      <c r="BN185" s="163"/>
      <c r="BO185" s="163"/>
      <c r="BP185" s="163"/>
      <c r="BQ185" s="163"/>
      <c r="BR185" s="163"/>
      <c r="BS185" s="163"/>
      <c r="BT185" s="163"/>
      <c r="BU185" s="163"/>
      <c r="BV185" s="163"/>
      <c r="BW185" s="163"/>
      <c r="BX185" s="163"/>
      <c r="BY185" s="163"/>
      <c r="BZ185" s="163"/>
      <c r="CA185" s="163"/>
      <c r="CB185" s="163"/>
      <c r="CC185" s="163"/>
      <c r="CD185" s="163"/>
      <c r="CE185" s="163"/>
      <c r="CF185" s="163"/>
      <c r="CG185" s="163"/>
      <c r="CH185" s="163"/>
      <c r="CI185" s="163"/>
      <c r="CJ185" s="163"/>
      <c r="CK185" s="163"/>
      <c r="CL185" s="163"/>
      <c r="CM185" s="163"/>
      <c r="CN185" s="163"/>
      <c r="CO185" s="163"/>
      <c r="CP185" s="163"/>
      <c r="CQ185" s="163"/>
      <c r="CR185" s="163"/>
      <c r="CS185" s="163"/>
      <c r="CT185" s="163"/>
      <c r="CU185" s="163"/>
      <c r="CV185" s="163"/>
      <c r="CW185" s="163"/>
      <c r="CX185" s="163"/>
      <c r="CY185" s="163"/>
      <c r="CZ185" s="163"/>
      <c r="DA185" s="163"/>
      <c r="DB185" s="163"/>
      <c r="DC185" s="163"/>
      <c r="DD185" s="163"/>
      <c r="DE185" s="163"/>
      <c r="DF185" s="187" t="s">
        <v>72</v>
      </c>
      <c r="DG185" s="187"/>
      <c r="DH185" s="7"/>
      <c r="DI185" s="7"/>
      <c r="DJ185" s="7"/>
      <c r="DK185" s="7"/>
      <c r="DL185" s="7"/>
      <c r="DM185" s="7"/>
      <c r="DN185" s="7"/>
      <c r="DO185" s="7"/>
      <c r="DP185" s="7"/>
      <c r="DQ185" s="7"/>
      <c r="DR185" s="7"/>
      <c r="DS185" s="7"/>
      <c r="DT185" s="7"/>
      <c r="DU185" s="7"/>
    </row>
    <row r="186" spans="1:125" x14ac:dyDescent="0.25">
      <c r="A186" s="152" t="s">
        <v>193</v>
      </c>
      <c r="B186" s="153">
        <v>2072531</v>
      </c>
      <c r="C186" s="154">
        <v>4.7894095542033375</v>
      </c>
      <c r="D186" s="155">
        <v>0.32989999999999997</v>
      </c>
      <c r="E186" s="173"/>
      <c r="F186" s="156"/>
      <c r="G186" s="157">
        <v>13068.127816047727</v>
      </c>
      <c r="H186" s="157"/>
      <c r="I186" s="158"/>
      <c r="J186" s="171">
        <v>4.4474054451263498</v>
      </c>
      <c r="K186" s="171">
        <v>4.5233284482573302</v>
      </c>
      <c r="L186" s="171">
        <v>4.2499956423333201</v>
      </c>
      <c r="M186" s="171">
        <v>4.6072413330729596</v>
      </c>
      <c r="N186" s="171">
        <v>4.4827431801327204</v>
      </c>
      <c r="O186" s="171">
        <v>4.7153842670504398</v>
      </c>
      <c r="P186" s="171">
        <v>4.7107194790692803</v>
      </c>
      <c r="Q186" s="171">
        <v>5.0269947596107896</v>
      </c>
      <c r="R186" s="172">
        <v>4.9172306962764996</v>
      </c>
      <c r="S186" s="172">
        <v>4.4133257170334801</v>
      </c>
      <c r="T186" s="163">
        <v>4.42992618591484</v>
      </c>
      <c r="U186" s="163">
        <v>4.9403622443454598</v>
      </c>
      <c r="V186" s="169">
        <v>4.6355701510162302</v>
      </c>
      <c r="W186" s="169">
        <v>4.2303844837662403</v>
      </c>
      <c r="X186" s="170">
        <v>4.0163781733890396</v>
      </c>
      <c r="Y186" s="170">
        <v>3.8140269721934201</v>
      </c>
      <c r="Z186" s="163">
        <v>3.5894918033644099</v>
      </c>
      <c r="AA186" s="163">
        <v>3.90272703546318</v>
      </c>
      <c r="AB186" s="163">
        <v>3.6235983473511002</v>
      </c>
      <c r="AC186" s="163">
        <v>4.1347367272386002</v>
      </c>
      <c r="AD186" s="223">
        <v>3.6873092977611002</v>
      </c>
      <c r="AE186" s="222"/>
      <c r="AF186" s="163"/>
      <c r="AG186" s="163"/>
      <c r="AH186" s="163"/>
      <c r="AI186" s="163"/>
      <c r="AJ186" s="163"/>
      <c r="AK186" s="163"/>
      <c r="AL186" s="163"/>
      <c r="AM186" s="163"/>
      <c r="AN186" s="163"/>
      <c r="AO186" s="163"/>
      <c r="AP186" s="163"/>
      <c r="AQ186" s="163"/>
      <c r="AR186" s="163"/>
      <c r="AS186" s="163"/>
      <c r="AT186" s="163"/>
      <c r="AU186" s="163"/>
      <c r="AV186" s="163"/>
      <c r="AW186" s="163"/>
      <c r="AX186" s="163"/>
      <c r="AY186" s="163"/>
      <c r="AZ186" s="163"/>
      <c r="BA186" s="163"/>
      <c r="BB186" s="163"/>
      <c r="BC186" s="163"/>
      <c r="BD186" s="163"/>
      <c r="BE186" s="163"/>
      <c r="BF186" s="163"/>
      <c r="BG186" s="163"/>
      <c r="BH186" s="163"/>
      <c r="BI186" s="163"/>
      <c r="BJ186" s="163"/>
      <c r="BK186" s="163"/>
      <c r="BL186" s="163"/>
      <c r="BM186" s="163"/>
      <c r="BN186" s="163"/>
      <c r="BO186" s="163"/>
      <c r="BP186" s="163"/>
      <c r="BQ186" s="163"/>
      <c r="BR186" s="163"/>
      <c r="BS186" s="163"/>
      <c r="BT186" s="163"/>
      <c r="BU186" s="163"/>
      <c r="BV186" s="163"/>
      <c r="BW186" s="163"/>
      <c r="BX186" s="163"/>
      <c r="BY186" s="163"/>
      <c r="BZ186" s="163"/>
      <c r="CA186" s="163"/>
      <c r="CB186" s="163"/>
      <c r="CC186" s="163"/>
      <c r="CD186" s="163"/>
      <c r="CE186" s="163"/>
      <c r="CF186" s="163"/>
      <c r="CG186" s="163"/>
      <c r="CH186" s="163"/>
      <c r="CI186" s="163"/>
      <c r="CJ186" s="163"/>
      <c r="CK186" s="163"/>
      <c r="CL186" s="163"/>
      <c r="CM186" s="163"/>
      <c r="CN186" s="163"/>
      <c r="CO186" s="163"/>
      <c r="CP186" s="163"/>
      <c r="CQ186" s="163"/>
      <c r="CR186" s="163"/>
      <c r="CS186" s="163"/>
      <c r="CT186" s="163"/>
      <c r="CU186" s="163"/>
      <c r="CV186" s="163"/>
      <c r="CW186" s="163"/>
      <c r="CX186" s="163"/>
      <c r="CY186" s="163"/>
      <c r="CZ186" s="163"/>
      <c r="DA186" s="163"/>
      <c r="DB186" s="163"/>
      <c r="DC186" s="163"/>
      <c r="DD186" s="163"/>
      <c r="DE186" s="163"/>
      <c r="DF186" s="187" t="s">
        <v>116</v>
      </c>
      <c r="DG186" s="188">
        <f>C186-J186</f>
        <v>0.34200410907698764</v>
      </c>
      <c r="DH186" s="7"/>
      <c r="DI186" s="7"/>
      <c r="DJ186" s="7"/>
      <c r="DK186" s="7"/>
      <c r="DL186" s="7"/>
      <c r="DM186" s="7"/>
      <c r="DN186" s="7"/>
      <c r="DO186" s="7"/>
      <c r="DP186" s="7"/>
      <c r="DQ186" s="7"/>
      <c r="DR186" s="7"/>
      <c r="DS186" s="7"/>
      <c r="DT186" s="7"/>
      <c r="DU186" s="7"/>
    </row>
    <row r="187" spans="1:125" x14ac:dyDescent="0.25">
      <c r="A187" s="152" t="s">
        <v>228</v>
      </c>
      <c r="B187" s="153">
        <v>5379475</v>
      </c>
      <c r="C187" s="154">
        <v>9.4756885746482862</v>
      </c>
      <c r="D187" s="155">
        <v>5.4899999999999949E-2</v>
      </c>
      <c r="E187" s="173"/>
      <c r="F187" s="156"/>
      <c r="G187" s="157">
        <v>58910.577574563169</v>
      </c>
      <c r="H187" s="157">
        <v>2915</v>
      </c>
      <c r="I187" s="158"/>
      <c r="J187" s="168">
        <v>9.5321847639936195</v>
      </c>
      <c r="K187" s="168">
        <v>9.5811972473769291</v>
      </c>
      <c r="L187" s="168">
        <v>9.3797808230078203</v>
      </c>
      <c r="M187" s="168">
        <v>9.9595335965151897</v>
      </c>
      <c r="N187" s="168">
        <v>9.99215542667908</v>
      </c>
      <c r="O187" s="168">
        <v>9.5453885981465305</v>
      </c>
      <c r="P187" s="168">
        <v>9.60609860968699</v>
      </c>
      <c r="Q187" s="168">
        <v>9.7144789578040793</v>
      </c>
      <c r="R187" s="163">
        <v>9.6883815560767204</v>
      </c>
      <c r="S187" s="163">
        <v>9.2588447338114594</v>
      </c>
      <c r="T187" s="163">
        <v>9.5175178909960998</v>
      </c>
      <c r="U187" s="163">
        <v>9.1823311894918795</v>
      </c>
      <c r="V187" s="169">
        <v>8.9724697720575204</v>
      </c>
      <c r="W187" s="169">
        <v>8.81401386562605</v>
      </c>
      <c r="X187" s="170">
        <v>8.6600684702263102</v>
      </c>
      <c r="Y187" s="170">
        <v>8.6466213394662592</v>
      </c>
      <c r="Z187" s="163">
        <v>8.4611589794031499</v>
      </c>
      <c r="AA187" s="163">
        <v>8.2427380191660102</v>
      </c>
      <c r="AB187" s="163">
        <v>8.2923252895189403</v>
      </c>
      <c r="AC187" s="163">
        <v>8.0218708710976099</v>
      </c>
      <c r="AD187" s="223">
        <v>7.7401957952690204</v>
      </c>
      <c r="AE187" s="222"/>
      <c r="AF187" s="163"/>
      <c r="AG187" s="163"/>
      <c r="AH187" s="163"/>
      <c r="AI187" s="163"/>
      <c r="AJ187" s="163"/>
      <c r="AK187" s="163"/>
      <c r="AL187" s="163"/>
      <c r="AM187" s="163"/>
      <c r="AN187" s="163"/>
      <c r="AO187" s="163"/>
      <c r="AP187" s="163"/>
      <c r="AQ187" s="163"/>
      <c r="AR187" s="163"/>
      <c r="AS187" s="163"/>
      <c r="AT187" s="163"/>
      <c r="AU187" s="163"/>
      <c r="AV187" s="163"/>
      <c r="AW187" s="163"/>
      <c r="AX187" s="163"/>
      <c r="AY187" s="163"/>
      <c r="AZ187" s="163"/>
      <c r="BA187" s="163"/>
      <c r="BB187" s="163"/>
      <c r="BC187" s="163"/>
      <c r="BD187" s="163"/>
      <c r="BE187" s="163"/>
      <c r="BF187" s="163"/>
      <c r="BG187" s="163"/>
      <c r="BH187" s="163"/>
      <c r="BI187" s="163"/>
      <c r="BJ187" s="163"/>
      <c r="BK187" s="163"/>
      <c r="BL187" s="163"/>
      <c r="BM187" s="163"/>
      <c r="BN187" s="163"/>
      <c r="BO187" s="163"/>
      <c r="BP187" s="163"/>
      <c r="BQ187" s="163"/>
      <c r="BR187" s="163"/>
      <c r="BS187" s="163"/>
      <c r="BT187" s="163"/>
      <c r="BU187" s="163"/>
      <c r="BV187" s="163"/>
      <c r="BW187" s="163"/>
      <c r="BX187" s="163"/>
      <c r="BY187" s="163"/>
      <c r="BZ187" s="163"/>
      <c r="CA187" s="163"/>
      <c r="CB187" s="163"/>
      <c r="CC187" s="163"/>
      <c r="CD187" s="163"/>
      <c r="CE187" s="163"/>
      <c r="CF187" s="163"/>
      <c r="CG187" s="163"/>
      <c r="CH187" s="163"/>
      <c r="CI187" s="163"/>
      <c r="CJ187" s="163"/>
      <c r="CK187" s="163"/>
      <c r="CL187" s="163"/>
      <c r="CM187" s="163"/>
      <c r="CN187" s="163"/>
      <c r="CO187" s="163"/>
      <c r="CP187" s="163"/>
      <c r="CQ187" s="163"/>
      <c r="CR187" s="163"/>
      <c r="CS187" s="163"/>
      <c r="CT187" s="163"/>
      <c r="CU187" s="163"/>
      <c r="CV187" s="163"/>
      <c r="CW187" s="163"/>
      <c r="CX187" s="163"/>
      <c r="CY187" s="163"/>
      <c r="CZ187" s="163"/>
      <c r="DA187" s="163"/>
      <c r="DB187" s="163"/>
      <c r="DC187" s="163"/>
      <c r="DD187" s="163"/>
      <c r="DE187" s="163"/>
      <c r="DF187" s="187" t="s">
        <v>116</v>
      </c>
      <c r="DG187" s="188">
        <f>C187-J187</f>
        <v>-5.6496189345333292E-2</v>
      </c>
      <c r="DH187" s="7"/>
      <c r="DI187" s="7"/>
      <c r="DJ187" s="7"/>
      <c r="DK187" s="7"/>
      <c r="DL187" s="7"/>
      <c r="DM187" s="7"/>
      <c r="DN187" s="7"/>
      <c r="DO187" s="7"/>
      <c r="DP187" s="7"/>
      <c r="DQ187" s="7"/>
      <c r="DR187" s="7"/>
      <c r="DS187" s="7"/>
      <c r="DT187" s="7"/>
      <c r="DU187" s="7"/>
    </row>
    <row r="188" spans="1:125" x14ac:dyDescent="0.25">
      <c r="A188" s="152" t="s">
        <v>222</v>
      </c>
      <c r="B188" s="153">
        <v>5106622</v>
      </c>
      <c r="C188" s="154">
        <v>8.8801238363934338</v>
      </c>
      <c r="D188" s="155">
        <v>0</v>
      </c>
      <c r="E188" s="173"/>
      <c r="F188" s="156"/>
      <c r="G188" s="165">
        <v>31529.691172564122</v>
      </c>
      <c r="H188" s="157"/>
      <c r="I188" s="158"/>
      <c r="J188" s="168">
        <v>11.166124673226101</v>
      </c>
      <c r="K188" s="168">
        <v>12.397592453448899</v>
      </c>
      <c r="L188" s="168">
        <v>13.0280672283788</v>
      </c>
      <c r="M188" s="168">
        <v>13.4795879951578</v>
      </c>
      <c r="N188" s="168">
        <v>12.9882124401677</v>
      </c>
      <c r="O188" s="168">
        <v>13.142487621828799</v>
      </c>
      <c r="P188" s="168">
        <v>16.315733893991101</v>
      </c>
      <c r="Q188" s="168">
        <v>17.101947325624501</v>
      </c>
      <c r="R188" s="163">
        <v>16.202625596434999</v>
      </c>
      <c r="S188" s="163">
        <v>16.329475339042801</v>
      </c>
      <c r="T188" s="163">
        <v>16.8912797100406</v>
      </c>
      <c r="U188" s="163">
        <v>18.421006817197799</v>
      </c>
      <c r="V188" s="169">
        <v>19.4327406334193</v>
      </c>
      <c r="W188" s="169">
        <v>19.000297366266299</v>
      </c>
      <c r="X188" s="170">
        <v>18.9110492028564</v>
      </c>
      <c r="Y188" s="170">
        <v>18.8618449921258</v>
      </c>
      <c r="Z188" s="163">
        <v>18.206473248510701</v>
      </c>
      <c r="AA188" s="163">
        <v>17.924425228509602</v>
      </c>
      <c r="AB188" s="163">
        <v>17.814236711685801</v>
      </c>
      <c r="AC188" s="163">
        <v>17.471362072556801</v>
      </c>
      <c r="AD188" s="223">
        <v>16.903942713703699</v>
      </c>
      <c r="AE188" s="222"/>
      <c r="AF188" s="163"/>
      <c r="AG188" s="163"/>
      <c r="AH188" s="163"/>
      <c r="AI188" s="163"/>
      <c r="AJ188" s="163"/>
      <c r="AK188" s="163"/>
      <c r="AL188" s="163"/>
      <c r="AM188" s="163"/>
      <c r="AN188" s="163"/>
      <c r="AO188" s="163"/>
      <c r="AP188" s="163"/>
      <c r="AQ188" s="163"/>
      <c r="AR188" s="163"/>
      <c r="AS188" s="163"/>
      <c r="AT188" s="163"/>
      <c r="AU188" s="163"/>
      <c r="AV188" s="163"/>
      <c r="AW188" s="163"/>
      <c r="AX188" s="163"/>
      <c r="AY188" s="163"/>
      <c r="AZ188" s="163"/>
      <c r="BA188" s="163"/>
      <c r="BB188" s="163"/>
      <c r="BC188" s="163"/>
      <c r="BD188" s="163"/>
      <c r="BE188" s="163"/>
      <c r="BF188" s="163"/>
      <c r="BG188" s="163"/>
      <c r="BH188" s="163"/>
      <c r="BI188" s="163"/>
      <c r="BJ188" s="163"/>
      <c r="BK188" s="163"/>
      <c r="BL188" s="163"/>
      <c r="BM188" s="163"/>
      <c r="BN188" s="163"/>
      <c r="BO188" s="163"/>
      <c r="BP188" s="163"/>
      <c r="BQ188" s="163"/>
      <c r="BR188" s="163"/>
      <c r="BS188" s="163"/>
      <c r="BT188" s="163"/>
      <c r="BU188" s="163"/>
      <c r="BV188" s="163"/>
      <c r="BW188" s="163"/>
      <c r="BX188" s="163"/>
      <c r="BY188" s="163"/>
      <c r="BZ188" s="163"/>
      <c r="CA188" s="163"/>
      <c r="CB188" s="163"/>
      <c r="CC188" s="163"/>
      <c r="CD188" s="163"/>
      <c r="CE188" s="163"/>
      <c r="CF188" s="163"/>
      <c r="CG188" s="163"/>
      <c r="CH188" s="163"/>
      <c r="CI188" s="163"/>
      <c r="CJ188" s="163"/>
      <c r="CK188" s="163"/>
      <c r="CL188" s="163"/>
      <c r="CM188" s="163"/>
      <c r="CN188" s="163"/>
      <c r="CO188" s="163"/>
      <c r="CP188" s="163"/>
      <c r="CQ188" s="163"/>
      <c r="CR188" s="163"/>
      <c r="CS188" s="163"/>
      <c r="CT188" s="163"/>
      <c r="CU188" s="163"/>
      <c r="CV188" s="163"/>
      <c r="CW188" s="163"/>
      <c r="CX188" s="163"/>
      <c r="CY188" s="163"/>
      <c r="CZ188" s="163"/>
      <c r="DA188" s="163"/>
      <c r="DB188" s="163"/>
      <c r="DC188" s="163"/>
      <c r="DD188" s="163"/>
      <c r="DE188" s="163"/>
      <c r="DF188" s="187" t="s">
        <v>116</v>
      </c>
      <c r="DG188" s="188">
        <f>C188-J188</f>
        <v>-2.2860008368326667</v>
      </c>
      <c r="DH188" s="7"/>
      <c r="DI188" s="7"/>
      <c r="DJ188" s="7"/>
      <c r="DK188" s="7"/>
      <c r="DL188" s="7"/>
      <c r="DM188" s="7"/>
      <c r="DN188" s="7"/>
      <c r="DO188" s="7"/>
      <c r="DP188" s="7"/>
      <c r="DQ188" s="7"/>
      <c r="DR188" s="7"/>
      <c r="DS188" s="7"/>
      <c r="DT188" s="7"/>
      <c r="DU188" s="7"/>
    </row>
    <row r="189" spans="1:125" x14ac:dyDescent="0.25">
      <c r="A189" s="152" t="s">
        <v>256</v>
      </c>
      <c r="B189" s="153">
        <v>4803269</v>
      </c>
      <c r="C189" s="179"/>
      <c r="D189" s="155">
        <v>0</v>
      </c>
      <c r="E189" s="156"/>
      <c r="F189" s="156"/>
      <c r="G189" s="165">
        <v>5060.2725579858425</v>
      </c>
      <c r="H189" s="157"/>
      <c r="I189" s="158"/>
      <c r="J189" s="180"/>
      <c r="K189" s="180"/>
      <c r="L189" s="180"/>
      <c r="M189" s="180"/>
      <c r="N189" s="180"/>
      <c r="O189" s="180"/>
      <c r="P189" s="180"/>
      <c r="Q189" s="180"/>
      <c r="R189" s="182"/>
      <c r="S189" s="182"/>
      <c r="T189" s="182"/>
      <c r="U189" s="182"/>
      <c r="V189" s="183"/>
      <c r="W189" s="183"/>
      <c r="X189" s="181"/>
      <c r="Y189" s="181"/>
      <c r="Z189" s="182"/>
      <c r="AA189" s="182"/>
      <c r="AB189" s="182"/>
      <c r="AC189" s="182"/>
      <c r="AD189" s="224"/>
      <c r="AE189" s="222"/>
      <c r="AF189" s="163"/>
      <c r="AG189" s="163"/>
      <c r="AH189" s="163"/>
      <c r="AI189" s="163"/>
      <c r="AJ189" s="163"/>
      <c r="AK189" s="163"/>
      <c r="AL189" s="163"/>
      <c r="AM189" s="163"/>
      <c r="AN189" s="163"/>
      <c r="AO189" s="163"/>
      <c r="AP189" s="163"/>
      <c r="AQ189" s="163"/>
      <c r="AR189" s="163"/>
      <c r="AS189" s="163"/>
      <c r="AT189" s="163"/>
      <c r="AU189" s="163"/>
      <c r="AV189" s="163"/>
      <c r="AW189" s="163"/>
      <c r="AX189" s="163"/>
      <c r="AY189" s="163"/>
      <c r="AZ189" s="163"/>
      <c r="BA189" s="163"/>
      <c r="BB189" s="163"/>
      <c r="BC189" s="163"/>
      <c r="BD189" s="163"/>
      <c r="BE189" s="163"/>
      <c r="BF189" s="163"/>
      <c r="BG189" s="163"/>
      <c r="BH189" s="163"/>
      <c r="BI189" s="163"/>
      <c r="BJ189" s="163"/>
      <c r="BK189" s="163"/>
      <c r="BL189" s="163"/>
      <c r="BM189" s="163"/>
      <c r="BN189" s="163"/>
      <c r="BO189" s="163"/>
      <c r="BP189" s="163"/>
      <c r="BQ189" s="163"/>
      <c r="BR189" s="163"/>
      <c r="BS189" s="163"/>
      <c r="BT189" s="163"/>
      <c r="BU189" s="163"/>
      <c r="BV189" s="163"/>
      <c r="BW189" s="163"/>
      <c r="BX189" s="163"/>
      <c r="BY189" s="163"/>
      <c r="BZ189" s="163"/>
      <c r="CA189" s="163"/>
      <c r="CB189" s="163"/>
      <c r="CC189" s="163"/>
      <c r="CD189" s="163"/>
      <c r="CE189" s="163"/>
      <c r="CF189" s="163"/>
      <c r="CG189" s="163"/>
      <c r="CH189" s="163"/>
      <c r="CI189" s="163"/>
      <c r="CJ189" s="163"/>
      <c r="CK189" s="163"/>
      <c r="CL189" s="163"/>
      <c r="CM189" s="163"/>
      <c r="CN189" s="163"/>
      <c r="CO189" s="163"/>
      <c r="CP189" s="163"/>
      <c r="CQ189" s="163"/>
      <c r="CR189" s="163"/>
      <c r="CS189" s="163"/>
      <c r="CT189" s="163"/>
      <c r="CU189" s="163"/>
      <c r="CV189" s="163"/>
      <c r="CW189" s="163"/>
      <c r="CX189" s="163"/>
      <c r="CY189" s="163"/>
      <c r="CZ189" s="163"/>
      <c r="DA189" s="163"/>
      <c r="DB189" s="163"/>
      <c r="DC189" s="163"/>
      <c r="DD189" s="163"/>
      <c r="DE189" s="163"/>
      <c r="DF189" s="187" t="s">
        <v>106</v>
      </c>
      <c r="DG189" s="187"/>
      <c r="DH189" s="7"/>
      <c r="DI189" s="7"/>
      <c r="DJ189" s="7"/>
      <c r="DK189" s="7"/>
      <c r="DL189" s="7"/>
      <c r="DM189" s="7"/>
      <c r="DN189" s="7"/>
      <c r="DO189" s="7"/>
      <c r="DP189" s="7"/>
      <c r="DQ189" s="7"/>
      <c r="DR189" s="7"/>
      <c r="DS189" s="7"/>
      <c r="DT189" s="7"/>
      <c r="DU189" s="7"/>
    </row>
    <row r="190" spans="1:125" x14ac:dyDescent="0.25">
      <c r="A190" s="152" t="s">
        <v>150</v>
      </c>
      <c r="B190" s="153">
        <v>4314768</v>
      </c>
      <c r="C190" s="154">
        <v>1.5300431129290391</v>
      </c>
      <c r="D190" s="155">
        <v>0.23900000000000005</v>
      </c>
      <c r="E190" s="173"/>
      <c r="F190" s="156"/>
      <c r="G190" s="157">
        <v>22078.275348117328</v>
      </c>
      <c r="H190" s="157">
        <v>1</v>
      </c>
      <c r="I190" s="158"/>
      <c r="J190" s="159">
        <v>1.7185854555084401</v>
      </c>
      <c r="K190" s="159">
        <v>2.0138503845534199</v>
      </c>
      <c r="L190" s="159">
        <v>1.7249744030937399</v>
      </c>
      <c r="M190" s="159">
        <v>1.72953886487783</v>
      </c>
      <c r="N190" s="159">
        <v>1.7256288116982801</v>
      </c>
      <c r="O190" s="159">
        <v>2.1665615048326501</v>
      </c>
      <c r="P190" s="159">
        <v>2.24338959258943</v>
      </c>
      <c r="Q190" s="159">
        <v>2.1678438591005298</v>
      </c>
      <c r="R190" s="160">
        <v>2.0645597451276498</v>
      </c>
      <c r="S190" s="160">
        <v>2.4282830133067401</v>
      </c>
      <c r="T190" s="160">
        <v>2.5985907178265402</v>
      </c>
      <c r="U190" s="160">
        <v>2.7601050553161199</v>
      </c>
      <c r="V190" s="161">
        <v>2.8307003196446301</v>
      </c>
      <c r="W190" s="161">
        <v>2.8245587084403598</v>
      </c>
      <c r="X190" s="162">
        <v>2.94855529932966</v>
      </c>
      <c r="Y190" s="162">
        <v>2.7682168800692799</v>
      </c>
      <c r="Z190" s="163">
        <v>2.74308395471627</v>
      </c>
      <c r="AA190" s="163">
        <v>2.5308406430016199</v>
      </c>
      <c r="AB190" s="163">
        <v>2.33801084149446</v>
      </c>
      <c r="AC190" s="163">
        <v>2.5236404367804002</v>
      </c>
      <c r="AD190" s="223">
        <v>2.1684452464603998</v>
      </c>
      <c r="AE190" s="222"/>
      <c r="AF190" s="163"/>
      <c r="AG190" s="163"/>
      <c r="AH190" s="163"/>
      <c r="AI190" s="163"/>
      <c r="AJ190" s="163"/>
      <c r="AK190" s="163"/>
      <c r="AL190" s="163"/>
      <c r="AM190" s="163"/>
      <c r="AN190" s="163"/>
      <c r="AO190" s="163"/>
      <c r="AP190" s="163"/>
      <c r="AQ190" s="163"/>
      <c r="AR190" s="163"/>
      <c r="AS190" s="163"/>
      <c r="AT190" s="163"/>
      <c r="AU190" s="163"/>
      <c r="AV190" s="163"/>
      <c r="AW190" s="163"/>
      <c r="AX190" s="163"/>
      <c r="AY190" s="163"/>
      <c r="AZ190" s="163"/>
      <c r="BA190" s="163"/>
      <c r="BB190" s="163"/>
      <c r="BC190" s="163"/>
      <c r="BD190" s="163"/>
      <c r="BE190" s="163"/>
      <c r="BF190" s="163"/>
      <c r="BG190" s="163"/>
      <c r="BH190" s="163"/>
      <c r="BI190" s="163"/>
      <c r="BJ190" s="163"/>
      <c r="BK190" s="163"/>
      <c r="BL190" s="163"/>
      <c r="BM190" s="163"/>
      <c r="BN190" s="163"/>
      <c r="BO190" s="163"/>
      <c r="BP190" s="163"/>
      <c r="BQ190" s="163"/>
      <c r="BR190" s="163"/>
      <c r="BS190" s="163"/>
      <c r="BT190" s="163"/>
      <c r="BU190" s="163"/>
      <c r="BV190" s="163"/>
      <c r="BW190" s="163"/>
      <c r="BX190" s="163"/>
      <c r="BY190" s="163"/>
      <c r="BZ190" s="163"/>
      <c r="CA190" s="163"/>
      <c r="CB190" s="163"/>
      <c r="CC190" s="163"/>
      <c r="CD190" s="163"/>
      <c r="CE190" s="163"/>
      <c r="CF190" s="163"/>
      <c r="CG190" s="163"/>
      <c r="CH190" s="163"/>
      <c r="CI190" s="163"/>
      <c r="CJ190" s="163"/>
      <c r="CK190" s="163"/>
      <c r="CL190" s="163"/>
      <c r="CM190" s="163"/>
      <c r="CN190" s="163"/>
      <c r="CO190" s="163"/>
      <c r="CP190" s="163"/>
      <c r="CQ190" s="163"/>
      <c r="CR190" s="163"/>
      <c r="CS190" s="163"/>
      <c r="CT190" s="163"/>
      <c r="CU190" s="163"/>
      <c r="CV190" s="163"/>
      <c r="CW190" s="163"/>
      <c r="CX190" s="163"/>
      <c r="CY190" s="163"/>
      <c r="CZ190" s="163"/>
      <c r="DA190" s="163"/>
      <c r="DB190" s="163"/>
      <c r="DC190" s="163"/>
      <c r="DD190" s="163"/>
      <c r="DE190" s="163"/>
      <c r="DF190" s="187" t="s">
        <v>116</v>
      </c>
      <c r="DG190" s="188">
        <f>C190-J190</f>
        <v>-0.18854234257940106</v>
      </c>
      <c r="DH190" s="7"/>
      <c r="DI190" s="7"/>
      <c r="DJ190" s="7"/>
      <c r="DK190" s="7"/>
      <c r="DL190" s="7"/>
      <c r="DM190" s="7"/>
      <c r="DN190" s="7"/>
      <c r="DO190" s="7"/>
      <c r="DP190" s="7"/>
      <c r="DQ190" s="7"/>
      <c r="DR190" s="7"/>
      <c r="DS190" s="7"/>
      <c r="DT190" s="7"/>
      <c r="DU190" s="7"/>
    </row>
    <row r="191" spans="1:125" x14ac:dyDescent="0.25">
      <c r="A191" s="152" t="s">
        <v>120</v>
      </c>
      <c r="B191" s="153">
        <v>8947027</v>
      </c>
      <c r="C191" s="154">
        <v>0.49328573773708467</v>
      </c>
      <c r="D191" s="155">
        <v>2.0799999999999982E-2</v>
      </c>
      <c r="E191" s="173"/>
      <c r="F191" s="156"/>
      <c r="G191" s="157">
        <v>3517.226917763137</v>
      </c>
      <c r="H191" s="157"/>
      <c r="I191" s="288"/>
      <c r="J191" s="159">
        <v>0.49680427265972998</v>
      </c>
      <c r="K191" s="159">
        <v>0.55316673152383999</v>
      </c>
      <c r="L191" s="159">
        <v>0.57991941519398404</v>
      </c>
      <c r="M191" s="159">
        <v>0.61800083916070003</v>
      </c>
      <c r="N191" s="159">
        <v>0.70582487622359402</v>
      </c>
      <c r="O191" s="159">
        <v>0.76834396904842805</v>
      </c>
      <c r="P191" s="159">
        <v>0.76275906108871805</v>
      </c>
      <c r="Q191" s="159">
        <v>0.69132349191378295</v>
      </c>
      <c r="R191" s="160">
        <v>0.74626323434595199</v>
      </c>
      <c r="S191" s="160">
        <v>0.64993755909527995</v>
      </c>
      <c r="T191" s="160">
        <v>0.61686100195789695</v>
      </c>
      <c r="U191" s="160">
        <v>0.48863217921822499</v>
      </c>
      <c r="V191" s="161">
        <v>0.69456129078495599</v>
      </c>
      <c r="W191" s="161">
        <v>0.71877447907721204</v>
      </c>
      <c r="X191" s="162">
        <v>0.85869457682697403</v>
      </c>
      <c r="Y191" s="162">
        <v>0.80386783537946604</v>
      </c>
      <c r="Z191" s="163">
        <v>0.92055820496253005</v>
      </c>
      <c r="AA191" s="163">
        <v>0.82757127808090103</v>
      </c>
      <c r="AB191" s="163">
        <v>0.84940749118888703</v>
      </c>
      <c r="AC191" s="163">
        <v>0.85656010840706798</v>
      </c>
      <c r="AD191" s="223">
        <v>0.828795317626567</v>
      </c>
      <c r="AE191" s="222"/>
      <c r="AF191" s="163"/>
      <c r="AG191" s="163"/>
      <c r="AH191" s="163"/>
      <c r="AI191" s="163"/>
      <c r="AJ191" s="163"/>
      <c r="AK191" s="163"/>
      <c r="AL191" s="163"/>
      <c r="AM191" s="163"/>
      <c r="AN191" s="163"/>
      <c r="AO191" s="163"/>
      <c r="AP191" s="163"/>
      <c r="AQ191" s="163"/>
      <c r="AR191" s="163"/>
      <c r="AS191" s="163"/>
      <c r="AT191" s="163"/>
      <c r="AU191" s="163"/>
      <c r="AV191" s="163"/>
      <c r="AW191" s="163"/>
      <c r="AX191" s="163"/>
      <c r="AY191" s="163"/>
      <c r="AZ191" s="163"/>
      <c r="BA191" s="163"/>
      <c r="BB191" s="163"/>
      <c r="BC191" s="163"/>
      <c r="BD191" s="163"/>
      <c r="BE191" s="163"/>
      <c r="BF191" s="163"/>
      <c r="BG191" s="163"/>
      <c r="BH191" s="163"/>
      <c r="BI191" s="163"/>
      <c r="BJ191" s="163"/>
      <c r="BK191" s="163"/>
      <c r="BL191" s="163"/>
      <c r="BM191" s="163"/>
      <c r="BN191" s="163"/>
      <c r="BO191" s="163"/>
      <c r="BP191" s="163"/>
      <c r="BQ191" s="163"/>
      <c r="BR191" s="163"/>
      <c r="BS191" s="163"/>
      <c r="BT191" s="163"/>
      <c r="BU191" s="163"/>
      <c r="BV191" s="163"/>
      <c r="BW191" s="163"/>
      <c r="BX191" s="163"/>
      <c r="BY191" s="163"/>
      <c r="BZ191" s="163"/>
      <c r="CA191" s="163"/>
      <c r="CB191" s="163"/>
      <c r="CC191" s="163"/>
      <c r="CD191" s="163"/>
      <c r="CE191" s="163"/>
      <c r="CF191" s="163"/>
      <c r="CG191" s="163"/>
      <c r="CH191" s="163"/>
      <c r="CI191" s="163"/>
      <c r="CJ191" s="163"/>
      <c r="CK191" s="163"/>
      <c r="CL191" s="163"/>
      <c r="CM191" s="163"/>
      <c r="CN191" s="163"/>
      <c r="CO191" s="163"/>
      <c r="CP191" s="163"/>
      <c r="CQ191" s="163"/>
      <c r="CR191" s="163"/>
      <c r="CS191" s="163"/>
      <c r="CT191" s="163"/>
      <c r="CU191" s="163"/>
      <c r="CV191" s="163"/>
      <c r="CW191" s="163"/>
      <c r="CX191" s="163"/>
      <c r="CY191" s="163"/>
      <c r="CZ191" s="163"/>
      <c r="DA191" s="163"/>
      <c r="DB191" s="163"/>
      <c r="DC191" s="163"/>
      <c r="DD191" s="163"/>
      <c r="DE191" s="163"/>
      <c r="DF191" s="187" t="s">
        <v>72</v>
      </c>
      <c r="DG191" s="187"/>
      <c r="DH191" s="7"/>
      <c r="DI191" s="7"/>
      <c r="DJ191" s="7"/>
      <c r="DK191" s="7"/>
      <c r="DL191" s="7"/>
      <c r="DM191" s="7"/>
      <c r="DN191" s="7"/>
      <c r="DO191" s="7"/>
      <c r="DP191" s="7"/>
      <c r="DQ191" s="7"/>
      <c r="DR191" s="7"/>
      <c r="DS191" s="7"/>
      <c r="DT191" s="7"/>
      <c r="DU191" s="7"/>
    </row>
    <row r="192" spans="1:125" x14ac:dyDescent="0.25">
      <c r="A192" s="152" t="s">
        <v>127</v>
      </c>
      <c r="B192" s="153">
        <v>7132530</v>
      </c>
      <c r="C192" s="154">
        <v>0.73134573862133134</v>
      </c>
      <c r="D192" s="155">
        <v>0.35389999999999999</v>
      </c>
      <c r="E192" s="173"/>
      <c r="F192" s="156"/>
      <c r="G192" s="157">
        <v>10790.135684996589</v>
      </c>
      <c r="H192" s="157"/>
      <c r="I192" s="158"/>
      <c r="J192" s="159">
        <v>0.70777471094612199</v>
      </c>
      <c r="K192" s="159">
        <v>0.71984751489821697</v>
      </c>
      <c r="L192" s="159">
        <v>0.739880576552706</v>
      </c>
      <c r="M192" s="159">
        <v>0.751983702266247</v>
      </c>
      <c r="N192" s="159">
        <v>0.74542999082391503</v>
      </c>
      <c r="O192" s="159">
        <v>0.67800516177268899</v>
      </c>
      <c r="P192" s="159">
        <v>0.69746809917046304</v>
      </c>
      <c r="Q192" s="159">
        <v>0.71139034115746103</v>
      </c>
      <c r="R192" s="160">
        <v>0.74970864342033905</v>
      </c>
      <c r="S192" s="160">
        <v>0.75360644987466996</v>
      </c>
      <c r="T192" s="160">
        <v>0.85756183908545802</v>
      </c>
      <c r="U192" s="160">
        <v>0.87852112299762597</v>
      </c>
      <c r="V192" s="161">
        <v>0.90800802148225002</v>
      </c>
      <c r="W192" s="161">
        <v>0.88454559830738599</v>
      </c>
      <c r="X192" s="162">
        <v>0.91336663143372498</v>
      </c>
      <c r="Y192" s="162">
        <v>0.98697690428852003</v>
      </c>
      <c r="Z192" s="163">
        <v>1.1284352182873401</v>
      </c>
      <c r="AA192" s="163">
        <v>1.24695318743852</v>
      </c>
      <c r="AB192" s="163">
        <v>1.29341750024794</v>
      </c>
      <c r="AC192" s="163">
        <v>1.2819103176448099</v>
      </c>
      <c r="AD192" s="223">
        <v>1.10898523188133</v>
      </c>
      <c r="AE192" s="222"/>
      <c r="AF192" s="163"/>
      <c r="AG192" s="163"/>
      <c r="AH192" s="163"/>
      <c r="AI192" s="163"/>
      <c r="AJ192" s="163"/>
      <c r="AK192" s="163"/>
      <c r="AL192" s="163"/>
      <c r="AM192" s="163"/>
      <c r="AN192" s="163"/>
      <c r="AO192" s="163"/>
      <c r="AP192" s="163"/>
      <c r="AQ192" s="163"/>
      <c r="AR192" s="163"/>
      <c r="AS192" s="163"/>
      <c r="AT192" s="163"/>
      <c r="AU192" s="163"/>
      <c r="AV192" s="163"/>
      <c r="AW192" s="163"/>
      <c r="AX192" s="163"/>
      <c r="AY192" s="163"/>
      <c r="AZ192" s="163"/>
      <c r="BA192" s="163"/>
      <c r="BB192" s="163"/>
      <c r="BC192" s="163"/>
      <c r="BD192" s="163"/>
      <c r="BE192" s="163"/>
      <c r="BF192" s="163"/>
      <c r="BG192" s="163"/>
      <c r="BH192" s="163"/>
      <c r="BI192" s="163"/>
      <c r="BJ192" s="163"/>
      <c r="BK192" s="163"/>
      <c r="BL192" s="163"/>
      <c r="BM192" s="163"/>
      <c r="BN192" s="163"/>
      <c r="BO192" s="163"/>
      <c r="BP192" s="163"/>
      <c r="BQ192" s="163"/>
      <c r="BR192" s="163"/>
      <c r="BS192" s="163"/>
      <c r="BT192" s="163"/>
      <c r="BU192" s="163"/>
      <c r="BV192" s="163"/>
      <c r="BW192" s="163"/>
      <c r="BX192" s="163"/>
      <c r="BY192" s="163"/>
      <c r="BZ192" s="163"/>
      <c r="CA192" s="163"/>
      <c r="CB192" s="163"/>
      <c r="CC192" s="163"/>
      <c r="CD192" s="163"/>
      <c r="CE192" s="163"/>
      <c r="CF192" s="163"/>
      <c r="CG192" s="163"/>
      <c r="CH192" s="163"/>
      <c r="CI192" s="163"/>
      <c r="CJ192" s="163"/>
      <c r="CK192" s="163"/>
      <c r="CL192" s="163"/>
      <c r="CM192" s="163"/>
      <c r="CN192" s="163"/>
      <c r="CO192" s="163"/>
      <c r="CP192" s="163"/>
      <c r="CQ192" s="163"/>
      <c r="CR192" s="163"/>
      <c r="CS192" s="163"/>
      <c r="CT192" s="163"/>
      <c r="CU192" s="163"/>
      <c r="CV192" s="163"/>
      <c r="CW192" s="163"/>
      <c r="CX192" s="163"/>
      <c r="CY192" s="163"/>
      <c r="CZ192" s="163"/>
      <c r="DA192" s="163"/>
      <c r="DB192" s="163"/>
      <c r="DC192" s="163"/>
      <c r="DD192" s="163"/>
      <c r="DE192" s="163"/>
      <c r="DF192" s="187" t="s">
        <v>72</v>
      </c>
      <c r="DG192" s="187"/>
      <c r="DH192" s="7"/>
      <c r="DI192" s="7"/>
      <c r="DJ192" s="7"/>
      <c r="DK192" s="7"/>
      <c r="DL192" s="7"/>
      <c r="DM192" s="7"/>
      <c r="DN192" s="7"/>
      <c r="DO192" s="7"/>
      <c r="DP192" s="7"/>
      <c r="DQ192" s="7"/>
      <c r="DR192" s="7"/>
      <c r="DS192" s="7"/>
      <c r="DT192" s="7"/>
      <c r="DU192" s="7"/>
    </row>
    <row r="193" spans="1:125" x14ac:dyDescent="0.25">
      <c r="A193" s="152" t="s">
        <v>137</v>
      </c>
      <c r="B193" s="153">
        <v>32971846</v>
      </c>
      <c r="C193" s="154">
        <v>1.0336145963496264</v>
      </c>
      <c r="D193" s="155">
        <v>0.10329999999999999</v>
      </c>
      <c r="E193" s="173"/>
      <c r="F193" s="156"/>
      <c r="G193" s="157">
        <v>10426.438687400991</v>
      </c>
      <c r="H193" s="157"/>
      <c r="I193" s="158"/>
      <c r="J193" s="159">
        <v>1.1202105125669</v>
      </c>
      <c r="K193" s="159">
        <v>1.02713154157585</v>
      </c>
      <c r="L193" s="159">
        <v>1.0578406505670701</v>
      </c>
      <c r="M193" s="159">
        <v>1.0256819844396501</v>
      </c>
      <c r="N193" s="159">
        <v>1.1680279087785801</v>
      </c>
      <c r="O193" s="159">
        <v>1.1542936602389</v>
      </c>
      <c r="P193" s="159">
        <v>1.1250028801562799</v>
      </c>
      <c r="Q193" s="159">
        <v>1.2146331323436801</v>
      </c>
      <c r="R193" s="160">
        <v>1.3606633287273899</v>
      </c>
      <c r="S193" s="160">
        <v>1.44435571075393</v>
      </c>
      <c r="T193" s="160">
        <v>1.5586769245363199</v>
      </c>
      <c r="U193" s="160">
        <v>1.6521058647825899</v>
      </c>
      <c r="V193" s="161">
        <v>1.6269249578248599</v>
      </c>
      <c r="W193" s="161">
        <v>1.6431219675898101</v>
      </c>
      <c r="X193" s="162">
        <v>1.7164188980628501</v>
      </c>
      <c r="Y193" s="162">
        <v>1.7462840161125901</v>
      </c>
      <c r="Z193" s="163">
        <v>1.80230064838263</v>
      </c>
      <c r="AA193" s="163">
        <v>1.70441266842455</v>
      </c>
      <c r="AB193" s="163">
        <v>1.6861671111868901</v>
      </c>
      <c r="AC193" s="163">
        <v>1.67249358493476</v>
      </c>
      <c r="AD193" s="223">
        <v>1.3352310719119</v>
      </c>
      <c r="AE193" s="222"/>
      <c r="AF193" s="163"/>
      <c r="AG193" s="163"/>
      <c r="AH193" s="163"/>
      <c r="AI193" s="163"/>
      <c r="AJ193" s="163"/>
      <c r="AK193" s="163"/>
      <c r="AL193" s="163"/>
      <c r="AM193" s="163"/>
      <c r="AN193" s="163"/>
      <c r="AO193" s="163"/>
      <c r="AP193" s="163"/>
      <c r="AQ193" s="163"/>
      <c r="AR193" s="163"/>
      <c r="AS193" s="163"/>
      <c r="AT193" s="163"/>
      <c r="AU193" s="163"/>
      <c r="AV193" s="163"/>
      <c r="AW193" s="163"/>
      <c r="AX193" s="163"/>
      <c r="AY193" s="163"/>
      <c r="AZ193" s="163"/>
      <c r="BA193" s="163"/>
      <c r="BB193" s="163"/>
      <c r="BC193" s="163"/>
      <c r="BD193" s="163"/>
      <c r="BE193" s="163"/>
      <c r="BF193" s="163"/>
      <c r="BG193" s="163"/>
      <c r="BH193" s="163"/>
      <c r="BI193" s="163"/>
      <c r="BJ193" s="163"/>
      <c r="BK193" s="163"/>
      <c r="BL193" s="163"/>
      <c r="BM193" s="163"/>
      <c r="BN193" s="163"/>
      <c r="BO193" s="163"/>
      <c r="BP193" s="163"/>
      <c r="BQ193" s="163"/>
      <c r="BR193" s="163"/>
      <c r="BS193" s="163"/>
      <c r="BT193" s="163"/>
      <c r="BU193" s="163"/>
      <c r="BV193" s="163"/>
      <c r="BW193" s="163"/>
      <c r="BX193" s="163"/>
      <c r="BY193" s="163"/>
      <c r="BZ193" s="163"/>
      <c r="CA193" s="163"/>
      <c r="CB193" s="163"/>
      <c r="CC193" s="163"/>
      <c r="CD193" s="163"/>
      <c r="CE193" s="163"/>
      <c r="CF193" s="163"/>
      <c r="CG193" s="163"/>
      <c r="CH193" s="163"/>
      <c r="CI193" s="163"/>
      <c r="CJ193" s="163"/>
      <c r="CK193" s="163"/>
      <c r="CL193" s="163"/>
      <c r="CM193" s="163"/>
      <c r="CN193" s="163"/>
      <c r="CO193" s="163"/>
      <c r="CP193" s="163"/>
      <c r="CQ193" s="163"/>
      <c r="CR193" s="163"/>
      <c r="CS193" s="163"/>
      <c r="CT193" s="163"/>
      <c r="CU193" s="163"/>
      <c r="CV193" s="163"/>
      <c r="CW193" s="163"/>
      <c r="CX193" s="163"/>
      <c r="CY193" s="163"/>
      <c r="CZ193" s="163"/>
      <c r="DA193" s="163"/>
      <c r="DB193" s="163"/>
      <c r="DC193" s="163"/>
      <c r="DD193" s="163"/>
      <c r="DE193" s="163"/>
      <c r="DF193" s="187" t="s">
        <v>72</v>
      </c>
      <c r="DG193" s="187"/>
      <c r="DH193" s="7"/>
      <c r="DI193" s="7"/>
      <c r="DJ193" s="7"/>
      <c r="DK193" s="7"/>
      <c r="DL193" s="7"/>
      <c r="DM193" s="7"/>
      <c r="DN193" s="7"/>
      <c r="DO193" s="7"/>
      <c r="DP193" s="7"/>
      <c r="DQ193" s="7"/>
      <c r="DR193" s="7"/>
      <c r="DS193" s="7"/>
      <c r="DT193" s="7"/>
      <c r="DU193" s="7"/>
    </row>
    <row r="194" spans="1:125" x14ac:dyDescent="0.25">
      <c r="A194" s="152" t="s">
        <v>132</v>
      </c>
      <c r="B194" s="153">
        <v>109581085</v>
      </c>
      <c r="C194" s="154">
        <v>0.88129750949058627</v>
      </c>
      <c r="D194" s="155">
        <v>0.40079999999999999</v>
      </c>
      <c r="E194" s="173"/>
      <c r="F194" s="156"/>
      <c r="G194" s="157">
        <v>6775.188990203822</v>
      </c>
      <c r="H194" s="157"/>
      <c r="I194" s="158"/>
      <c r="J194" s="159">
        <v>0.98581589301847905</v>
      </c>
      <c r="K194" s="159">
        <v>0.93185999192622104</v>
      </c>
      <c r="L194" s="159">
        <v>0.92657971625084001</v>
      </c>
      <c r="M194" s="159">
        <v>0.93296931657638005</v>
      </c>
      <c r="N194" s="159">
        <v>0.92595617029659205</v>
      </c>
      <c r="O194" s="159">
        <v>0.94830869407250296</v>
      </c>
      <c r="P194" s="159">
        <v>0.83689189544877796</v>
      </c>
      <c r="Q194" s="159">
        <v>0.88874949249161495</v>
      </c>
      <c r="R194" s="160">
        <v>0.88805899020802903</v>
      </c>
      <c r="S194" s="160">
        <v>0.87907356382479496</v>
      </c>
      <c r="T194" s="160">
        <v>0.93362791597934702</v>
      </c>
      <c r="U194" s="160">
        <v>0.916914975302772</v>
      </c>
      <c r="V194" s="161">
        <v>0.95556734565350598</v>
      </c>
      <c r="W194" s="161">
        <v>1.0251356152205999</v>
      </c>
      <c r="X194" s="162">
        <v>1.07665868676926</v>
      </c>
      <c r="Y194" s="162">
        <v>1.14729497128112</v>
      </c>
      <c r="Z194" s="163">
        <v>1.2226614433042</v>
      </c>
      <c r="AA194" s="163">
        <v>1.31874701214634</v>
      </c>
      <c r="AB194" s="163">
        <v>1.34964694591423</v>
      </c>
      <c r="AC194" s="163">
        <v>1.38846025007782</v>
      </c>
      <c r="AD194" s="223">
        <v>1.26849616049525</v>
      </c>
      <c r="AE194" s="222"/>
      <c r="AF194" s="163"/>
      <c r="AG194" s="163"/>
      <c r="AH194" s="163"/>
      <c r="AI194" s="163"/>
      <c r="AJ194" s="163"/>
      <c r="AK194" s="163"/>
      <c r="AL194" s="163"/>
      <c r="AM194" s="163"/>
      <c r="AN194" s="163"/>
      <c r="AO194" s="163"/>
      <c r="AP194" s="163"/>
      <c r="AQ194" s="163"/>
      <c r="AR194" s="163"/>
      <c r="AS194" s="163"/>
      <c r="AT194" s="163"/>
      <c r="AU194" s="163"/>
      <c r="AV194" s="163"/>
      <c r="AW194" s="163"/>
      <c r="AX194" s="163"/>
      <c r="AY194" s="163"/>
      <c r="AZ194" s="163"/>
      <c r="BA194" s="163"/>
      <c r="BB194" s="163"/>
      <c r="BC194" s="163"/>
      <c r="BD194" s="163"/>
      <c r="BE194" s="163"/>
      <c r="BF194" s="163"/>
      <c r="BG194" s="163"/>
      <c r="BH194" s="163"/>
      <c r="BI194" s="163"/>
      <c r="BJ194" s="163"/>
      <c r="BK194" s="163"/>
      <c r="BL194" s="163"/>
      <c r="BM194" s="163"/>
      <c r="BN194" s="163"/>
      <c r="BO194" s="163"/>
      <c r="BP194" s="163"/>
      <c r="BQ194" s="163"/>
      <c r="BR194" s="163"/>
      <c r="BS194" s="163"/>
      <c r="BT194" s="163"/>
      <c r="BU194" s="163"/>
      <c r="BV194" s="163"/>
      <c r="BW194" s="163"/>
      <c r="BX194" s="163"/>
      <c r="BY194" s="163"/>
      <c r="BZ194" s="163"/>
      <c r="CA194" s="163"/>
      <c r="CB194" s="163"/>
      <c r="CC194" s="163"/>
      <c r="CD194" s="163"/>
      <c r="CE194" s="163"/>
      <c r="CF194" s="163"/>
      <c r="CG194" s="163"/>
      <c r="CH194" s="163"/>
      <c r="CI194" s="163"/>
      <c r="CJ194" s="163"/>
      <c r="CK194" s="163"/>
      <c r="CL194" s="163"/>
      <c r="CM194" s="163"/>
      <c r="CN194" s="163"/>
      <c r="CO194" s="163"/>
      <c r="CP194" s="163"/>
      <c r="CQ194" s="163"/>
      <c r="CR194" s="163"/>
      <c r="CS194" s="163"/>
      <c r="CT194" s="163"/>
      <c r="CU194" s="163"/>
      <c r="CV194" s="163"/>
      <c r="CW194" s="163"/>
      <c r="CX194" s="163"/>
      <c r="CY194" s="163"/>
      <c r="CZ194" s="163"/>
      <c r="DA194" s="163"/>
      <c r="DB194" s="163"/>
      <c r="DC194" s="163"/>
      <c r="DD194" s="163"/>
      <c r="DE194" s="163"/>
      <c r="DF194" s="187" t="s">
        <v>72</v>
      </c>
      <c r="DG194" s="187"/>
      <c r="DH194" s="7"/>
      <c r="DI194" s="7"/>
      <c r="DJ194" s="7"/>
      <c r="DK194" s="7"/>
      <c r="DL194" s="7"/>
      <c r="DM194" s="7"/>
      <c r="DN194" s="7"/>
      <c r="DO194" s="7"/>
      <c r="DP194" s="7"/>
      <c r="DQ194" s="7"/>
      <c r="DR194" s="7"/>
      <c r="DS194" s="7"/>
      <c r="DT194" s="7"/>
      <c r="DU194" s="7"/>
    </row>
    <row r="195" spans="1:125" x14ac:dyDescent="0.25">
      <c r="A195" s="152" t="s">
        <v>226</v>
      </c>
      <c r="B195" s="153">
        <v>37950802</v>
      </c>
      <c r="C195" s="154">
        <v>9.305934937728626</v>
      </c>
      <c r="D195" s="155">
        <v>0.27060000000000001</v>
      </c>
      <c r="E195" s="173"/>
      <c r="F195" s="156"/>
      <c r="G195" s="157">
        <v>24874.212765812073</v>
      </c>
      <c r="H195" s="157">
        <v>4</v>
      </c>
      <c r="I195" s="158"/>
      <c r="J195" s="168">
        <v>8.1265542664670907</v>
      </c>
      <c r="K195" s="168">
        <v>8.0508826528480792</v>
      </c>
      <c r="L195" s="168">
        <v>7.8852275072533002</v>
      </c>
      <c r="M195" s="168">
        <v>8.2205086551674302</v>
      </c>
      <c r="N195" s="168">
        <v>8.2923337463114795</v>
      </c>
      <c r="O195" s="168">
        <v>8.2838722075549907</v>
      </c>
      <c r="P195" s="168">
        <v>8.6360254179640492</v>
      </c>
      <c r="Q195" s="168">
        <v>8.6219602519666196</v>
      </c>
      <c r="R195" s="163">
        <v>8.4759118852490491</v>
      </c>
      <c r="S195" s="163">
        <v>8.1258478935556298</v>
      </c>
      <c r="T195" s="163">
        <v>8.5943831992069999</v>
      </c>
      <c r="U195" s="163">
        <v>8.5335838776664801</v>
      </c>
      <c r="V195" s="169">
        <v>8.3383791619752401</v>
      </c>
      <c r="W195" s="169">
        <v>8.2277122154656102</v>
      </c>
      <c r="X195" s="170">
        <v>7.9138799112994302</v>
      </c>
      <c r="Y195" s="170">
        <v>7.9981998959443601</v>
      </c>
      <c r="Z195" s="163">
        <v>8.29490005799593</v>
      </c>
      <c r="AA195" s="163">
        <v>8.6564351630665399</v>
      </c>
      <c r="AB195" s="163">
        <v>8.6813477144580506</v>
      </c>
      <c r="AC195" s="163">
        <v>8.2285430746380293</v>
      </c>
      <c r="AD195" s="223">
        <v>7.7107333261346396</v>
      </c>
      <c r="AE195" s="222"/>
      <c r="AF195" s="163"/>
      <c r="AG195" s="163"/>
      <c r="AH195" s="163"/>
      <c r="AI195" s="163"/>
      <c r="AJ195" s="163"/>
      <c r="AK195" s="163"/>
      <c r="AL195" s="163"/>
      <c r="AM195" s="163"/>
      <c r="AN195" s="163"/>
      <c r="AO195" s="163"/>
      <c r="AP195" s="163"/>
      <c r="AQ195" s="163"/>
      <c r="AR195" s="163"/>
      <c r="AS195" s="163"/>
      <c r="AT195" s="163"/>
      <c r="AU195" s="163"/>
      <c r="AV195" s="163"/>
      <c r="AW195" s="163"/>
      <c r="AX195" s="163"/>
      <c r="AY195" s="163"/>
      <c r="AZ195" s="163"/>
      <c r="BA195" s="163"/>
      <c r="BB195" s="163"/>
      <c r="BC195" s="163"/>
      <c r="BD195" s="163"/>
      <c r="BE195" s="163"/>
      <c r="BF195" s="163"/>
      <c r="BG195" s="163"/>
      <c r="BH195" s="163"/>
      <c r="BI195" s="163"/>
      <c r="BJ195" s="163"/>
      <c r="BK195" s="163"/>
      <c r="BL195" s="163"/>
      <c r="BM195" s="163"/>
      <c r="BN195" s="163"/>
      <c r="BO195" s="163"/>
      <c r="BP195" s="163"/>
      <c r="BQ195" s="163"/>
      <c r="BR195" s="163"/>
      <c r="BS195" s="163"/>
      <c r="BT195" s="163"/>
      <c r="BU195" s="163"/>
      <c r="BV195" s="163"/>
      <c r="BW195" s="163"/>
      <c r="BX195" s="163"/>
      <c r="BY195" s="163"/>
      <c r="BZ195" s="163"/>
      <c r="CA195" s="163"/>
      <c r="CB195" s="163"/>
      <c r="CC195" s="163"/>
      <c r="CD195" s="163"/>
      <c r="CE195" s="163"/>
      <c r="CF195" s="163"/>
      <c r="CG195" s="163"/>
      <c r="CH195" s="163"/>
      <c r="CI195" s="163"/>
      <c r="CJ195" s="163"/>
      <c r="CK195" s="163"/>
      <c r="CL195" s="163"/>
      <c r="CM195" s="163"/>
      <c r="CN195" s="163"/>
      <c r="CO195" s="163"/>
      <c r="CP195" s="163"/>
      <c r="CQ195" s="163"/>
      <c r="CR195" s="163"/>
      <c r="CS195" s="163"/>
      <c r="CT195" s="163"/>
      <c r="CU195" s="163"/>
      <c r="CV195" s="163"/>
      <c r="CW195" s="163"/>
      <c r="CX195" s="163"/>
      <c r="CY195" s="163"/>
      <c r="CZ195" s="163"/>
      <c r="DA195" s="163"/>
      <c r="DB195" s="163"/>
      <c r="DC195" s="163"/>
      <c r="DD195" s="163"/>
      <c r="DE195" s="163"/>
      <c r="DF195" s="187" t="s">
        <v>116</v>
      </c>
      <c r="DG195" s="188">
        <f>C195-J195</f>
        <v>1.1793806712615353</v>
      </c>
      <c r="DH195" s="7"/>
      <c r="DI195" s="7"/>
      <c r="DJ195" s="7"/>
      <c r="DK195" s="7"/>
      <c r="DL195" s="7"/>
      <c r="DM195" s="7"/>
      <c r="DN195" s="7"/>
      <c r="DO195" s="7"/>
      <c r="DP195" s="7"/>
      <c r="DQ195" s="7"/>
      <c r="DR195" s="7"/>
      <c r="DS195" s="7"/>
      <c r="DT195" s="7"/>
      <c r="DU195" s="7"/>
    </row>
    <row r="196" spans="1:125" x14ac:dyDescent="0.25">
      <c r="A196" s="152" t="s">
        <v>195</v>
      </c>
      <c r="B196" s="153">
        <v>10305564</v>
      </c>
      <c r="C196" s="154">
        <v>5.1070198098830364</v>
      </c>
      <c r="D196" s="155">
        <v>0.23290000000000005</v>
      </c>
      <c r="E196" s="173"/>
      <c r="F196" s="156"/>
      <c r="G196" s="157">
        <v>29378.114833383326</v>
      </c>
      <c r="H196" s="157">
        <v>11</v>
      </c>
      <c r="I196" s="158"/>
      <c r="J196" s="168">
        <v>6.2317943516118399</v>
      </c>
      <c r="K196" s="168">
        <v>6.1372347460480103</v>
      </c>
      <c r="L196" s="168">
        <v>6.5104756089476501</v>
      </c>
      <c r="M196" s="168">
        <v>6.0154313359717504</v>
      </c>
      <c r="N196" s="168">
        <v>6.1592044945543201</v>
      </c>
      <c r="O196" s="168">
        <v>6.4497441452416302</v>
      </c>
      <c r="P196" s="168">
        <v>5.95733973171646</v>
      </c>
      <c r="Q196" s="168">
        <v>5.7985230197282496</v>
      </c>
      <c r="R196" s="163">
        <v>5.5851202984333996</v>
      </c>
      <c r="S196" s="163">
        <v>5.5068741245006398</v>
      </c>
      <c r="T196" s="163">
        <v>5.0230765595924201</v>
      </c>
      <c r="U196" s="163">
        <v>4.8770477213984904</v>
      </c>
      <c r="V196" s="169">
        <v>4.7397926933830696</v>
      </c>
      <c r="W196" s="169">
        <v>4.62315789858273</v>
      </c>
      <c r="X196" s="170">
        <v>4.6659885930826999</v>
      </c>
      <c r="Y196" s="170">
        <v>5.0141159052400797</v>
      </c>
      <c r="Z196" s="163">
        <v>4.9342645372719298</v>
      </c>
      <c r="AA196" s="163">
        <v>5.4566213824942196</v>
      </c>
      <c r="AB196" s="163">
        <v>5.1603443164518001</v>
      </c>
      <c r="AC196" s="163">
        <v>4.6640870053191996</v>
      </c>
      <c r="AD196" s="223">
        <v>3.9568624035655802</v>
      </c>
      <c r="AE196" s="222"/>
      <c r="AF196" s="163"/>
      <c r="AG196" s="163"/>
      <c r="AH196" s="163"/>
      <c r="AI196" s="163"/>
      <c r="AJ196" s="163"/>
      <c r="AK196" s="163"/>
      <c r="AL196" s="163"/>
      <c r="AM196" s="163"/>
      <c r="AN196" s="163"/>
      <c r="AO196" s="163"/>
      <c r="AP196" s="163"/>
      <c r="AQ196" s="163"/>
      <c r="AR196" s="163"/>
      <c r="AS196" s="163"/>
      <c r="AT196" s="163"/>
      <c r="AU196" s="163"/>
      <c r="AV196" s="163"/>
      <c r="AW196" s="163"/>
      <c r="AX196" s="163"/>
      <c r="AY196" s="163"/>
      <c r="AZ196" s="163"/>
      <c r="BA196" s="163"/>
      <c r="BB196" s="163"/>
      <c r="BC196" s="163"/>
      <c r="BD196" s="163"/>
      <c r="BE196" s="163"/>
      <c r="BF196" s="163"/>
      <c r="BG196" s="163"/>
      <c r="BH196" s="163"/>
      <c r="BI196" s="163"/>
      <c r="BJ196" s="163"/>
      <c r="BK196" s="163"/>
      <c r="BL196" s="163"/>
      <c r="BM196" s="163"/>
      <c r="BN196" s="163"/>
      <c r="BO196" s="163"/>
      <c r="BP196" s="163"/>
      <c r="BQ196" s="163"/>
      <c r="BR196" s="163"/>
      <c r="BS196" s="163"/>
      <c r="BT196" s="163"/>
      <c r="BU196" s="163"/>
      <c r="BV196" s="163"/>
      <c r="BW196" s="163"/>
      <c r="BX196" s="163"/>
      <c r="BY196" s="163"/>
      <c r="BZ196" s="163"/>
      <c r="CA196" s="163"/>
      <c r="CB196" s="163"/>
      <c r="CC196" s="163"/>
      <c r="CD196" s="163"/>
      <c r="CE196" s="163"/>
      <c r="CF196" s="163"/>
      <c r="CG196" s="163"/>
      <c r="CH196" s="163"/>
      <c r="CI196" s="163"/>
      <c r="CJ196" s="163"/>
      <c r="CK196" s="163"/>
      <c r="CL196" s="163"/>
      <c r="CM196" s="163"/>
      <c r="CN196" s="163"/>
      <c r="CO196" s="163"/>
      <c r="CP196" s="163"/>
      <c r="CQ196" s="163"/>
      <c r="CR196" s="163"/>
      <c r="CS196" s="163"/>
      <c r="CT196" s="163"/>
      <c r="CU196" s="163"/>
      <c r="CV196" s="163"/>
      <c r="CW196" s="163"/>
      <c r="CX196" s="163"/>
      <c r="CY196" s="163"/>
      <c r="CZ196" s="163"/>
      <c r="DA196" s="163"/>
      <c r="DB196" s="163"/>
      <c r="DC196" s="163"/>
      <c r="DD196" s="163"/>
      <c r="DE196" s="163"/>
      <c r="DF196" s="187" t="s">
        <v>116</v>
      </c>
      <c r="DG196" s="188">
        <f>C196-J196</f>
        <v>-1.1247745417288035</v>
      </c>
      <c r="DH196" s="7"/>
      <c r="DI196" s="7"/>
      <c r="DJ196" s="7"/>
      <c r="DK196" s="7"/>
      <c r="DL196" s="7"/>
      <c r="DM196" s="7"/>
      <c r="DN196" s="7"/>
      <c r="DO196" s="7"/>
      <c r="DP196" s="7"/>
      <c r="DQ196" s="7"/>
      <c r="DR196" s="7"/>
      <c r="DS196" s="7"/>
      <c r="DT196" s="7"/>
      <c r="DU196" s="7"/>
    </row>
    <row r="197" spans="1:125" x14ac:dyDescent="0.25">
      <c r="A197" s="152" t="s">
        <v>254</v>
      </c>
      <c r="B197" s="153">
        <v>2881060</v>
      </c>
      <c r="C197" s="154">
        <v>43.755827040786691</v>
      </c>
      <c r="D197" s="155">
        <v>0</v>
      </c>
      <c r="E197" s="173"/>
      <c r="F197" s="156"/>
      <c r="G197" s="165">
        <v>104241.16227666133</v>
      </c>
      <c r="H197" s="157"/>
      <c r="I197" s="158"/>
      <c r="J197" s="168">
        <v>53.677941060163697</v>
      </c>
      <c r="K197" s="168">
        <v>52.636880926783903</v>
      </c>
      <c r="L197" s="168">
        <v>56.134352761426697</v>
      </c>
      <c r="M197" s="168">
        <v>55.640828266374797</v>
      </c>
      <c r="N197" s="168">
        <v>54.315814736425303</v>
      </c>
      <c r="O197" s="168">
        <v>50.424056084721002</v>
      </c>
      <c r="P197" s="168">
        <v>48.368872518557403</v>
      </c>
      <c r="Q197" s="168">
        <v>46.269296265023598</v>
      </c>
      <c r="R197" s="163">
        <v>42.877627902910703</v>
      </c>
      <c r="S197" s="163">
        <v>38.363703943819999</v>
      </c>
      <c r="T197" s="163">
        <v>38.756690072923199</v>
      </c>
      <c r="U197" s="163">
        <v>39.721955949914197</v>
      </c>
      <c r="V197" s="169">
        <v>38.712050211005099</v>
      </c>
      <c r="W197" s="169">
        <v>39.872763450608097</v>
      </c>
      <c r="X197" s="170">
        <v>39.964720838255197</v>
      </c>
      <c r="Y197" s="170">
        <v>38.7562465006528</v>
      </c>
      <c r="Z197" s="163">
        <v>38.061778767199797</v>
      </c>
      <c r="AA197" s="163">
        <v>37.523273666835898</v>
      </c>
      <c r="AB197" s="163">
        <v>37.523727023747902</v>
      </c>
      <c r="AC197" s="163">
        <v>39.568148798542701</v>
      </c>
      <c r="AD197" s="223">
        <v>35.635404857814301</v>
      </c>
      <c r="AE197" s="222"/>
      <c r="AF197" s="163"/>
      <c r="AG197" s="163"/>
      <c r="AH197" s="163"/>
      <c r="AI197" s="163"/>
      <c r="AJ197" s="163"/>
      <c r="AK197" s="163"/>
      <c r="AL197" s="163"/>
      <c r="AM197" s="163"/>
      <c r="AN197" s="163"/>
      <c r="AO197" s="163"/>
      <c r="AP197" s="163"/>
      <c r="AQ197" s="163"/>
      <c r="AR197" s="163"/>
      <c r="AS197" s="163"/>
      <c r="AT197" s="163"/>
      <c r="AU197" s="163"/>
      <c r="AV197" s="163"/>
      <c r="AW197" s="163"/>
      <c r="AX197" s="163"/>
      <c r="AY197" s="163"/>
      <c r="AZ197" s="163"/>
      <c r="BA197" s="163"/>
      <c r="BB197" s="163"/>
      <c r="BC197" s="163"/>
      <c r="BD197" s="163"/>
      <c r="BE197" s="163"/>
      <c r="BF197" s="163"/>
      <c r="BG197" s="163"/>
      <c r="BH197" s="163"/>
      <c r="BI197" s="163"/>
      <c r="BJ197" s="163"/>
      <c r="BK197" s="163"/>
      <c r="BL197" s="163"/>
      <c r="BM197" s="163"/>
      <c r="BN197" s="163"/>
      <c r="BO197" s="163"/>
      <c r="BP197" s="163"/>
      <c r="BQ197" s="163"/>
      <c r="BR197" s="163"/>
      <c r="BS197" s="163"/>
      <c r="BT197" s="163"/>
      <c r="BU197" s="163"/>
      <c r="BV197" s="163"/>
      <c r="BW197" s="163"/>
      <c r="BX197" s="163"/>
      <c r="BY197" s="163"/>
      <c r="BZ197" s="163"/>
      <c r="CA197" s="163"/>
      <c r="CB197" s="163"/>
      <c r="CC197" s="163"/>
      <c r="CD197" s="163"/>
      <c r="CE197" s="163"/>
      <c r="CF197" s="163"/>
      <c r="CG197" s="163"/>
      <c r="CH197" s="163"/>
      <c r="CI197" s="163"/>
      <c r="CJ197" s="163"/>
      <c r="CK197" s="163"/>
      <c r="CL197" s="163"/>
      <c r="CM197" s="163"/>
      <c r="CN197" s="163"/>
      <c r="CO197" s="163"/>
      <c r="CP197" s="163"/>
      <c r="CQ197" s="163"/>
      <c r="CR197" s="163"/>
      <c r="CS197" s="163"/>
      <c r="CT197" s="163"/>
      <c r="CU197" s="163"/>
      <c r="CV197" s="163"/>
      <c r="CW197" s="163"/>
      <c r="CX197" s="163"/>
      <c r="CY197" s="163"/>
      <c r="CZ197" s="163"/>
      <c r="DA197" s="163"/>
      <c r="DB197" s="163"/>
      <c r="DC197" s="163"/>
      <c r="DD197" s="163"/>
      <c r="DE197" s="163"/>
      <c r="DF197" s="187" t="s">
        <v>116</v>
      </c>
      <c r="DG197" s="188">
        <f>C197-J197</f>
        <v>-9.9221140193770054</v>
      </c>
      <c r="DH197" s="7"/>
      <c r="DI197" s="7"/>
      <c r="DJ197" s="7"/>
      <c r="DK197" s="7"/>
      <c r="DL197" s="7"/>
      <c r="DM197" s="7"/>
      <c r="DN197" s="7"/>
      <c r="DO197" s="7"/>
      <c r="DP197" s="7"/>
      <c r="DQ197" s="7"/>
      <c r="DR197" s="7"/>
      <c r="DS197" s="7"/>
      <c r="DT197" s="7"/>
      <c r="DU197" s="7"/>
    </row>
    <row r="198" spans="1:125" x14ac:dyDescent="0.25">
      <c r="A198" s="152" t="s">
        <v>164</v>
      </c>
      <c r="B198" s="153">
        <v>859959</v>
      </c>
      <c r="C198" s="154">
        <v>2.4548724295838031</v>
      </c>
      <c r="D198" s="178"/>
      <c r="E198" s="156"/>
      <c r="F198" s="156"/>
      <c r="G198" s="177"/>
      <c r="H198" s="157"/>
      <c r="I198" s="158"/>
      <c r="J198" s="168">
        <v>3.12315281698362</v>
      </c>
      <c r="K198" s="168">
        <v>3.11353723903304</v>
      </c>
      <c r="L198" s="168">
        <v>3.1300371925057</v>
      </c>
      <c r="M198" s="168">
        <v>3.1968105466927002</v>
      </c>
      <c r="N198" s="168">
        <v>3.4989636032481402</v>
      </c>
      <c r="O198" s="168">
        <v>3.2385157111058902</v>
      </c>
      <c r="P198" s="168">
        <v>2.9941196430335402</v>
      </c>
      <c r="Q198" s="168">
        <v>2.7861888305625402</v>
      </c>
      <c r="R198" s="163">
        <v>3.08798554955992</v>
      </c>
      <c r="S198" s="163">
        <v>3.15222310497282</v>
      </c>
      <c r="T198" s="163">
        <v>3.3374608558022199</v>
      </c>
      <c r="U198" s="163">
        <v>3.2061376963444599</v>
      </c>
      <c r="V198" s="169">
        <v>2.9805771817273699</v>
      </c>
      <c r="W198" s="169">
        <v>2.8659423523048</v>
      </c>
      <c r="X198" s="170">
        <v>2.9651527542780798</v>
      </c>
      <c r="Y198" s="170">
        <v>3.0841874912406499</v>
      </c>
      <c r="Z198" s="163">
        <v>3.1373364526827001</v>
      </c>
      <c r="AA198" s="163">
        <v>3.0167241171759702</v>
      </c>
      <c r="AB198" s="163">
        <v>3.1513682735407</v>
      </c>
      <c r="AC198" s="163">
        <v>3.2602599979998201</v>
      </c>
      <c r="AD198" s="223">
        <v>2.6910100021638801</v>
      </c>
      <c r="AE198" s="222"/>
      <c r="AF198" s="163"/>
      <c r="AG198" s="163"/>
      <c r="AH198" s="163"/>
      <c r="AI198" s="163"/>
      <c r="AJ198" s="163"/>
      <c r="AK198" s="163"/>
      <c r="AL198" s="163"/>
      <c r="AM198" s="163"/>
      <c r="AN198" s="163"/>
      <c r="AO198" s="163"/>
      <c r="AP198" s="163"/>
      <c r="AQ198" s="163"/>
      <c r="AR198" s="163"/>
      <c r="AS198" s="163"/>
      <c r="AT198" s="163"/>
      <c r="AU198" s="163"/>
      <c r="AV198" s="163"/>
      <c r="AW198" s="163"/>
      <c r="AX198" s="163"/>
      <c r="AY198" s="163"/>
      <c r="AZ198" s="163"/>
      <c r="BA198" s="163"/>
      <c r="BB198" s="163"/>
      <c r="BC198" s="163"/>
      <c r="BD198" s="163"/>
      <c r="BE198" s="163"/>
      <c r="BF198" s="163"/>
      <c r="BG198" s="163"/>
      <c r="BH198" s="163"/>
      <c r="BI198" s="163"/>
      <c r="BJ198" s="163"/>
      <c r="BK198" s="163"/>
      <c r="BL198" s="163"/>
      <c r="BM198" s="163"/>
      <c r="BN198" s="163"/>
      <c r="BO198" s="163"/>
      <c r="BP198" s="163"/>
      <c r="BQ198" s="163"/>
      <c r="BR198" s="163"/>
      <c r="BS198" s="163"/>
      <c r="BT198" s="163"/>
      <c r="BU198" s="163"/>
      <c r="BV198" s="163"/>
      <c r="BW198" s="163"/>
      <c r="BX198" s="163"/>
      <c r="BY198" s="163"/>
      <c r="BZ198" s="163"/>
      <c r="CA198" s="163"/>
      <c r="CB198" s="163"/>
      <c r="CC198" s="163"/>
      <c r="CD198" s="163"/>
      <c r="CE198" s="163"/>
      <c r="CF198" s="163"/>
      <c r="CG198" s="163"/>
      <c r="CH198" s="163"/>
      <c r="CI198" s="163"/>
      <c r="CJ198" s="163"/>
      <c r="CK198" s="163"/>
      <c r="CL198" s="163"/>
      <c r="CM198" s="163"/>
      <c r="CN198" s="163"/>
      <c r="CO198" s="163"/>
      <c r="CP198" s="163"/>
      <c r="CQ198" s="163"/>
      <c r="CR198" s="163"/>
      <c r="CS198" s="163"/>
      <c r="CT198" s="163"/>
      <c r="CU198" s="163"/>
      <c r="CV198" s="163"/>
      <c r="CW198" s="163"/>
      <c r="CX198" s="163"/>
      <c r="CY198" s="163"/>
      <c r="CZ198" s="163"/>
      <c r="DA198" s="163"/>
      <c r="DB198" s="163"/>
      <c r="DC198" s="163"/>
      <c r="DD198" s="163"/>
      <c r="DE198" s="163"/>
      <c r="DF198" s="187" t="s">
        <v>106</v>
      </c>
      <c r="DG198" s="187"/>
      <c r="DH198" s="7"/>
      <c r="DI198" s="7"/>
      <c r="DJ198" s="7"/>
      <c r="DK198" s="7"/>
      <c r="DL198" s="7"/>
      <c r="DM198" s="7"/>
      <c r="DN198" s="7"/>
      <c r="DO198" s="7"/>
      <c r="DP198" s="7"/>
      <c r="DQ198" s="7"/>
      <c r="DR198" s="7"/>
      <c r="DS198" s="7"/>
      <c r="DT198" s="7"/>
      <c r="DU198" s="7"/>
    </row>
    <row r="199" spans="1:125" x14ac:dyDescent="0.25">
      <c r="A199" s="152" t="s">
        <v>85</v>
      </c>
      <c r="B199" s="153">
        <v>12952209</v>
      </c>
      <c r="C199" s="154">
        <v>9.1513581892772214E-2</v>
      </c>
      <c r="D199" s="155">
        <v>0.48369999999999996</v>
      </c>
      <c r="E199" s="173"/>
      <c r="F199" s="156"/>
      <c r="G199" s="157">
        <v>1634.3409258726429</v>
      </c>
      <c r="H199" s="157"/>
      <c r="I199" s="288"/>
      <c r="J199" s="159">
        <v>7.4276970317230906E-2</v>
      </c>
      <c r="K199" s="159">
        <v>7.3224274891018695E-2</v>
      </c>
      <c r="L199" s="159">
        <v>7.1835693594339403E-2</v>
      </c>
      <c r="M199" s="159">
        <v>7.1433837099771302E-2</v>
      </c>
      <c r="N199" s="159">
        <v>7.0462529197341001E-2</v>
      </c>
      <c r="O199" s="159">
        <v>6.7678656723281605E-2</v>
      </c>
      <c r="P199" s="159">
        <v>6.6762873870318803E-2</v>
      </c>
      <c r="Q199" s="159">
        <v>6.4927584151830101E-2</v>
      </c>
      <c r="R199" s="160">
        <v>6.5128195812393097E-2</v>
      </c>
      <c r="S199" s="160">
        <v>6.4445466577021202E-2</v>
      </c>
      <c r="T199" s="160">
        <v>6.6641315475075194E-2</v>
      </c>
      <c r="U199" s="160">
        <v>6.8536563331463199E-2</v>
      </c>
      <c r="V199" s="161">
        <v>7.2974699109269694E-2</v>
      </c>
      <c r="W199" s="161">
        <v>7.6171828308570999E-2</v>
      </c>
      <c r="X199" s="162">
        <v>7.5511625240185398E-2</v>
      </c>
      <c r="Y199" s="162">
        <v>8.3953177994084097E-2</v>
      </c>
      <c r="Z199" s="163">
        <v>8.97302937444934E-2</v>
      </c>
      <c r="AA199" s="163">
        <v>8.9368268470888898E-2</v>
      </c>
      <c r="AB199" s="163">
        <v>9.12370046018144E-2</v>
      </c>
      <c r="AC199" s="163">
        <v>9.2555492335247597E-2</v>
      </c>
      <c r="AD199" s="223">
        <v>7.7453439669514595E-2</v>
      </c>
      <c r="AE199" s="222"/>
      <c r="AF199" s="163"/>
      <c r="AG199" s="163"/>
      <c r="AH199" s="163"/>
      <c r="AI199" s="163"/>
      <c r="AJ199" s="163"/>
      <c r="AK199" s="163"/>
      <c r="AL199" s="163"/>
      <c r="AM199" s="163"/>
      <c r="AN199" s="163"/>
      <c r="AO199" s="163"/>
      <c r="AP199" s="163"/>
      <c r="AQ199" s="163"/>
      <c r="AR199" s="163"/>
      <c r="AS199" s="163"/>
      <c r="AT199" s="163"/>
      <c r="AU199" s="163"/>
      <c r="AV199" s="163"/>
      <c r="AW199" s="163"/>
      <c r="AX199" s="163"/>
      <c r="AY199" s="163"/>
      <c r="AZ199" s="163"/>
      <c r="BA199" s="163"/>
      <c r="BB199" s="163"/>
      <c r="BC199" s="163"/>
      <c r="BD199" s="163"/>
      <c r="BE199" s="163"/>
      <c r="BF199" s="163"/>
      <c r="BG199" s="163"/>
      <c r="BH199" s="163"/>
      <c r="BI199" s="163"/>
      <c r="BJ199" s="163"/>
      <c r="BK199" s="163"/>
      <c r="BL199" s="163"/>
      <c r="BM199" s="163"/>
      <c r="BN199" s="163"/>
      <c r="BO199" s="163"/>
      <c r="BP199" s="163"/>
      <c r="BQ199" s="163"/>
      <c r="BR199" s="163"/>
      <c r="BS199" s="163"/>
      <c r="BT199" s="163"/>
      <c r="BU199" s="163"/>
      <c r="BV199" s="163"/>
      <c r="BW199" s="163"/>
      <c r="BX199" s="163"/>
      <c r="BY199" s="163"/>
      <c r="BZ199" s="163"/>
      <c r="CA199" s="163"/>
      <c r="CB199" s="163"/>
      <c r="CC199" s="163"/>
      <c r="CD199" s="163"/>
      <c r="CE199" s="163"/>
      <c r="CF199" s="163"/>
      <c r="CG199" s="163"/>
      <c r="CH199" s="163"/>
      <c r="CI199" s="163"/>
      <c r="CJ199" s="163"/>
      <c r="CK199" s="163"/>
      <c r="CL199" s="163"/>
      <c r="CM199" s="163"/>
      <c r="CN199" s="163"/>
      <c r="CO199" s="163"/>
      <c r="CP199" s="163"/>
      <c r="CQ199" s="163"/>
      <c r="CR199" s="163"/>
      <c r="CS199" s="163"/>
      <c r="CT199" s="163"/>
      <c r="CU199" s="163"/>
      <c r="CV199" s="163"/>
      <c r="CW199" s="163"/>
      <c r="CX199" s="163"/>
      <c r="CY199" s="163"/>
      <c r="CZ199" s="163"/>
      <c r="DA199" s="163"/>
      <c r="DB199" s="163"/>
      <c r="DC199" s="163"/>
      <c r="DD199" s="163"/>
      <c r="DE199" s="163"/>
      <c r="DF199" s="187" t="s">
        <v>72</v>
      </c>
      <c r="DG199" s="187"/>
      <c r="DH199" s="7"/>
      <c r="DI199" s="7"/>
      <c r="DJ199" s="7"/>
      <c r="DK199" s="7"/>
      <c r="DL199" s="7"/>
      <c r="DM199" s="7"/>
      <c r="DN199" s="7"/>
      <c r="DO199" s="7"/>
      <c r="DP199" s="7"/>
      <c r="DQ199" s="7"/>
      <c r="DR199" s="7"/>
      <c r="DS199" s="7"/>
      <c r="DT199" s="7"/>
      <c r="DU199" s="7"/>
    </row>
    <row r="200" spans="1:125" x14ac:dyDescent="0.25">
      <c r="A200" s="152" t="s">
        <v>143</v>
      </c>
      <c r="B200" s="153">
        <v>183629</v>
      </c>
      <c r="C200" s="154">
        <v>1.2494696552307079</v>
      </c>
      <c r="D200" s="178"/>
      <c r="E200" s="156"/>
      <c r="F200" s="156"/>
      <c r="G200" s="157">
        <v>13169.615126518285</v>
      </c>
      <c r="H200" s="157"/>
      <c r="I200" s="158"/>
      <c r="J200" s="168">
        <v>1.7944996097458401</v>
      </c>
      <c r="K200" s="168">
        <v>1.91981124987379</v>
      </c>
      <c r="L200" s="168">
        <v>1.62015447631805</v>
      </c>
      <c r="M200" s="168">
        <v>1.9045239260621301</v>
      </c>
      <c r="N200" s="168">
        <v>1.92456911267111</v>
      </c>
      <c r="O200" s="168">
        <v>1.89823057618774</v>
      </c>
      <c r="P200" s="168">
        <v>1.8273536645970201</v>
      </c>
      <c r="Q200" s="168">
        <v>1.8268258524221701</v>
      </c>
      <c r="R200" s="163">
        <v>1.8431277434700399</v>
      </c>
      <c r="S200" s="163">
        <v>1.95287598437628</v>
      </c>
      <c r="T200" s="163">
        <v>2.0936255061420801</v>
      </c>
      <c r="U200" s="163">
        <v>2.3115884480417899</v>
      </c>
      <c r="V200" s="169">
        <v>2.4476556587639799</v>
      </c>
      <c r="W200" s="169">
        <v>2.6045504056131201</v>
      </c>
      <c r="X200" s="170">
        <v>2.5348420920411998</v>
      </c>
      <c r="Y200" s="170">
        <v>2.4760409348441899</v>
      </c>
      <c r="Z200" s="163">
        <v>2.41211058393956</v>
      </c>
      <c r="AA200" s="163">
        <v>1.9696036571872699</v>
      </c>
      <c r="AB200" s="163">
        <v>1.9043528664874501</v>
      </c>
      <c r="AC200" s="163">
        <v>1.85096462340098</v>
      </c>
      <c r="AD200" s="223">
        <v>1.59546987215002</v>
      </c>
      <c r="AE200" s="222"/>
      <c r="AF200" s="163"/>
      <c r="AG200" s="163"/>
      <c r="AH200" s="163"/>
      <c r="AI200" s="163"/>
      <c r="AJ200" s="163"/>
      <c r="AK200" s="163"/>
      <c r="AL200" s="163"/>
      <c r="AM200" s="163"/>
      <c r="AN200" s="163"/>
      <c r="AO200" s="163"/>
      <c r="AP200" s="163"/>
      <c r="AQ200" s="163"/>
      <c r="AR200" s="163"/>
      <c r="AS200" s="163"/>
      <c r="AT200" s="163"/>
      <c r="AU200" s="163"/>
      <c r="AV200" s="163"/>
      <c r="AW200" s="163"/>
      <c r="AX200" s="163"/>
      <c r="AY200" s="163"/>
      <c r="AZ200" s="163"/>
      <c r="BA200" s="163"/>
      <c r="BB200" s="163"/>
      <c r="BC200" s="163"/>
      <c r="BD200" s="163"/>
      <c r="BE200" s="163"/>
      <c r="BF200" s="163"/>
      <c r="BG200" s="163"/>
      <c r="BH200" s="163"/>
      <c r="BI200" s="163"/>
      <c r="BJ200" s="163"/>
      <c r="BK200" s="163"/>
      <c r="BL200" s="163"/>
      <c r="BM200" s="163"/>
      <c r="BN200" s="163"/>
      <c r="BO200" s="163"/>
      <c r="BP200" s="163"/>
      <c r="BQ200" s="163"/>
      <c r="BR200" s="163"/>
      <c r="BS200" s="163"/>
      <c r="BT200" s="163"/>
      <c r="BU200" s="163"/>
      <c r="BV200" s="163"/>
      <c r="BW200" s="163"/>
      <c r="BX200" s="163"/>
      <c r="BY200" s="163"/>
      <c r="BZ200" s="163"/>
      <c r="CA200" s="163"/>
      <c r="CB200" s="163"/>
      <c r="CC200" s="163"/>
      <c r="CD200" s="163"/>
      <c r="CE200" s="163"/>
      <c r="CF200" s="163"/>
      <c r="CG200" s="163"/>
      <c r="CH200" s="163"/>
      <c r="CI200" s="163"/>
      <c r="CJ200" s="163"/>
      <c r="CK200" s="163"/>
      <c r="CL200" s="163"/>
      <c r="CM200" s="163"/>
      <c r="CN200" s="163"/>
      <c r="CO200" s="163"/>
      <c r="CP200" s="163"/>
      <c r="CQ200" s="163"/>
      <c r="CR200" s="163"/>
      <c r="CS200" s="163"/>
      <c r="CT200" s="163"/>
      <c r="CU200" s="163"/>
      <c r="CV200" s="163"/>
      <c r="CW200" s="163"/>
      <c r="CX200" s="163"/>
      <c r="CY200" s="163"/>
      <c r="CZ200" s="163"/>
      <c r="DA200" s="163"/>
      <c r="DB200" s="163"/>
      <c r="DC200" s="163"/>
      <c r="DD200" s="163"/>
      <c r="DE200" s="163"/>
      <c r="DF200" s="187" t="s">
        <v>116</v>
      </c>
      <c r="DG200" s="188">
        <f>C200-J200</f>
        <v>-0.54502995451513225</v>
      </c>
      <c r="DH200" s="7"/>
      <c r="DI200" s="7"/>
      <c r="DJ200" s="7"/>
      <c r="DK200" s="7"/>
      <c r="DL200" s="7"/>
      <c r="DM200" s="7"/>
      <c r="DN200" s="7"/>
      <c r="DO200" s="7"/>
      <c r="DP200" s="7"/>
      <c r="DQ200" s="7"/>
      <c r="DR200" s="7"/>
      <c r="DS200" s="7"/>
      <c r="DT200" s="7"/>
      <c r="DU200" s="7"/>
    </row>
    <row r="201" spans="1:125" x14ac:dyDescent="0.25">
      <c r="A201" s="152" t="s">
        <v>125</v>
      </c>
      <c r="B201" s="153">
        <v>198410</v>
      </c>
      <c r="C201" s="154">
        <v>0.70987497582018411</v>
      </c>
      <c r="D201" s="155">
        <v>5.5799999999999982E-2</v>
      </c>
      <c r="E201" s="156"/>
      <c r="F201" s="156"/>
      <c r="G201" s="157">
        <v>5791.8760816165523</v>
      </c>
      <c r="H201" s="157"/>
      <c r="I201" s="158"/>
      <c r="J201" s="159">
        <v>0.80641014970505698</v>
      </c>
      <c r="K201" s="159">
        <v>0.868378730221113</v>
      </c>
      <c r="L201" s="159">
        <v>0.86794863275985001</v>
      </c>
      <c r="M201" s="159">
        <v>0.87882972526482805</v>
      </c>
      <c r="N201" s="159">
        <v>0.88640157287407495</v>
      </c>
      <c r="O201" s="159">
        <v>0.92195373897481703</v>
      </c>
      <c r="P201" s="159">
        <v>0.91871942598871303</v>
      </c>
      <c r="Q201" s="159">
        <v>0.87665005634003701</v>
      </c>
      <c r="R201" s="160">
        <v>0.91258381635299601</v>
      </c>
      <c r="S201" s="160">
        <v>0.91382909130750001</v>
      </c>
      <c r="T201" s="160">
        <v>0.98169651303670702</v>
      </c>
      <c r="U201" s="160">
        <v>1.28480884421709</v>
      </c>
      <c r="V201" s="161">
        <v>1.1795290675708501</v>
      </c>
      <c r="W201" s="161">
        <v>1.1533019460360601</v>
      </c>
      <c r="X201" s="162">
        <v>1.1469512372978301</v>
      </c>
      <c r="Y201" s="162">
        <v>1.6567437006281001</v>
      </c>
      <c r="Z201" s="163">
        <v>1.43656602808456</v>
      </c>
      <c r="AA201" s="163">
        <v>1.74247173284463</v>
      </c>
      <c r="AB201" s="163">
        <v>1.78160330539467</v>
      </c>
      <c r="AC201" s="163">
        <v>1.82548008813075</v>
      </c>
      <c r="AD201" s="223">
        <v>1.77615554600559</v>
      </c>
      <c r="AE201" s="222"/>
      <c r="AF201" s="163"/>
      <c r="AG201" s="163"/>
      <c r="AH201" s="163"/>
      <c r="AI201" s="163"/>
      <c r="AJ201" s="163"/>
      <c r="AK201" s="163"/>
      <c r="AL201" s="163"/>
      <c r="AM201" s="163"/>
      <c r="AN201" s="163"/>
      <c r="AO201" s="163"/>
      <c r="AP201" s="163"/>
      <c r="AQ201" s="163"/>
      <c r="AR201" s="163"/>
      <c r="AS201" s="163"/>
      <c r="AT201" s="163"/>
      <c r="AU201" s="163"/>
      <c r="AV201" s="163"/>
      <c r="AW201" s="163"/>
      <c r="AX201" s="163"/>
      <c r="AY201" s="163"/>
      <c r="AZ201" s="163"/>
      <c r="BA201" s="163"/>
      <c r="BB201" s="163"/>
      <c r="BC201" s="163"/>
      <c r="BD201" s="163"/>
      <c r="BE201" s="163"/>
      <c r="BF201" s="163"/>
      <c r="BG201" s="163"/>
      <c r="BH201" s="163"/>
      <c r="BI201" s="163"/>
      <c r="BJ201" s="163"/>
      <c r="BK201" s="163"/>
      <c r="BL201" s="163"/>
      <c r="BM201" s="163"/>
      <c r="BN201" s="163"/>
      <c r="BO201" s="163"/>
      <c r="BP201" s="163"/>
      <c r="BQ201" s="163"/>
      <c r="BR201" s="163"/>
      <c r="BS201" s="163"/>
      <c r="BT201" s="163"/>
      <c r="BU201" s="163"/>
      <c r="BV201" s="163"/>
      <c r="BW201" s="163"/>
      <c r="BX201" s="163"/>
      <c r="BY201" s="163"/>
      <c r="BZ201" s="163"/>
      <c r="CA201" s="163"/>
      <c r="CB201" s="163"/>
      <c r="CC201" s="163"/>
      <c r="CD201" s="163"/>
      <c r="CE201" s="163"/>
      <c r="CF201" s="163"/>
      <c r="CG201" s="163"/>
      <c r="CH201" s="163"/>
      <c r="CI201" s="163"/>
      <c r="CJ201" s="163"/>
      <c r="CK201" s="163"/>
      <c r="CL201" s="163"/>
      <c r="CM201" s="163"/>
      <c r="CN201" s="163"/>
      <c r="CO201" s="163"/>
      <c r="CP201" s="163"/>
      <c r="CQ201" s="163"/>
      <c r="CR201" s="163"/>
      <c r="CS201" s="163"/>
      <c r="CT201" s="163"/>
      <c r="CU201" s="163"/>
      <c r="CV201" s="163"/>
      <c r="CW201" s="163"/>
      <c r="CX201" s="163"/>
      <c r="CY201" s="163"/>
      <c r="CZ201" s="163"/>
      <c r="DA201" s="163"/>
      <c r="DB201" s="163"/>
      <c r="DC201" s="163"/>
      <c r="DD201" s="163"/>
      <c r="DE201" s="163"/>
      <c r="DF201" s="187" t="s">
        <v>72</v>
      </c>
      <c r="DG201" s="187"/>
      <c r="DH201" s="7"/>
      <c r="DI201" s="7"/>
      <c r="DJ201" s="7"/>
      <c r="DK201" s="7"/>
      <c r="DL201" s="7"/>
      <c r="DM201" s="7"/>
      <c r="DN201" s="7"/>
      <c r="DO201" s="7"/>
      <c r="DP201" s="7"/>
      <c r="DQ201" s="7"/>
      <c r="DR201" s="7"/>
      <c r="DS201" s="7"/>
      <c r="DT201" s="7"/>
      <c r="DU201" s="7"/>
    </row>
    <row r="202" spans="1:125" x14ac:dyDescent="0.25">
      <c r="A202" s="152" t="s">
        <v>119</v>
      </c>
      <c r="B202" s="153">
        <v>219161</v>
      </c>
      <c r="C202" s="154">
        <v>0.47610978366531781</v>
      </c>
      <c r="D202" s="155">
        <v>0.14340000000000003</v>
      </c>
      <c r="E202" s="173"/>
      <c r="F202" s="156"/>
      <c r="G202" s="157">
        <v>3298.0332481903424</v>
      </c>
      <c r="H202" s="157"/>
      <c r="I202" s="288"/>
      <c r="J202" s="159">
        <v>0.45483912312598301</v>
      </c>
      <c r="K202" s="159">
        <v>0.448941394345511</v>
      </c>
      <c r="L202" s="159">
        <v>0.48798829503965102</v>
      </c>
      <c r="M202" s="159">
        <v>0.54110335844162005</v>
      </c>
      <c r="N202" s="159">
        <v>0.60455621327705</v>
      </c>
      <c r="O202" s="159">
        <v>0.62581765229068997</v>
      </c>
      <c r="P202" s="159">
        <v>0.63462325451521395</v>
      </c>
      <c r="Q202" s="159">
        <v>0.62818121880307298</v>
      </c>
      <c r="R202" s="160">
        <v>0.67749877724922503</v>
      </c>
      <c r="S202" s="160">
        <v>0.70468255122560897</v>
      </c>
      <c r="T202" s="160">
        <v>0.74390868795772902</v>
      </c>
      <c r="U202" s="160">
        <v>0.707798666501678</v>
      </c>
      <c r="V202" s="161">
        <v>0.73226735689954003</v>
      </c>
      <c r="W202" s="161">
        <v>0.71376429634579897</v>
      </c>
      <c r="X202" s="162">
        <v>0.68436903548199901</v>
      </c>
      <c r="Y202" s="162">
        <v>0.70933060863039699</v>
      </c>
      <c r="Z202" s="163">
        <v>0.72828837726977202</v>
      </c>
      <c r="AA202" s="163">
        <v>0.75057505802219004</v>
      </c>
      <c r="AB202" s="163">
        <v>0.77191926246540099</v>
      </c>
      <c r="AC202" s="163">
        <v>0.72333162533988804</v>
      </c>
      <c r="AD202" s="223">
        <v>0.61827693822926399</v>
      </c>
      <c r="AE202" s="222"/>
      <c r="AF202" s="163"/>
      <c r="AG202" s="163"/>
      <c r="AH202" s="163"/>
      <c r="AI202" s="163"/>
      <c r="AJ202" s="163"/>
      <c r="AK202" s="163"/>
      <c r="AL202" s="163"/>
      <c r="AM202" s="163"/>
      <c r="AN202" s="163"/>
      <c r="AO202" s="163"/>
      <c r="AP202" s="163"/>
      <c r="AQ202" s="163"/>
      <c r="AR202" s="163"/>
      <c r="AS202" s="163"/>
      <c r="AT202" s="163"/>
      <c r="AU202" s="163"/>
      <c r="AV202" s="163"/>
      <c r="AW202" s="163"/>
      <c r="AX202" s="163"/>
      <c r="AY202" s="163"/>
      <c r="AZ202" s="163"/>
      <c r="BA202" s="163"/>
      <c r="BB202" s="163"/>
      <c r="BC202" s="163"/>
      <c r="BD202" s="163"/>
      <c r="BE202" s="163"/>
      <c r="BF202" s="163"/>
      <c r="BG202" s="163"/>
      <c r="BH202" s="163"/>
      <c r="BI202" s="163"/>
      <c r="BJ202" s="163"/>
      <c r="BK202" s="163"/>
      <c r="BL202" s="163"/>
      <c r="BM202" s="163"/>
      <c r="BN202" s="163"/>
      <c r="BO202" s="163"/>
      <c r="BP202" s="163"/>
      <c r="BQ202" s="163"/>
      <c r="BR202" s="163"/>
      <c r="BS202" s="163"/>
      <c r="BT202" s="163"/>
      <c r="BU202" s="163"/>
      <c r="BV202" s="163"/>
      <c r="BW202" s="163"/>
      <c r="BX202" s="163"/>
      <c r="BY202" s="163"/>
      <c r="BZ202" s="163"/>
      <c r="CA202" s="163"/>
      <c r="CB202" s="163"/>
      <c r="CC202" s="163"/>
      <c r="CD202" s="163"/>
      <c r="CE202" s="163"/>
      <c r="CF202" s="163"/>
      <c r="CG202" s="163"/>
      <c r="CH202" s="163"/>
      <c r="CI202" s="163"/>
      <c r="CJ202" s="163"/>
      <c r="CK202" s="163"/>
      <c r="CL202" s="163"/>
      <c r="CM202" s="163"/>
      <c r="CN202" s="163"/>
      <c r="CO202" s="163"/>
      <c r="CP202" s="163"/>
      <c r="CQ202" s="163"/>
      <c r="CR202" s="163"/>
      <c r="CS202" s="163"/>
      <c r="CT202" s="163"/>
      <c r="CU202" s="163"/>
      <c r="CV202" s="163"/>
      <c r="CW202" s="163"/>
      <c r="CX202" s="163"/>
      <c r="CY202" s="163"/>
      <c r="CZ202" s="163"/>
      <c r="DA202" s="163"/>
      <c r="DB202" s="163"/>
      <c r="DC202" s="163"/>
      <c r="DD202" s="163"/>
      <c r="DE202" s="163"/>
      <c r="DF202" s="187" t="s">
        <v>72</v>
      </c>
      <c r="DG202" s="187"/>
      <c r="DH202" s="7"/>
      <c r="DI202" s="7"/>
      <c r="DJ202" s="7"/>
      <c r="DK202" s="7"/>
      <c r="DL202" s="7"/>
      <c r="DM202" s="7"/>
      <c r="DN202" s="7"/>
      <c r="DO202" s="7"/>
      <c r="DP202" s="7"/>
      <c r="DQ202" s="7"/>
      <c r="DR202" s="7"/>
      <c r="DS202" s="7"/>
      <c r="DT202" s="7"/>
      <c r="DU202" s="7"/>
    </row>
    <row r="203" spans="1:125" x14ac:dyDescent="0.25">
      <c r="A203" s="152" t="s">
        <v>111</v>
      </c>
      <c r="B203" s="153">
        <v>16743930</v>
      </c>
      <c r="C203" s="154">
        <v>0.34168906644875968</v>
      </c>
      <c r="D203" s="155">
        <v>0.17400000000000004</v>
      </c>
      <c r="E203" s="173"/>
      <c r="F203" s="156"/>
      <c r="G203" s="157">
        <v>2908.5728920297242</v>
      </c>
      <c r="H203" s="157"/>
      <c r="I203" s="288"/>
      <c r="J203" s="159">
        <v>0.408472903213561</v>
      </c>
      <c r="K203" s="159">
        <v>0.45011455126883398</v>
      </c>
      <c r="L203" s="159">
        <v>0.45537410150775698</v>
      </c>
      <c r="M203" s="159">
        <v>0.430529223662731</v>
      </c>
      <c r="N203" s="159">
        <v>0.47727067813461199</v>
      </c>
      <c r="O203" s="159">
        <v>0.51561930950005797</v>
      </c>
      <c r="P203" s="159">
        <v>0.49046117908452203</v>
      </c>
      <c r="Q203" s="159">
        <v>0.52772974132108197</v>
      </c>
      <c r="R203" s="160">
        <v>0.53008115554555901</v>
      </c>
      <c r="S203" s="160">
        <v>0.52868992542399396</v>
      </c>
      <c r="T203" s="160">
        <v>0.54595489162478095</v>
      </c>
      <c r="U203" s="160">
        <v>0.56780707768308902</v>
      </c>
      <c r="V203" s="161">
        <v>0.54225794209508504</v>
      </c>
      <c r="W203" s="161">
        <v>0.55850534943712205</v>
      </c>
      <c r="X203" s="162">
        <v>0.58015057726263397</v>
      </c>
      <c r="Y203" s="162">
        <v>0.619601739074915</v>
      </c>
      <c r="Z203" s="163">
        <v>0.67294102405207801</v>
      </c>
      <c r="AA203" s="163">
        <v>0.66446731746224097</v>
      </c>
      <c r="AB203" s="163">
        <v>0.67252692772121703</v>
      </c>
      <c r="AC203" s="163">
        <v>0.65321840154058897</v>
      </c>
      <c r="AD203" s="223">
        <v>0.58495681490880802</v>
      </c>
      <c r="AE203" s="222"/>
      <c r="AF203" s="163"/>
      <c r="AG203" s="163"/>
      <c r="AH203" s="163"/>
      <c r="AI203" s="163"/>
      <c r="AJ203" s="163"/>
      <c r="AK203" s="163"/>
      <c r="AL203" s="163"/>
      <c r="AM203" s="163"/>
      <c r="AN203" s="163"/>
      <c r="AO203" s="163"/>
      <c r="AP203" s="163"/>
      <c r="AQ203" s="163"/>
      <c r="AR203" s="163"/>
      <c r="AS203" s="163"/>
      <c r="AT203" s="163"/>
      <c r="AU203" s="163"/>
      <c r="AV203" s="163"/>
      <c r="AW203" s="163"/>
      <c r="AX203" s="163"/>
      <c r="AY203" s="163"/>
      <c r="AZ203" s="163"/>
      <c r="BA203" s="163"/>
      <c r="BB203" s="163"/>
      <c r="BC203" s="163"/>
      <c r="BD203" s="163"/>
      <c r="BE203" s="163"/>
      <c r="BF203" s="163"/>
      <c r="BG203" s="163"/>
      <c r="BH203" s="163"/>
      <c r="BI203" s="163"/>
      <c r="BJ203" s="163"/>
      <c r="BK203" s="163"/>
      <c r="BL203" s="163"/>
      <c r="BM203" s="163"/>
      <c r="BN203" s="163"/>
      <c r="BO203" s="163"/>
      <c r="BP203" s="163"/>
      <c r="BQ203" s="163"/>
      <c r="BR203" s="163"/>
      <c r="BS203" s="163"/>
      <c r="BT203" s="163"/>
      <c r="BU203" s="163"/>
      <c r="BV203" s="163"/>
      <c r="BW203" s="163"/>
      <c r="BX203" s="163"/>
      <c r="BY203" s="163"/>
      <c r="BZ203" s="163"/>
      <c r="CA203" s="163"/>
      <c r="CB203" s="163"/>
      <c r="CC203" s="163"/>
      <c r="CD203" s="163"/>
      <c r="CE203" s="163"/>
      <c r="CF203" s="163"/>
      <c r="CG203" s="163"/>
      <c r="CH203" s="163"/>
      <c r="CI203" s="163"/>
      <c r="CJ203" s="163"/>
      <c r="CK203" s="163"/>
      <c r="CL203" s="163"/>
      <c r="CM203" s="163"/>
      <c r="CN203" s="163"/>
      <c r="CO203" s="163"/>
      <c r="CP203" s="163"/>
      <c r="CQ203" s="163"/>
      <c r="CR203" s="163"/>
      <c r="CS203" s="163"/>
      <c r="CT203" s="163"/>
      <c r="CU203" s="163"/>
      <c r="CV203" s="163"/>
      <c r="CW203" s="163"/>
      <c r="CX203" s="163"/>
      <c r="CY203" s="163"/>
      <c r="CZ203" s="163"/>
      <c r="DA203" s="163"/>
      <c r="DB203" s="163"/>
      <c r="DC203" s="163"/>
      <c r="DD203" s="163"/>
      <c r="DE203" s="163"/>
      <c r="DF203" s="187" t="s">
        <v>72</v>
      </c>
      <c r="DG203" s="187"/>
      <c r="DH203" s="7"/>
      <c r="DI203" s="7"/>
      <c r="DJ203" s="7"/>
      <c r="DK203" s="7"/>
      <c r="DL203" s="7"/>
      <c r="DM203" s="7"/>
      <c r="DN203" s="7"/>
      <c r="DO203" s="7"/>
      <c r="DP203" s="7"/>
      <c r="DQ203" s="7"/>
      <c r="DR203" s="7"/>
      <c r="DS203" s="7"/>
      <c r="DT203" s="7"/>
      <c r="DU203" s="7"/>
    </row>
    <row r="204" spans="1:125" x14ac:dyDescent="0.25">
      <c r="A204" s="152" t="s">
        <v>194</v>
      </c>
      <c r="B204" s="153">
        <v>6908224</v>
      </c>
      <c r="C204" s="154">
        <v>5.0656733752385366</v>
      </c>
      <c r="D204" s="155">
        <v>0.40229999999999999</v>
      </c>
      <c r="E204" s="173"/>
      <c r="F204" s="156"/>
      <c r="G204" s="165">
        <v>14361.939882756546</v>
      </c>
      <c r="H204" s="157"/>
      <c r="I204" s="158"/>
      <c r="J204" s="168">
        <v>6.5485293989407198</v>
      </c>
      <c r="K204" s="168">
        <v>7.3857683258572298</v>
      </c>
      <c r="L204" s="168">
        <v>7.7766712437656098</v>
      </c>
      <c r="M204" s="168">
        <v>8.2932878175612093</v>
      </c>
      <c r="N204" s="168">
        <v>8.8215232913397408</v>
      </c>
      <c r="O204" s="168">
        <v>8.3676127330616197</v>
      </c>
      <c r="P204" s="184">
        <v>8.66841907277818</v>
      </c>
      <c r="Q204" s="184">
        <v>8.67672605342349</v>
      </c>
      <c r="R204" s="170">
        <v>8.8678267081123394</v>
      </c>
      <c r="S204" s="170">
        <v>8.6190003970442604</v>
      </c>
      <c r="T204" s="163">
        <v>8.8883125694903704</v>
      </c>
      <c r="U204" s="163">
        <v>9.3557355933241908</v>
      </c>
      <c r="V204" s="169">
        <v>8.5154933006426692</v>
      </c>
      <c r="W204" s="169">
        <v>8.6958984773794903</v>
      </c>
      <c r="X204" s="170">
        <v>7.5263642170274796</v>
      </c>
      <c r="Y204" s="170">
        <v>8.7766357538245998</v>
      </c>
      <c r="Z204" s="163">
        <v>9.0935924864796203</v>
      </c>
      <c r="AA204" s="163">
        <v>8.7983661892535903</v>
      </c>
      <c r="AB204" s="163">
        <v>8.5469056114840907</v>
      </c>
      <c r="AC204" s="163">
        <v>9.5825656247249906</v>
      </c>
      <c r="AD204" s="223">
        <v>8.3062939777486005</v>
      </c>
      <c r="AE204" s="222"/>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3"/>
      <c r="BC204" s="163"/>
      <c r="BD204" s="163"/>
      <c r="BE204" s="163"/>
      <c r="BF204" s="163"/>
      <c r="BG204" s="163"/>
      <c r="BH204" s="163"/>
      <c r="BI204" s="163"/>
      <c r="BJ204" s="163"/>
      <c r="BK204" s="163"/>
      <c r="BL204" s="163"/>
      <c r="BM204" s="163"/>
      <c r="BN204" s="163"/>
      <c r="BO204" s="163"/>
      <c r="BP204" s="163"/>
      <c r="BQ204" s="163"/>
      <c r="BR204" s="163"/>
      <c r="BS204" s="163"/>
      <c r="BT204" s="163"/>
      <c r="BU204" s="163"/>
      <c r="BV204" s="163"/>
      <c r="BW204" s="163"/>
      <c r="BX204" s="163"/>
      <c r="BY204" s="163"/>
      <c r="BZ204" s="163"/>
      <c r="CA204" s="163"/>
      <c r="CB204" s="163"/>
      <c r="CC204" s="163"/>
      <c r="CD204" s="163"/>
      <c r="CE204" s="163"/>
      <c r="CF204" s="163"/>
      <c r="CG204" s="163"/>
      <c r="CH204" s="163"/>
      <c r="CI204" s="163"/>
      <c r="CJ204" s="163"/>
      <c r="CK204" s="163"/>
      <c r="CL204" s="163"/>
      <c r="CM204" s="163"/>
      <c r="CN204" s="163"/>
      <c r="CO204" s="163"/>
      <c r="CP204" s="163"/>
      <c r="CQ204" s="163"/>
      <c r="CR204" s="163"/>
      <c r="CS204" s="163"/>
      <c r="CT204" s="163"/>
      <c r="CU204" s="163"/>
      <c r="CV204" s="163"/>
      <c r="CW204" s="163"/>
      <c r="CX204" s="163"/>
      <c r="CY204" s="163"/>
      <c r="CZ204" s="163"/>
      <c r="DA204" s="163"/>
      <c r="DB204" s="163"/>
      <c r="DC204" s="163"/>
      <c r="DD204" s="163"/>
      <c r="DE204" s="163"/>
      <c r="DF204" s="187" t="s">
        <v>116</v>
      </c>
      <c r="DG204" s="188">
        <f>C204-J204</f>
        <v>-1.4828560237021833</v>
      </c>
      <c r="DH204" s="7"/>
      <c r="DI204" s="7"/>
      <c r="DJ204" s="7"/>
      <c r="DK204" s="7"/>
      <c r="DL204" s="7"/>
      <c r="DM204" s="7"/>
      <c r="DN204" s="7"/>
      <c r="DO204" s="7"/>
      <c r="DP204" s="7"/>
      <c r="DQ204" s="7"/>
      <c r="DR204" s="7"/>
      <c r="DS204" s="7"/>
      <c r="DT204" s="7"/>
      <c r="DU204" s="7"/>
    </row>
    <row r="205" spans="1:125" x14ac:dyDescent="0.25">
      <c r="A205" s="152" t="s">
        <v>100</v>
      </c>
      <c r="B205" s="153">
        <v>7976985</v>
      </c>
      <c r="C205" s="154">
        <v>0.1725339200623161</v>
      </c>
      <c r="D205" s="155">
        <v>0.49859999999999999</v>
      </c>
      <c r="E205" s="173"/>
      <c r="F205" s="156"/>
      <c r="G205" s="157">
        <v>1396.8124301219746</v>
      </c>
      <c r="H205" s="157"/>
      <c r="I205" s="288"/>
      <c r="J205" s="159">
        <v>0.101837067768484</v>
      </c>
      <c r="K205" s="159">
        <v>0.12504813072935</v>
      </c>
      <c r="L205" s="159">
        <v>0.122733997238424</v>
      </c>
      <c r="M205" s="159">
        <v>0.124762004251093</v>
      </c>
      <c r="N205" s="159">
        <v>0.12594689825732699</v>
      </c>
      <c r="O205" s="159">
        <v>0.103114544587523</v>
      </c>
      <c r="P205" s="159">
        <v>0.13040531691899199</v>
      </c>
      <c r="Q205" s="159">
        <v>0.115140418081697</v>
      </c>
      <c r="R205" s="160">
        <v>0.10955153005934801</v>
      </c>
      <c r="S205" s="160">
        <v>0.107825869018075</v>
      </c>
      <c r="T205" s="160">
        <v>0.11467434730411</v>
      </c>
      <c r="U205" s="160">
        <v>0.13084612161338499</v>
      </c>
      <c r="V205" s="161">
        <v>0.14601137191144101</v>
      </c>
      <c r="W205" s="161">
        <v>0.163370658411922</v>
      </c>
      <c r="X205" s="162">
        <v>0.17106147240068001</v>
      </c>
      <c r="Y205" s="162">
        <v>0.140458250792453</v>
      </c>
      <c r="Z205" s="163">
        <v>0.144132988768542</v>
      </c>
      <c r="AA205" s="163">
        <v>0.13924704435896301</v>
      </c>
      <c r="AB205" s="163">
        <v>0.142197469224632</v>
      </c>
      <c r="AC205" s="163">
        <v>0.14049126862539099</v>
      </c>
      <c r="AD205" s="223">
        <v>0.12522235034698301</v>
      </c>
      <c r="AE205" s="222"/>
      <c r="AF205" s="163"/>
      <c r="AG205" s="163"/>
      <c r="AH205" s="163"/>
      <c r="AI205" s="163"/>
      <c r="AJ205" s="163"/>
      <c r="AK205" s="163"/>
      <c r="AL205" s="163"/>
      <c r="AM205" s="163"/>
      <c r="AN205" s="163"/>
      <c r="AO205" s="163"/>
      <c r="AP205" s="163"/>
      <c r="AQ205" s="163"/>
      <c r="AR205" s="163"/>
      <c r="AS205" s="163"/>
      <c r="AT205" s="163"/>
      <c r="AU205" s="163"/>
      <c r="AV205" s="163"/>
      <c r="AW205" s="163"/>
      <c r="AX205" s="163"/>
      <c r="AY205" s="163"/>
      <c r="AZ205" s="163"/>
      <c r="BA205" s="163"/>
      <c r="BB205" s="163"/>
      <c r="BC205" s="163"/>
      <c r="BD205" s="163"/>
      <c r="BE205" s="163"/>
      <c r="BF205" s="163"/>
      <c r="BG205" s="163"/>
      <c r="BH205" s="163"/>
      <c r="BI205" s="163"/>
      <c r="BJ205" s="163"/>
      <c r="BK205" s="163"/>
      <c r="BL205" s="163"/>
      <c r="BM205" s="163"/>
      <c r="BN205" s="163"/>
      <c r="BO205" s="163"/>
      <c r="BP205" s="163"/>
      <c r="BQ205" s="163"/>
      <c r="BR205" s="163"/>
      <c r="BS205" s="163"/>
      <c r="BT205" s="163"/>
      <c r="BU205" s="163"/>
      <c r="BV205" s="163"/>
      <c r="BW205" s="163"/>
      <c r="BX205" s="163"/>
      <c r="BY205" s="163"/>
      <c r="BZ205" s="163"/>
      <c r="CA205" s="163"/>
      <c r="CB205" s="163"/>
      <c r="CC205" s="163"/>
      <c r="CD205" s="163"/>
      <c r="CE205" s="163"/>
      <c r="CF205" s="163"/>
      <c r="CG205" s="163"/>
      <c r="CH205" s="163"/>
      <c r="CI205" s="163"/>
      <c r="CJ205" s="163"/>
      <c r="CK205" s="163"/>
      <c r="CL205" s="163"/>
      <c r="CM205" s="163"/>
      <c r="CN205" s="163"/>
      <c r="CO205" s="163"/>
      <c r="CP205" s="163"/>
      <c r="CQ205" s="163"/>
      <c r="CR205" s="163"/>
      <c r="CS205" s="163"/>
      <c r="CT205" s="163"/>
      <c r="CU205" s="163"/>
      <c r="CV205" s="163"/>
      <c r="CW205" s="163"/>
      <c r="CX205" s="163"/>
      <c r="CY205" s="163"/>
      <c r="CZ205" s="163"/>
      <c r="DA205" s="163"/>
      <c r="DB205" s="163"/>
      <c r="DC205" s="163"/>
      <c r="DD205" s="163"/>
      <c r="DE205" s="163"/>
      <c r="DF205" s="187" t="s">
        <v>72</v>
      </c>
      <c r="DG205" s="187"/>
      <c r="DH205" s="7"/>
      <c r="DI205" s="7"/>
      <c r="DJ205" s="7"/>
      <c r="DK205" s="7"/>
      <c r="DL205" s="7"/>
      <c r="DM205" s="7"/>
      <c r="DN205" s="7"/>
      <c r="DO205" s="7"/>
      <c r="DP205" s="7"/>
      <c r="DQ205" s="7"/>
      <c r="DR205" s="7"/>
      <c r="DS205" s="7"/>
      <c r="DT205" s="7"/>
      <c r="DU205" s="7"/>
    </row>
    <row r="206" spans="1:125" x14ac:dyDescent="0.25">
      <c r="A206" s="152" t="s">
        <v>235</v>
      </c>
      <c r="B206" s="153">
        <v>5685807</v>
      </c>
      <c r="C206" s="154">
        <v>11.31937507759678</v>
      </c>
      <c r="D206" s="155">
        <v>0.66189999999999993</v>
      </c>
      <c r="E206" s="173"/>
      <c r="F206" s="156"/>
      <c r="G206" s="157">
        <v>81513.73449848732</v>
      </c>
      <c r="H206" s="157"/>
      <c r="I206" s="158"/>
      <c r="J206" s="168">
        <v>11.636241903954</v>
      </c>
      <c r="K206" s="168">
        <v>11.4246896119718</v>
      </c>
      <c r="L206" s="168">
        <v>10.951714781046</v>
      </c>
      <c r="M206" s="168">
        <v>10.0008975740216</v>
      </c>
      <c r="N206" s="168">
        <v>10.208832870354</v>
      </c>
      <c r="O206" s="168">
        <v>9.3105090581624701</v>
      </c>
      <c r="P206" s="168">
        <v>9.1180175962314909</v>
      </c>
      <c r="Q206" s="168">
        <v>9.2039862215136594</v>
      </c>
      <c r="R206" s="163">
        <v>8.8910057448707605</v>
      </c>
      <c r="S206" s="163">
        <v>8.8546926705360196</v>
      </c>
      <c r="T206" s="163">
        <v>9.6692959242843806</v>
      </c>
      <c r="U206" s="163">
        <v>9.9544636059945706</v>
      </c>
      <c r="V206" s="169">
        <v>9.5490106890395694</v>
      </c>
      <c r="W206" s="169">
        <v>9.8506853152117895</v>
      </c>
      <c r="X206" s="170">
        <v>9.9319604791551193</v>
      </c>
      <c r="Y206" s="170">
        <v>10.013707828485</v>
      </c>
      <c r="Z206" s="163">
        <v>9.6494175491822993</v>
      </c>
      <c r="AA206" s="163">
        <v>10.0127091292802</v>
      </c>
      <c r="AB206" s="163">
        <v>9.8159533963891992</v>
      </c>
      <c r="AC206" s="163">
        <v>9.6627337247260705</v>
      </c>
      <c r="AD206" s="223">
        <v>9.4536033251935603</v>
      </c>
      <c r="AE206" s="222"/>
      <c r="AF206" s="163"/>
      <c r="AG206" s="163"/>
      <c r="AH206" s="163"/>
      <c r="AI206" s="163"/>
      <c r="AJ206" s="163"/>
      <c r="AK206" s="163"/>
      <c r="AL206" s="163"/>
      <c r="AM206" s="163"/>
      <c r="AN206" s="163"/>
      <c r="AO206" s="163"/>
      <c r="AP206" s="163"/>
      <c r="AQ206" s="163"/>
      <c r="AR206" s="163"/>
      <c r="AS206" s="163"/>
      <c r="AT206" s="163"/>
      <c r="AU206" s="163"/>
      <c r="AV206" s="163"/>
      <c r="AW206" s="163"/>
      <c r="AX206" s="163"/>
      <c r="AY206" s="163"/>
      <c r="AZ206" s="163"/>
      <c r="BA206" s="163"/>
      <c r="BB206" s="163"/>
      <c r="BC206" s="163"/>
      <c r="BD206" s="163"/>
      <c r="BE206" s="163"/>
      <c r="BF206" s="163"/>
      <c r="BG206" s="163"/>
      <c r="BH206" s="163"/>
      <c r="BI206" s="163"/>
      <c r="BJ206" s="163"/>
      <c r="BK206" s="163"/>
      <c r="BL206" s="163"/>
      <c r="BM206" s="163"/>
      <c r="BN206" s="163"/>
      <c r="BO206" s="163"/>
      <c r="BP206" s="163"/>
      <c r="BQ206" s="163"/>
      <c r="BR206" s="163"/>
      <c r="BS206" s="163"/>
      <c r="BT206" s="163"/>
      <c r="BU206" s="163"/>
      <c r="BV206" s="163"/>
      <c r="BW206" s="163"/>
      <c r="BX206" s="163"/>
      <c r="BY206" s="163"/>
      <c r="BZ206" s="163"/>
      <c r="CA206" s="163"/>
      <c r="CB206" s="163"/>
      <c r="CC206" s="163"/>
      <c r="CD206" s="163"/>
      <c r="CE206" s="163"/>
      <c r="CF206" s="163"/>
      <c r="CG206" s="163"/>
      <c r="CH206" s="163"/>
      <c r="CI206" s="163"/>
      <c r="CJ206" s="163"/>
      <c r="CK206" s="163"/>
      <c r="CL206" s="163"/>
      <c r="CM206" s="163"/>
      <c r="CN206" s="163"/>
      <c r="CO206" s="163"/>
      <c r="CP206" s="163"/>
      <c r="CQ206" s="163"/>
      <c r="CR206" s="163"/>
      <c r="CS206" s="163"/>
      <c r="CT206" s="163"/>
      <c r="CU206" s="163"/>
      <c r="CV206" s="163"/>
      <c r="CW206" s="163"/>
      <c r="CX206" s="163"/>
      <c r="CY206" s="163"/>
      <c r="CZ206" s="163"/>
      <c r="DA206" s="163"/>
      <c r="DB206" s="163"/>
      <c r="DC206" s="163"/>
      <c r="DD206" s="163"/>
      <c r="DE206" s="163"/>
      <c r="DF206" s="187" t="s">
        <v>116</v>
      </c>
      <c r="DG206" s="188">
        <f>C206-J206</f>
        <v>-0.31686682635722008</v>
      </c>
      <c r="DH206" s="7"/>
      <c r="DI206" s="7"/>
      <c r="DJ206" s="7"/>
      <c r="DK206" s="7"/>
      <c r="DL206" s="7"/>
      <c r="DM206" s="7"/>
      <c r="DN206" s="7"/>
      <c r="DO206" s="7"/>
      <c r="DP206" s="7"/>
      <c r="DQ206" s="7"/>
      <c r="DR206" s="7"/>
      <c r="DS206" s="7"/>
      <c r="DT206" s="7"/>
      <c r="DU206" s="7"/>
    </row>
    <row r="207" spans="1:125" x14ac:dyDescent="0.25">
      <c r="A207" s="152" t="s">
        <v>117</v>
      </c>
      <c r="B207" s="153">
        <v>686878</v>
      </c>
      <c r="C207" s="154">
        <v>0.46301524616951484</v>
      </c>
      <c r="D207" s="155">
        <v>4.3499999999999941E-2</v>
      </c>
      <c r="E207" s="173"/>
      <c r="F207" s="156"/>
      <c r="G207" s="157">
        <v>2317.944420472616</v>
      </c>
      <c r="H207" s="157"/>
      <c r="I207" s="288"/>
      <c r="J207" s="159">
        <v>0.38271656265374698</v>
      </c>
      <c r="K207" s="159">
        <v>0.39334286014254899</v>
      </c>
      <c r="L207" s="159">
        <v>0.37899872697363901</v>
      </c>
      <c r="M207" s="159">
        <v>0.37638709953018201</v>
      </c>
      <c r="N207" s="159">
        <v>0.37198214920012901</v>
      </c>
      <c r="O207" s="159">
        <v>0.36896127820636998</v>
      </c>
      <c r="P207" s="159">
        <v>0.351348576778793</v>
      </c>
      <c r="Q207" s="159">
        <v>0.34314887964052398</v>
      </c>
      <c r="R207" s="160">
        <v>0.33450058983858499</v>
      </c>
      <c r="S207" s="160">
        <v>0.31570713014867902</v>
      </c>
      <c r="T207" s="160">
        <v>0.341836696678603</v>
      </c>
      <c r="U207" s="160">
        <v>0.41366258714562598</v>
      </c>
      <c r="V207" s="161">
        <v>0.37778691257608399</v>
      </c>
      <c r="W207" s="161">
        <v>0.38509773453318702</v>
      </c>
      <c r="X207" s="162">
        <v>0.37504299059606899</v>
      </c>
      <c r="Y207" s="162">
        <v>0.383779988306025</v>
      </c>
      <c r="Z207" s="163">
        <v>0.319109560691269</v>
      </c>
      <c r="AA207" s="163">
        <v>0.48181837621433499</v>
      </c>
      <c r="AB207" s="163">
        <v>0.48595631737530898</v>
      </c>
      <c r="AC207" s="163">
        <v>0.49141228555821798</v>
      </c>
      <c r="AD207" s="223">
        <v>0.47256195417250502</v>
      </c>
      <c r="AE207" s="222"/>
      <c r="AF207" s="163"/>
      <c r="AG207" s="163"/>
      <c r="AH207" s="163"/>
      <c r="AI207" s="163"/>
      <c r="AJ207" s="163"/>
      <c r="AK207" s="163"/>
      <c r="AL207" s="163"/>
      <c r="AM207" s="163"/>
      <c r="AN207" s="163"/>
      <c r="AO207" s="163"/>
      <c r="AP207" s="163"/>
      <c r="AQ207" s="163"/>
      <c r="AR207" s="163"/>
      <c r="AS207" s="163"/>
      <c r="AT207" s="163"/>
      <c r="AU207" s="163"/>
      <c r="AV207" s="163"/>
      <c r="AW207" s="163"/>
      <c r="AX207" s="163"/>
      <c r="AY207" s="163"/>
      <c r="AZ207" s="163"/>
      <c r="BA207" s="163"/>
      <c r="BB207" s="163"/>
      <c r="BC207" s="163"/>
      <c r="BD207" s="163"/>
      <c r="BE207" s="163"/>
      <c r="BF207" s="163"/>
      <c r="BG207" s="163"/>
      <c r="BH207" s="163"/>
      <c r="BI207" s="163"/>
      <c r="BJ207" s="163"/>
      <c r="BK207" s="163"/>
      <c r="BL207" s="163"/>
      <c r="BM207" s="163"/>
      <c r="BN207" s="163"/>
      <c r="BO207" s="163"/>
      <c r="BP207" s="163"/>
      <c r="BQ207" s="163"/>
      <c r="BR207" s="163"/>
      <c r="BS207" s="163"/>
      <c r="BT207" s="163"/>
      <c r="BU207" s="163"/>
      <c r="BV207" s="163"/>
      <c r="BW207" s="163"/>
      <c r="BX207" s="163"/>
      <c r="BY207" s="163"/>
      <c r="BZ207" s="163"/>
      <c r="CA207" s="163"/>
      <c r="CB207" s="163"/>
      <c r="CC207" s="163"/>
      <c r="CD207" s="163"/>
      <c r="CE207" s="163"/>
      <c r="CF207" s="163"/>
      <c r="CG207" s="163"/>
      <c r="CH207" s="163"/>
      <c r="CI207" s="163"/>
      <c r="CJ207" s="163"/>
      <c r="CK207" s="163"/>
      <c r="CL207" s="163"/>
      <c r="CM207" s="163"/>
      <c r="CN207" s="163"/>
      <c r="CO207" s="163"/>
      <c r="CP207" s="163"/>
      <c r="CQ207" s="163"/>
      <c r="CR207" s="163"/>
      <c r="CS207" s="163"/>
      <c r="CT207" s="163"/>
      <c r="CU207" s="163"/>
      <c r="CV207" s="163"/>
      <c r="CW207" s="163"/>
      <c r="CX207" s="163"/>
      <c r="CY207" s="163"/>
      <c r="CZ207" s="163"/>
      <c r="DA207" s="163"/>
      <c r="DB207" s="163"/>
      <c r="DC207" s="163"/>
      <c r="DD207" s="163"/>
      <c r="DE207" s="163"/>
      <c r="DF207" s="187" t="s">
        <v>72</v>
      </c>
      <c r="DG207" s="187"/>
      <c r="DH207" s="7"/>
      <c r="DI207" s="7"/>
      <c r="DJ207" s="7"/>
      <c r="DK207" s="7"/>
      <c r="DL207" s="7"/>
      <c r="DM207" s="7"/>
      <c r="DN207" s="7"/>
      <c r="DO207" s="7"/>
      <c r="DP207" s="7"/>
      <c r="DQ207" s="7"/>
      <c r="DR207" s="7"/>
      <c r="DS207" s="7"/>
      <c r="DT207" s="7"/>
      <c r="DU207" s="7"/>
    </row>
    <row r="208" spans="1:125" x14ac:dyDescent="0.25">
      <c r="A208" s="152" t="s">
        <v>79</v>
      </c>
      <c r="B208" s="153">
        <v>15893219</v>
      </c>
      <c r="C208" s="154">
        <v>6.5193141769017138E-2</v>
      </c>
      <c r="D208" s="155">
        <v>0.27700000000000002</v>
      </c>
      <c r="E208" s="156"/>
      <c r="F208" s="156"/>
      <c r="G208" s="157">
        <v>740.43905586132769</v>
      </c>
      <c r="H208" s="157"/>
      <c r="I208" s="288"/>
      <c r="J208" s="159">
        <v>8.1329131063931803E-2</v>
      </c>
      <c r="K208" s="159">
        <v>8.12889168017462E-2</v>
      </c>
      <c r="L208" s="159">
        <v>8.5015878325040206E-2</v>
      </c>
      <c r="M208" s="159">
        <v>8.45733949158229E-2</v>
      </c>
      <c r="N208" s="159">
        <v>8.2096979349953497E-2</v>
      </c>
      <c r="O208" s="159">
        <v>7.9525066398332303E-2</v>
      </c>
      <c r="P208" s="159">
        <v>7.8019759796796095E-2</v>
      </c>
      <c r="Q208" s="159">
        <v>7.5728367321943005E-2</v>
      </c>
      <c r="R208" s="160">
        <v>7.3255253269770407E-2</v>
      </c>
      <c r="S208" s="160">
        <v>7.0461720592757099E-2</v>
      </c>
      <c r="T208" s="160">
        <v>6.9383225707695895E-2</v>
      </c>
      <c r="U208" s="160">
        <v>6.3820318959749101E-2</v>
      </c>
      <c r="V208" s="161">
        <v>6.2019083815164799E-2</v>
      </c>
      <c r="W208" s="161">
        <v>6.01073807101574E-2</v>
      </c>
      <c r="X208" s="162">
        <v>5.7325381814683503E-2</v>
      </c>
      <c r="Y208" s="162">
        <v>5.8816488873390298E-2</v>
      </c>
      <c r="Z208" s="163">
        <v>5.87222104693393E-2</v>
      </c>
      <c r="AA208" s="163">
        <v>5.7587671548244901E-2</v>
      </c>
      <c r="AB208" s="163">
        <v>5.8681758782236103E-2</v>
      </c>
      <c r="AC208" s="163">
        <v>5.9397331514217902E-2</v>
      </c>
      <c r="AD208" s="223">
        <v>4.80724145358504E-2</v>
      </c>
      <c r="AE208" s="222"/>
      <c r="AF208" s="163"/>
      <c r="AG208" s="163"/>
      <c r="AH208" s="163"/>
      <c r="AI208" s="163"/>
      <c r="AJ208" s="163"/>
      <c r="AK208" s="163"/>
      <c r="AL208" s="163"/>
      <c r="AM208" s="163"/>
      <c r="AN208" s="163"/>
      <c r="AO208" s="163"/>
      <c r="AP208" s="163"/>
      <c r="AQ208" s="163"/>
      <c r="AR208" s="163"/>
      <c r="AS208" s="163"/>
      <c r="AT208" s="163"/>
      <c r="AU208" s="163"/>
      <c r="AV208" s="163"/>
      <c r="AW208" s="163"/>
      <c r="AX208" s="163"/>
      <c r="AY208" s="163"/>
      <c r="AZ208" s="163"/>
      <c r="BA208" s="163"/>
      <c r="BB208" s="163"/>
      <c r="BC208" s="163"/>
      <c r="BD208" s="163"/>
      <c r="BE208" s="163"/>
      <c r="BF208" s="163"/>
      <c r="BG208" s="163"/>
      <c r="BH208" s="163"/>
      <c r="BI208" s="163"/>
      <c r="BJ208" s="163"/>
      <c r="BK208" s="163"/>
      <c r="BL208" s="163"/>
      <c r="BM208" s="163"/>
      <c r="BN208" s="163"/>
      <c r="BO208" s="163"/>
      <c r="BP208" s="163"/>
      <c r="BQ208" s="163"/>
      <c r="BR208" s="163"/>
      <c r="BS208" s="163"/>
      <c r="BT208" s="163"/>
      <c r="BU208" s="163"/>
      <c r="BV208" s="163"/>
      <c r="BW208" s="163"/>
      <c r="BX208" s="163"/>
      <c r="BY208" s="163"/>
      <c r="BZ208" s="163"/>
      <c r="CA208" s="163"/>
      <c r="CB208" s="163"/>
      <c r="CC208" s="163"/>
      <c r="CD208" s="163"/>
      <c r="CE208" s="163"/>
      <c r="CF208" s="163"/>
      <c r="CG208" s="163"/>
      <c r="CH208" s="163"/>
      <c r="CI208" s="163"/>
      <c r="CJ208" s="163"/>
      <c r="CK208" s="163"/>
      <c r="CL208" s="163"/>
      <c r="CM208" s="163"/>
      <c r="CN208" s="163"/>
      <c r="CO208" s="163"/>
      <c r="CP208" s="163"/>
      <c r="CQ208" s="163"/>
      <c r="CR208" s="163"/>
      <c r="CS208" s="163"/>
      <c r="CT208" s="163"/>
      <c r="CU208" s="163"/>
      <c r="CV208" s="163"/>
      <c r="CW208" s="163"/>
      <c r="CX208" s="163"/>
      <c r="CY208" s="163"/>
      <c r="CZ208" s="163"/>
      <c r="DA208" s="163"/>
      <c r="DB208" s="163"/>
      <c r="DC208" s="163"/>
      <c r="DD208" s="163"/>
      <c r="DE208" s="163"/>
      <c r="DF208" s="187" t="s">
        <v>72</v>
      </c>
      <c r="DG208" s="187"/>
      <c r="DH208" s="7"/>
      <c r="DI208" s="7"/>
      <c r="DJ208" s="7"/>
      <c r="DK208" s="7"/>
      <c r="DL208" s="7"/>
      <c r="DM208" s="7"/>
      <c r="DN208" s="7"/>
      <c r="DO208" s="7"/>
      <c r="DP208" s="7"/>
      <c r="DQ208" s="7"/>
      <c r="DR208" s="7"/>
      <c r="DS208" s="7"/>
      <c r="DT208" s="7"/>
      <c r="DU208" s="7"/>
    </row>
    <row r="209" spans="1:125" x14ac:dyDescent="0.25">
      <c r="A209" s="152" t="s">
        <v>257</v>
      </c>
      <c r="B209" s="153">
        <v>11193729</v>
      </c>
      <c r="C209" s="179"/>
      <c r="D209" s="155">
        <v>0.38909999999999995</v>
      </c>
      <c r="E209" s="156"/>
      <c r="F209" s="156"/>
      <c r="G209" s="157">
        <v>1810.0628524958911</v>
      </c>
      <c r="H209" s="157"/>
      <c r="I209" s="158"/>
      <c r="J209" s="180"/>
      <c r="K209" s="180"/>
      <c r="L209" s="180"/>
      <c r="M209" s="180"/>
      <c r="N209" s="180"/>
      <c r="O209" s="180"/>
      <c r="P209" s="180"/>
      <c r="Q209" s="180"/>
      <c r="R209" s="182"/>
      <c r="S209" s="182"/>
      <c r="T209" s="182"/>
      <c r="U209" s="182"/>
      <c r="V209" s="183"/>
      <c r="W209" s="183"/>
      <c r="X209" s="181"/>
      <c r="Y209" s="181"/>
      <c r="Z209" s="182"/>
      <c r="AA209" s="182"/>
      <c r="AB209" s="182"/>
      <c r="AC209" s="182"/>
      <c r="AD209" s="224"/>
      <c r="AE209" s="222"/>
      <c r="AF209" s="163"/>
      <c r="AG209" s="163"/>
      <c r="AH209" s="163"/>
      <c r="AI209" s="163"/>
      <c r="AJ209" s="163"/>
      <c r="AK209" s="163"/>
      <c r="AL209" s="163"/>
      <c r="AM209" s="163"/>
      <c r="AN209" s="163"/>
      <c r="AO209" s="163"/>
      <c r="AP209" s="163"/>
      <c r="AQ209" s="163"/>
      <c r="AR209" s="163"/>
      <c r="AS209" s="163"/>
      <c r="AT209" s="163"/>
      <c r="AU209" s="163"/>
      <c r="AV209" s="163"/>
      <c r="AW209" s="163"/>
      <c r="AX209" s="163"/>
      <c r="AY209" s="163"/>
      <c r="AZ209" s="163"/>
      <c r="BA209" s="163"/>
      <c r="BB209" s="163"/>
      <c r="BC209" s="163"/>
      <c r="BD209" s="163"/>
      <c r="BE209" s="163"/>
      <c r="BF209" s="163"/>
      <c r="BG209" s="163"/>
      <c r="BH209" s="163"/>
      <c r="BI209" s="163"/>
      <c r="BJ209" s="163"/>
      <c r="BK209" s="163"/>
      <c r="BL209" s="163"/>
      <c r="BM209" s="163"/>
      <c r="BN209" s="163"/>
      <c r="BO209" s="163"/>
      <c r="BP209" s="163"/>
      <c r="BQ209" s="163"/>
      <c r="BR209" s="163"/>
      <c r="BS209" s="163"/>
      <c r="BT209" s="163"/>
      <c r="BU209" s="163"/>
      <c r="BV209" s="163"/>
      <c r="BW209" s="163"/>
      <c r="BX209" s="163"/>
      <c r="BY209" s="163"/>
      <c r="BZ209" s="163"/>
      <c r="CA209" s="163"/>
      <c r="CB209" s="163"/>
      <c r="CC209" s="163"/>
      <c r="CD209" s="163"/>
      <c r="CE209" s="163"/>
      <c r="CF209" s="163"/>
      <c r="CG209" s="163"/>
      <c r="CH209" s="163"/>
      <c r="CI209" s="163"/>
      <c r="CJ209" s="163"/>
      <c r="CK209" s="163"/>
      <c r="CL209" s="163"/>
      <c r="CM209" s="163"/>
      <c r="CN209" s="163"/>
      <c r="CO209" s="163"/>
      <c r="CP209" s="163"/>
      <c r="CQ209" s="163"/>
      <c r="CR209" s="163"/>
      <c r="CS209" s="163"/>
      <c r="CT209" s="163"/>
      <c r="CU209" s="163"/>
      <c r="CV209" s="163"/>
      <c r="CW209" s="163"/>
      <c r="CX209" s="163"/>
      <c r="CY209" s="163"/>
      <c r="CZ209" s="163"/>
      <c r="DA209" s="163"/>
      <c r="DB209" s="163"/>
      <c r="DC209" s="163"/>
      <c r="DD209" s="163"/>
      <c r="DE209" s="163"/>
      <c r="DF209" s="187" t="s">
        <v>106</v>
      </c>
      <c r="DG209" s="187"/>
      <c r="DH209" s="7"/>
      <c r="DI209" s="7"/>
      <c r="DJ209" s="7"/>
      <c r="DK209" s="7"/>
      <c r="DL209" s="7"/>
      <c r="DM209" s="7"/>
      <c r="DN209" s="7"/>
      <c r="DO209" s="7"/>
      <c r="DP209" s="7"/>
      <c r="DQ209" s="7"/>
      <c r="DR209" s="7"/>
      <c r="DS209" s="7"/>
      <c r="DT209" s="7"/>
      <c r="DU209" s="7"/>
    </row>
    <row r="210" spans="1:125" x14ac:dyDescent="0.25">
      <c r="A210" s="152" t="s">
        <v>113</v>
      </c>
      <c r="B210" s="153">
        <v>21919000</v>
      </c>
      <c r="C210" s="154">
        <v>0.37808004984118143</v>
      </c>
      <c r="D210" s="155">
        <v>0.36210000000000003</v>
      </c>
      <c r="E210" s="173"/>
      <c r="F210" s="156"/>
      <c r="G210" s="157">
        <v>10170.326139620753</v>
      </c>
      <c r="H210" s="157"/>
      <c r="I210" s="158"/>
      <c r="J210" s="159">
        <v>0.610530170928128</v>
      </c>
      <c r="K210" s="159">
        <v>0.60142715382697698</v>
      </c>
      <c r="L210" s="159">
        <v>0.62430826032655995</v>
      </c>
      <c r="M210" s="159">
        <v>0.66962616435314604</v>
      </c>
      <c r="N210" s="159">
        <v>0.68634870560805294</v>
      </c>
      <c r="O210" s="159">
        <v>0.74446432912279903</v>
      </c>
      <c r="P210" s="159">
        <v>0.66302787173079003</v>
      </c>
      <c r="Q210" s="159">
        <v>0.72116220614144799</v>
      </c>
      <c r="R210" s="160">
        <v>0.68176976419155899</v>
      </c>
      <c r="S210" s="160">
        <v>0.65103746185109901</v>
      </c>
      <c r="T210" s="160">
        <v>0.68474935343690602</v>
      </c>
      <c r="U210" s="160">
        <v>0.80124630826103904</v>
      </c>
      <c r="V210" s="161">
        <v>0.86991529693756597</v>
      </c>
      <c r="W210" s="161">
        <v>0.74889534689027304</v>
      </c>
      <c r="X210" s="162">
        <v>0.90097369703693897</v>
      </c>
      <c r="Y210" s="162">
        <v>1.0406287979894799</v>
      </c>
      <c r="Z210" s="163">
        <v>1.1088416244550301</v>
      </c>
      <c r="AA210" s="163">
        <v>1.2149661812208701</v>
      </c>
      <c r="AB210" s="163">
        <v>1.13351510610075</v>
      </c>
      <c r="AC210" s="163">
        <v>1.22823460093619</v>
      </c>
      <c r="AD210" s="223">
        <v>1.1256727110806799</v>
      </c>
      <c r="AE210" s="222"/>
      <c r="AF210" s="163"/>
      <c r="AG210" s="163"/>
      <c r="AH210" s="163"/>
      <c r="AI210" s="163"/>
      <c r="AJ210" s="163"/>
      <c r="AK210" s="163"/>
      <c r="AL210" s="163"/>
      <c r="AM210" s="163"/>
      <c r="AN210" s="163"/>
      <c r="AO210" s="163"/>
      <c r="AP210" s="163"/>
      <c r="AQ210" s="163"/>
      <c r="AR210" s="163"/>
      <c r="AS210" s="163"/>
      <c r="AT210" s="163"/>
      <c r="AU210" s="163"/>
      <c r="AV210" s="163"/>
      <c r="AW210" s="163"/>
      <c r="AX210" s="163"/>
      <c r="AY210" s="163"/>
      <c r="AZ210" s="163"/>
      <c r="BA210" s="163"/>
      <c r="BB210" s="163"/>
      <c r="BC210" s="163"/>
      <c r="BD210" s="163"/>
      <c r="BE210" s="163"/>
      <c r="BF210" s="163"/>
      <c r="BG210" s="163"/>
      <c r="BH210" s="163"/>
      <c r="BI210" s="163"/>
      <c r="BJ210" s="163"/>
      <c r="BK210" s="163"/>
      <c r="BL210" s="163"/>
      <c r="BM210" s="163"/>
      <c r="BN210" s="163"/>
      <c r="BO210" s="163"/>
      <c r="BP210" s="163"/>
      <c r="BQ210" s="163"/>
      <c r="BR210" s="163"/>
      <c r="BS210" s="163"/>
      <c r="BT210" s="163"/>
      <c r="BU210" s="163"/>
      <c r="BV210" s="163"/>
      <c r="BW210" s="163"/>
      <c r="BX210" s="163"/>
      <c r="BY210" s="163"/>
      <c r="BZ210" s="163"/>
      <c r="CA210" s="163"/>
      <c r="CB210" s="163"/>
      <c r="CC210" s="163"/>
      <c r="CD210" s="163"/>
      <c r="CE210" s="163"/>
      <c r="CF210" s="163"/>
      <c r="CG210" s="163"/>
      <c r="CH210" s="163"/>
      <c r="CI210" s="163"/>
      <c r="CJ210" s="163"/>
      <c r="CK210" s="163"/>
      <c r="CL210" s="163"/>
      <c r="CM210" s="163"/>
      <c r="CN210" s="163"/>
      <c r="CO210" s="163"/>
      <c r="CP210" s="163"/>
      <c r="CQ210" s="163"/>
      <c r="CR210" s="163"/>
      <c r="CS210" s="163"/>
      <c r="CT210" s="163"/>
      <c r="CU210" s="163"/>
      <c r="CV210" s="163"/>
      <c r="CW210" s="163"/>
      <c r="CX210" s="163"/>
      <c r="CY210" s="163"/>
      <c r="CZ210" s="163"/>
      <c r="DA210" s="163"/>
      <c r="DB210" s="163"/>
      <c r="DC210" s="163"/>
      <c r="DD210" s="163"/>
      <c r="DE210" s="163"/>
      <c r="DF210" s="187" t="s">
        <v>72</v>
      </c>
      <c r="DG210" s="187"/>
      <c r="DH210" s="7"/>
      <c r="DI210" s="7"/>
      <c r="DJ210" s="7"/>
      <c r="DK210" s="7"/>
      <c r="DL210" s="7"/>
      <c r="DM210" s="7"/>
      <c r="DN210" s="7"/>
      <c r="DO210" s="7"/>
      <c r="DP210" s="7"/>
      <c r="DQ210" s="7"/>
      <c r="DR210" s="7"/>
      <c r="DS210" s="7"/>
      <c r="DT210" s="7"/>
      <c r="DU210" s="7"/>
    </row>
    <row r="211" spans="1:125" x14ac:dyDescent="0.25">
      <c r="A211" s="152" t="s">
        <v>99</v>
      </c>
      <c r="B211" s="153">
        <v>43849269</v>
      </c>
      <c r="C211" s="154">
        <v>0.1676549979224915</v>
      </c>
      <c r="D211" s="155">
        <v>0.38909999999999995</v>
      </c>
      <c r="E211" s="173"/>
      <c r="F211" s="156"/>
      <c r="G211" s="157">
        <v>3688.4698764860259</v>
      </c>
      <c r="H211" s="157"/>
      <c r="I211" s="288"/>
      <c r="J211" s="159">
        <v>0.17789147824936999</v>
      </c>
      <c r="K211" s="159">
        <v>0.18868690654135001</v>
      </c>
      <c r="L211" s="159">
        <v>0.22382423757099701</v>
      </c>
      <c r="M211" s="159">
        <v>0.22359754894497799</v>
      </c>
      <c r="N211" s="159">
        <v>0.24281816194106501</v>
      </c>
      <c r="O211" s="159">
        <v>0.28002885578588899</v>
      </c>
      <c r="P211" s="159">
        <v>0.33161380265101598</v>
      </c>
      <c r="Q211" s="159">
        <v>0.35004298703648301</v>
      </c>
      <c r="R211" s="160">
        <v>0.36432260411998502</v>
      </c>
      <c r="S211" s="160">
        <v>0.36763787278382698</v>
      </c>
      <c r="T211" s="160">
        <v>0.38015885813912198</v>
      </c>
      <c r="U211" s="160">
        <v>0.35572347114665398</v>
      </c>
      <c r="V211" s="161">
        <v>0.37521790086458701</v>
      </c>
      <c r="W211" s="161">
        <v>0.35468296847112302</v>
      </c>
      <c r="X211" s="162">
        <v>0.36585102167087102</v>
      </c>
      <c r="Y211" s="162">
        <v>0.416665201275285</v>
      </c>
      <c r="Z211" s="163">
        <v>0.455283444089705</v>
      </c>
      <c r="AA211" s="163">
        <v>0.43447744420907902</v>
      </c>
      <c r="AB211" s="163">
        <v>0.42018553433484501</v>
      </c>
      <c r="AC211" s="163">
        <v>0.423187135062776</v>
      </c>
      <c r="AD211" s="223">
        <v>0.34909376465380199</v>
      </c>
      <c r="AE211" s="222"/>
      <c r="AF211" s="163"/>
      <c r="AG211" s="163"/>
      <c r="AH211" s="163"/>
      <c r="AI211" s="163"/>
      <c r="AJ211" s="163"/>
      <c r="AK211" s="163"/>
      <c r="AL211" s="163"/>
      <c r="AM211" s="163"/>
      <c r="AN211" s="163"/>
      <c r="AO211" s="163"/>
      <c r="AP211" s="163"/>
      <c r="AQ211" s="163"/>
      <c r="AR211" s="163"/>
      <c r="AS211" s="163"/>
      <c r="AT211" s="163"/>
      <c r="AU211" s="163"/>
      <c r="AV211" s="163"/>
      <c r="AW211" s="163"/>
      <c r="AX211" s="163"/>
      <c r="AY211" s="163"/>
      <c r="AZ211" s="163"/>
      <c r="BA211" s="163"/>
      <c r="BB211" s="163"/>
      <c r="BC211" s="163"/>
      <c r="BD211" s="163"/>
      <c r="BE211" s="163"/>
      <c r="BF211" s="163"/>
      <c r="BG211" s="163"/>
      <c r="BH211" s="163"/>
      <c r="BI211" s="163"/>
      <c r="BJ211" s="163"/>
      <c r="BK211" s="163"/>
      <c r="BL211" s="163"/>
      <c r="BM211" s="163"/>
      <c r="BN211" s="163"/>
      <c r="BO211" s="163"/>
      <c r="BP211" s="163"/>
      <c r="BQ211" s="163"/>
      <c r="BR211" s="163"/>
      <c r="BS211" s="163"/>
      <c r="BT211" s="163"/>
      <c r="BU211" s="163"/>
      <c r="BV211" s="163"/>
      <c r="BW211" s="163"/>
      <c r="BX211" s="163"/>
      <c r="BY211" s="163"/>
      <c r="BZ211" s="163"/>
      <c r="CA211" s="163"/>
      <c r="CB211" s="163"/>
      <c r="CC211" s="163"/>
      <c r="CD211" s="163"/>
      <c r="CE211" s="163"/>
      <c r="CF211" s="163"/>
      <c r="CG211" s="163"/>
      <c r="CH211" s="163"/>
      <c r="CI211" s="163"/>
      <c r="CJ211" s="163"/>
      <c r="CK211" s="163"/>
      <c r="CL211" s="163"/>
      <c r="CM211" s="163"/>
      <c r="CN211" s="163"/>
      <c r="CO211" s="163"/>
      <c r="CP211" s="163"/>
      <c r="CQ211" s="163"/>
      <c r="CR211" s="163"/>
      <c r="CS211" s="163"/>
      <c r="CT211" s="163"/>
      <c r="CU211" s="163"/>
      <c r="CV211" s="163"/>
      <c r="CW211" s="163"/>
      <c r="CX211" s="163"/>
      <c r="CY211" s="163"/>
      <c r="CZ211" s="163"/>
      <c r="DA211" s="163"/>
      <c r="DB211" s="163"/>
      <c r="DC211" s="163"/>
      <c r="DD211" s="163"/>
      <c r="DE211" s="163"/>
      <c r="DF211" s="187" t="s">
        <v>72</v>
      </c>
      <c r="DG211" s="187"/>
      <c r="DH211" s="7"/>
      <c r="DI211" s="7"/>
      <c r="DJ211" s="7"/>
      <c r="DK211" s="7"/>
      <c r="DL211" s="7"/>
      <c r="DM211" s="7"/>
      <c r="DN211" s="7"/>
      <c r="DO211" s="7"/>
      <c r="DP211" s="7"/>
      <c r="DQ211" s="7"/>
      <c r="DR211" s="7"/>
      <c r="DS211" s="7"/>
      <c r="DT211" s="7"/>
      <c r="DU211" s="7"/>
    </row>
    <row r="212" spans="1:125" x14ac:dyDescent="0.25">
      <c r="A212" s="152" t="s">
        <v>175</v>
      </c>
      <c r="B212" s="153">
        <v>586634</v>
      </c>
      <c r="C212" s="154">
        <v>3.23415206893459</v>
      </c>
      <c r="D212" s="155">
        <v>8.1000000000000221E-3</v>
      </c>
      <c r="E212" s="173"/>
      <c r="F212" s="156"/>
      <c r="G212" s="165">
        <v>15084.913167884841</v>
      </c>
      <c r="H212" s="157"/>
      <c r="I212" s="158"/>
      <c r="J212" s="168">
        <v>3.1391180501915801</v>
      </c>
      <c r="K212" s="168">
        <v>3.1732174250010501</v>
      </c>
      <c r="L212" s="168">
        <v>2.3057094370492099</v>
      </c>
      <c r="M212" s="168">
        <v>2.5264983606030298</v>
      </c>
      <c r="N212" s="168">
        <v>2.8183894108137699</v>
      </c>
      <c r="O212" s="168">
        <v>3.3772578476027499</v>
      </c>
      <c r="P212" s="168">
        <v>3.0278634081026001</v>
      </c>
      <c r="Q212" s="168">
        <v>2.7616087389764701</v>
      </c>
      <c r="R212" s="163">
        <v>2.81878457095825</v>
      </c>
      <c r="S212" s="163">
        <v>2.7736206519931099</v>
      </c>
      <c r="T212" s="163">
        <v>3.2669769873579901</v>
      </c>
      <c r="U212" s="163">
        <v>3.42434543498831</v>
      </c>
      <c r="V212" s="169">
        <v>3.8182939393047901</v>
      </c>
      <c r="W212" s="169">
        <v>3.7144024400044202</v>
      </c>
      <c r="X212" s="170">
        <v>3.6893907649362698</v>
      </c>
      <c r="Y212" s="170">
        <v>3.7826961448496799</v>
      </c>
      <c r="Z212" s="163">
        <v>3.4452746791614102</v>
      </c>
      <c r="AA212" s="163">
        <v>3.4543556432067999</v>
      </c>
      <c r="AB212" s="163">
        <v>3.3386322273143998</v>
      </c>
      <c r="AC212" s="163">
        <v>3.3189000025092299</v>
      </c>
      <c r="AD212" s="223">
        <v>2.8422954364640902</v>
      </c>
      <c r="AE212" s="222"/>
      <c r="AF212" s="163"/>
      <c r="AG212" s="163"/>
      <c r="AH212" s="163"/>
      <c r="AI212" s="163"/>
      <c r="AJ212" s="163"/>
      <c r="AK212" s="163"/>
      <c r="AL212" s="163"/>
      <c r="AM212" s="163"/>
      <c r="AN212" s="163"/>
      <c r="AO212" s="163"/>
      <c r="AP212" s="163"/>
      <c r="AQ212" s="163"/>
      <c r="AR212" s="163"/>
      <c r="AS212" s="163"/>
      <c r="AT212" s="163"/>
      <c r="AU212" s="163"/>
      <c r="AV212" s="163"/>
      <c r="AW212" s="163"/>
      <c r="AX212" s="163"/>
      <c r="AY212" s="163"/>
      <c r="AZ212" s="163"/>
      <c r="BA212" s="163"/>
      <c r="BB212" s="163"/>
      <c r="BC212" s="163"/>
      <c r="BD212" s="163"/>
      <c r="BE212" s="163"/>
      <c r="BF212" s="163"/>
      <c r="BG212" s="163"/>
      <c r="BH212" s="163"/>
      <c r="BI212" s="163"/>
      <c r="BJ212" s="163"/>
      <c r="BK212" s="163"/>
      <c r="BL212" s="163"/>
      <c r="BM212" s="163"/>
      <c r="BN212" s="163"/>
      <c r="BO212" s="163"/>
      <c r="BP212" s="163"/>
      <c r="BQ212" s="163"/>
      <c r="BR212" s="163"/>
      <c r="BS212" s="163"/>
      <c r="BT212" s="163"/>
      <c r="BU212" s="163"/>
      <c r="BV212" s="163"/>
      <c r="BW212" s="163"/>
      <c r="BX212" s="163"/>
      <c r="BY212" s="163"/>
      <c r="BZ212" s="163"/>
      <c r="CA212" s="163"/>
      <c r="CB212" s="163"/>
      <c r="CC212" s="163"/>
      <c r="CD212" s="163"/>
      <c r="CE212" s="163"/>
      <c r="CF212" s="163"/>
      <c r="CG212" s="163"/>
      <c r="CH212" s="163"/>
      <c r="CI212" s="163"/>
      <c r="CJ212" s="163"/>
      <c r="CK212" s="163"/>
      <c r="CL212" s="163"/>
      <c r="CM212" s="163"/>
      <c r="CN212" s="163"/>
      <c r="CO212" s="163"/>
      <c r="CP212" s="163"/>
      <c r="CQ212" s="163"/>
      <c r="CR212" s="163"/>
      <c r="CS212" s="163"/>
      <c r="CT212" s="163"/>
      <c r="CU212" s="163"/>
      <c r="CV212" s="163"/>
      <c r="CW212" s="163"/>
      <c r="CX212" s="163"/>
      <c r="CY212" s="163"/>
      <c r="CZ212" s="163"/>
      <c r="DA212" s="163"/>
      <c r="DB212" s="163"/>
      <c r="DC212" s="163"/>
      <c r="DD212" s="163"/>
      <c r="DE212" s="163"/>
      <c r="DF212" s="187" t="s">
        <v>116</v>
      </c>
      <c r="DG212" s="188">
        <f>C212-J212</f>
        <v>9.5034018743009874E-2</v>
      </c>
      <c r="DH212" s="7"/>
      <c r="DI212" s="7"/>
      <c r="DJ212" s="7"/>
      <c r="DK212" s="7"/>
      <c r="DL212" s="7"/>
      <c r="DM212" s="7"/>
      <c r="DN212" s="7"/>
      <c r="DO212" s="7"/>
      <c r="DP212" s="7"/>
      <c r="DQ212" s="7"/>
      <c r="DR212" s="7"/>
      <c r="DS212" s="7"/>
      <c r="DT212" s="7"/>
      <c r="DU212" s="7"/>
    </row>
    <row r="213" spans="1:125" x14ac:dyDescent="0.25">
      <c r="A213" s="152" t="s">
        <v>146</v>
      </c>
      <c r="B213" s="153">
        <v>1160164</v>
      </c>
      <c r="C213" s="154">
        <v>1.3177405683473478</v>
      </c>
      <c r="D213" s="155">
        <v>0.36709999999999998</v>
      </c>
      <c r="E213" s="173"/>
      <c r="F213" s="156"/>
      <c r="G213" s="157">
        <v>7843.3203695978109</v>
      </c>
      <c r="H213" s="157"/>
      <c r="I213" s="158"/>
      <c r="J213" s="159">
        <v>2.4141885512543899</v>
      </c>
      <c r="K213" s="159">
        <v>2.55593093174764</v>
      </c>
      <c r="L213" s="159">
        <v>2.48732937276234</v>
      </c>
      <c r="M213" s="159">
        <v>2.3153248480306101</v>
      </c>
      <c r="N213" s="159">
        <v>2.2688720732660599</v>
      </c>
      <c r="O213" s="159">
        <v>2.48622132021847</v>
      </c>
      <c r="P213" s="159">
        <v>2.5468367295070999</v>
      </c>
      <c r="Q213" s="159">
        <v>2.8089367775533001</v>
      </c>
      <c r="R213" s="160">
        <v>2.81643404029683</v>
      </c>
      <c r="S213" s="160">
        <v>2.6513095586404298</v>
      </c>
      <c r="T213" s="160">
        <v>2.4163971587492901</v>
      </c>
      <c r="U213" s="160">
        <v>1.37980943591107</v>
      </c>
      <c r="V213" s="161">
        <v>1.22370530387231</v>
      </c>
      <c r="W213" s="161">
        <v>1.3287806231096899</v>
      </c>
      <c r="X213" s="162">
        <v>1.0916140581745599</v>
      </c>
      <c r="Y213" s="162">
        <v>1.1294227275825199</v>
      </c>
      <c r="Z213" s="163">
        <v>1.21763847675353</v>
      </c>
      <c r="AA213" s="163">
        <v>1.16639755357214</v>
      </c>
      <c r="AB213" s="163">
        <v>1.21744070789146</v>
      </c>
      <c r="AC213" s="163">
        <v>1.11009392842918</v>
      </c>
      <c r="AD213" s="223">
        <v>1.01634842434957</v>
      </c>
      <c r="AE213" s="222"/>
      <c r="AF213" s="163"/>
      <c r="AG213" s="163"/>
      <c r="AH213" s="163"/>
      <c r="AI213" s="163"/>
      <c r="AJ213" s="163"/>
      <c r="AK213" s="163"/>
      <c r="AL213" s="163"/>
      <c r="AM213" s="163"/>
      <c r="AN213" s="163"/>
      <c r="AO213" s="163"/>
      <c r="AP213" s="163"/>
      <c r="AQ213" s="163"/>
      <c r="AR213" s="163"/>
      <c r="AS213" s="163"/>
      <c r="AT213" s="163"/>
      <c r="AU213" s="163"/>
      <c r="AV213" s="163"/>
      <c r="AW213" s="163"/>
      <c r="AX213" s="163"/>
      <c r="AY213" s="163"/>
      <c r="AZ213" s="163"/>
      <c r="BA213" s="163"/>
      <c r="BB213" s="163"/>
      <c r="BC213" s="163"/>
      <c r="BD213" s="163"/>
      <c r="BE213" s="163"/>
      <c r="BF213" s="163"/>
      <c r="BG213" s="163"/>
      <c r="BH213" s="163"/>
      <c r="BI213" s="163"/>
      <c r="BJ213" s="163"/>
      <c r="BK213" s="163"/>
      <c r="BL213" s="163"/>
      <c r="BM213" s="163"/>
      <c r="BN213" s="163"/>
      <c r="BO213" s="163"/>
      <c r="BP213" s="163"/>
      <c r="BQ213" s="163"/>
      <c r="BR213" s="163"/>
      <c r="BS213" s="163"/>
      <c r="BT213" s="163"/>
      <c r="BU213" s="163"/>
      <c r="BV213" s="163"/>
      <c r="BW213" s="163"/>
      <c r="BX213" s="163"/>
      <c r="BY213" s="163"/>
      <c r="BZ213" s="163"/>
      <c r="CA213" s="163"/>
      <c r="CB213" s="163"/>
      <c r="CC213" s="163"/>
      <c r="CD213" s="163"/>
      <c r="CE213" s="163"/>
      <c r="CF213" s="163"/>
      <c r="CG213" s="163"/>
      <c r="CH213" s="163"/>
      <c r="CI213" s="163"/>
      <c r="CJ213" s="163"/>
      <c r="CK213" s="163"/>
      <c r="CL213" s="163"/>
      <c r="CM213" s="163"/>
      <c r="CN213" s="163"/>
      <c r="CO213" s="163"/>
      <c r="CP213" s="163"/>
      <c r="CQ213" s="163"/>
      <c r="CR213" s="163"/>
      <c r="CS213" s="163"/>
      <c r="CT213" s="163"/>
      <c r="CU213" s="163"/>
      <c r="CV213" s="163"/>
      <c r="CW213" s="163"/>
      <c r="CX213" s="163"/>
      <c r="CY213" s="163"/>
      <c r="CZ213" s="163"/>
      <c r="DA213" s="163"/>
      <c r="DB213" s="163"/>
      <c r="DC213" s="163"/>
      <c r="DD213" s="163"/>
      <c r="DE213" s="163"/>
      <c r="DF213" s="187" t="s">
        <v>72</v>
      </c>
      <c r="DG213" s="187"/>
      <c r="DH213" s="7"/>
      <c r="DI213" s="7"/>
      <c r="DJ213" s="7"/>
      <c r="DK213" s="7"/>
      <c r="DL213" s="7"/>
      <c r="DM213" s="7"/>
      <c r="DN213" s="7"/>
      <c r="DO213" s="7"/>
      <c r="DP213" s="7"/>
      <c r="DQ213" s="7"/>
      <c r="DR213" s="7"/>
      <c r="DS213" s="7"/>
      <c r="DT213" s="7"/>
      <c r="DU213" s="7"/>
    </row>
    <row r="214" spans="1:125" x14ac:dyDescent="0.25">
      <c r="A214" s="152" t="s">
        <v>169</v>
      </c>
      <c r="B214" s="153">
        <v>17500657</v>
      </c>
      <c r="C214" s="154">
        <v>2.8069819884205507</v>
      </c>
      <c r="D214" s="155">
        <v>0.40920000000000001</v>
      </c>
      <c r="E214" s="173"/>
      <c r="F214" s="156"/>
      <c r="G214" s="177"/>
      <c r="H214" s="157"/>
      <c r="I214" s="158"/>
      <c r="J214" s="159">
        <v>2.7917720216972999</v>
      </c>
      <c r="K214" s="159">
        <v>2.7438178484084701</v>
      </c>
      <c r="L214" s="159">
        <v>2.6816309879909199</v>
      </c>
      <c r="M214" s="159">
        <v>2.64021424105758</v>
      </c>
      <c r="N214" s="159">
        <v>2.6940802832101598</v>
      </c>
      <c r="O214" s="159">
        <v>3.2131206798454199</v>
      </c>
      <c r="P214" s="159">
        <v>3.2859929323610899</v>
      </c>
      <c r="Q214" s="159">
        <v>3.3317707005210702</v>
      </c>
      <c r="R214" s="160">
        <v>3.3084164613414702</v>
      </c>
      <c r="S214" s="160">
        <v>3.0216072652007901</v>
      </c>
      <c r="T214" s="160">
        <v>3.02927091190839</v>
      </c>
      <c r="U214" s="160">
        <v>2.7999390222191298</v>
      </c>
      <c r="V214" s="161">
        <v>2.3806918464063398</v>
      </c>
      <c r="W214" s="161">
        <v>1.5902198629963</v>
      </c>
      <c r="X214" s="162">
        <v>1.41951528415225</v>
      </c>
      <c r="Y214" s="162">
        <v>1.38156690520544</v>
      </c>
      <c r="Z214" s="163">
        <v>1.3628624146752899</v>
      </c>
      <c r="AA214" s="163">
        <v>1.4458840986338499</v>
      </c>
      <c r="AB214" s="163">
        <v>1.3774618248010699</v>
      </c>
      <c r="AC214" s="163">
        <v>1.41639699911474</v>
      </c>
      <c r="AD214" s="223">
        <v>1.35115759945142</v>
      </c>
      <c r="AE214" s="222"/>
      <c r="AF214" s="163"/>
      <c r="AG214" s="163"/>
      <c r="AH214" s="163"/>
      <c r="AI214" s="163"/>
      <c r="AJ214" s="163"/>
      <c r="AK214" s="163"/>
      <c r="AL214" s="163"/>
      <c r="AM214" s="163"/>
      <c r="AN214" s="163"/>
      <c r="AO214" s="163"/>
      <c r="AP214" s="163"/>
      <c r="AQ214" s="163"/>
      <c r="AR214" s="163"/>
      <c r="AS214" s="163"/>
      <c r="AT214" s="163"/>
      <c r="AU214" s="163"/>
      <c r="AV214" s="163"/>
      <c r="AW214" s="163"/>
      <c r="AX214" s="163"/>
      <c r="AY214" s="163"/>
      <c r="AZ214" s="163"/>
      <c r="BA214" s="163"/>
      <c r="BB214" s="163"/>
      <c r="BC214" s="163"/>
      <c r="BD214" s="163"/>
      <c r="BE214" s="163"/>
      <c r="BF214" s="163"/>
      <c r="BG214" s="163"/>
      <c r="BH214" s="163"/>
      <c r="BI214" s="163"/>
      <c r="BJ214" s="163"/>
      <c r="BK214" s="163"/>
      <c r="BL214" s="163"/>
      <c r="BM214" s="163"/>
      <c r="BN214" s="163"/>
      <c r="BO214" s="163"/>
      <c r="BP214" s="163"/>
      <c r="BQ214" s="163"/>
      <c r="BR214" s="163"/>
      <c r="BS214" s="163"/>
      <c r="BT214" s="163"/>
      <c r="BU214" s="163"/>
      <c r="BV214" s="163"/>
      <c r="BW214" s="163"/>
      <c r="BX214" s="163"/>
      <c r="BY214" s="163"/>
      <c r="BZ214" s="163"/>
      <c r="CA214" s="163"/>
      <c r="CB214" s="163"/>
      <c r="CC214" s="163"/>
      <c r="CD214" s="163"/>
      <c r="CE214" s="163"/>
      <c r="CF214" s="163"/>
      <c r="CG214" s="163"/>
      <c r="CH214" s="163"/>
      <c r="CI214" s="163"/>
      <c r="CJ214" s="163"/>
      <c r="CK214" s="163"/>
      <c r="CL214" s="163"/>
      <c r="CM214" s="163"/>
      <c r="CN214" s="163"/>
      <c r="CO214" s="163"/>
      <c r="CP214" s="163"/>
      <c r="CQ214" s="163"/>
      <c r="CR214" s="163"/>
      <c r="CS214" s="163"/>
      <c r="CT214" s="163"/>
      <c r="CU214" s="163"/>
      <c r="CV214" s="163"/>
      <c r="CW214" s="163"/>
      <c r="CX214" s="163"/>
      <c r="CY214" s="163"/>
      <c r="CZ214" s="163"/>
      <c r="DA214" s="163"/>
      <c r="DB214" s="163"/>
      <c r="DC214" s="163"/>
      <c r="DD214" s="163"/>
      <c r="DE214" s="163"/>
      <c r="DF214" s="187" t="s">
        <v>106</v>
      </c>
      <c r="DG214" s="187"/>
      <c r="DH214" s="7"/>
      <c r="DI214" s="7"/>
      <c r="DJ214" s="7"/>
      <c r="DK214" s="7"/>
      <c r="DL214" s="7"/>
      <c r="DM214" s="7"/>
      <c r="DN214" s="7"/>
      <c r="DO214" s="7"/>
      <c r="DP214" s="7"/>
      <c r="DQ214" s="7"/>
      <c r="DR214" s="7"/>
      <c r="DS214" s="7"/>
      <c r="DT214" s="7"/>
      <c r="DU214" s="7"/>
    </row>
    <row r="215" spans="1:125" x14ac:dyDescent="0.25">
      <c r="A215" s="152" t="s">
        <v>136</v>
      </c>
      <c r="B215" s="153">
        <v>9537642</v>
      </c>
      <c r="C215" s="154">
        <v>1.0292684666054677</v>
      </c>
      <c r="D215" s="155">
        <v>0.21829999999999999</v>
      </c>
      <c r="E215" s="173"/>
      <c r="F215" s="156"/>
      <c r="G215" s="157">
        <v>2790.8209347314964</v>
      </c>
      <c r="H215" s="157"/>
      <c r="I215" s="288"/>
      <c r="J215" s="159">
        <v>0.46077864482963898</v>
      </c>
      <c r="K215" s="159">
        <v>0.44527697382221298</v>
      </c>
      <c r="L215" s="159">
        <v>0.43977448133517599</v>
      </c>
      <c r="M215" s="159">
        <v>0.44078827311582403</v>
      </c>
      <c r="N215" s="159">
        <v>0.51262975342031103</v>
      </c>
      <c r="O215" s="159">
        <v>0.478622249374834</v>
      </c>
      <c r="P215" s="159">
        <v>0.511541597973591</v>
      </c>
      <c r="Q215" s="159">
        <v>0.57895148699246002</v>
      </c>
      <c r="R215" s="160">
        <v>0.53130837856528201</v>
      </c>
      <c r="S215" s="160">
        <v>0.416489099989027</v>
      </c>
      <c r="T215" s="160">
        <v>0.40997831008698399</v>
      </c>
      <c r="U215" s="160">
        <v>0.402861208155119</v>
      </c>
      <c r="V215" s="161">
        <v>0.44842292368437497</v>
      </c>
      <c r="W215" s="161">
        <v>0.45057536808781301</v>
      </c>
      <c r="X215" s="162">
        <v>0.57941436092098897</v>
      </c>
      <c r="Y215" s="162">
        <v>0.60545714329397005</v>
      </c>
      <c r="Z215" s="163">
        <v>0.73268444596614701</v>
      </c>
      <c r="AA215" s="163">
        <v>0.84332571286757396</v>
      </c>
      <c r="AB215" s="163">
        <v>0.96349020000395302</v>
      </c>
      <c r="AC215" s="163">
        <v>0.89504181909328895</v>
      </c>
      <c r="AD215" s="223">
        <v>0.94951955404444499</v>
      </c>
      <c r="AE215" s="222"/>
      <c r="AF215" s="163"/>
      <c r="AG215" s="163"/>
      <c r="AH215" s="163"/>
      <c r="AI215" s="163"/>
      <c r="AJ215" s="163"/>
      <c r="AK215" s="163"/>
      <c r="AL215" s="163"/>
      <c r="AM215" s="163"/>
      <c r="AN215" s="163"/>
      <c r="AO215" s="163"/>
      <c r="AP215" s="163"/>
      <c r="AQ215" s="163"/>
      <c r="AR215" s="163"/>
      <c r="AS215" s="163"/>
      <c r="AT215" s="163"/>
      <c r="AU215" s="163"/>
      <c r="AV215" s="163"/>
      <c r="AW215" s="163"/>
      <c r="AX215" s="163"/>
      <c r="AY215" s="163"/>
      <c r="AZ215" s="163"/>
      <c r="BA215" s="163"/>
      <c r="BB215" s="163"/>
      <c r="BC215" s="163"/>
      <c r="BD215" s="163"/>
      <c r="BE215" s="163"/>
      <c r="BF215" s="163"/>
      <c r="BG215" s="163"/>
      <c r="BH215" s="163"/>
      <c r="BI215" s="163"/>
      <c r="BJ215" s="163"/>
      <c r="BK215" s="163"/>
      <c r="BL215" s="163"/>
      <c r="BM215" s="163"/>
      <c r="BN215" s="163"/>
      <c r="BO215" s="163"/>
      <c r="BP215" s="163"/>
      <c r="BQ215" s="163"/>
      <c r="BR215" s="163"/>
      <c r="BS215" s="163"/>
      <c r="BT215" s="163"/>
      <c r="BU215" s="163"/>
      <c r="BV215" s="163"/>
      <c r="BW215" s="163"/>
      <c r="BX215" s="163"/>
      <c r="BY215" s="163"/>
      <c r="BZ215" s="163"/>
      <c r="CA215" s="163"/>
      <c r="CB215" s="163"/>
      <c r="CC215" s="163"/>
      <c r="CD215" s="163"/>
      <c r="CE215" s="163"/>
      <c r="CF215" s="163"/>
      <c r="CG215" s="163"/>
      <c r="CH215" s="163"/>
      <c r="CI215" s="163"/>
      <c r="CJ215" s="163"/>
      <c r="CK215" s="163"/>
      <c r="CL215" s="163"/>
      <c r="CM215" s="163"/>
      <c r="CN215" s="163"/>
      <c r="CO215" s="163"/>
      <c r="CP215" s="163"/>
      <c r="CQ215" s="163"/>
      <c r="CR215" s="163"/>
      <c r="CS215" s="163"/>
      <c r="CT215" s="163"/>
      <c r="CU215" s="163"/>
      <c r="CV215" s="163"/>
      <c r="CW215" s="163"/>
      <c r="CX215" s="163"/>
      <c r="CY215" s="163"/>
      <c r="CZ215" s="163"/>
      <c r="DA215" s="163"/>
      <c r="DB215" s="163"/>
      <c r="DC215" s="163"/>
      <c r="DD215" s="163"/>
      <c r="DE215" s="163"/>
      <c r="DF215" s="187" t="s">
        <v>72</v>
      </c>
      <c r="DG215" s="187"/>
      <c r="DH215" s="7"/>
      <c r="DI215" s="7"/>
      <c r="DJ215" s="7"/>
      <c r="DK215" s="7"/>
      <c r="DL215" s="7"/>
      <c r="DM215" s="7"/>
      <c r="DN215" s="7"/>
      <c r="DO215" s="7"/>
      <c r="DP215" s="7"/>
      <c r="DQ215" s="7"/>
      <c r="DR215" s="7"/>
      <c r="DS215" s="7"/>
      <c r="DT215" s="7"/>
      <c r="DU215" s="7"/>
    </row>
    <row r="216" spans="1:125" x14ac:dyDescent="0.25">
      <c r="A216" s="152" t="s">
        <v>84</v>
      </c>
      <c r="B216" s="153">
        <v>59734213</v>
      </c>
      <c r="C216" s="154">
        <v>8.7964145742200725E-2</v>
      </c>
      <c r="D216" s="155">
        <v>0.23420000000000002</v>
      </c>
      <c r="E216" s="173"/>
      <c r="F216" s="156"/>
      <c r="G216" s="157">
        <v>2229.4939949414083</v>
      </c>
      <c r="H216" s="157"/>
      <c r="I216" s="288"/>
      <c r="J216" s="159">
        <v>9.0855821434841097E-2</v>
      </c>
      <c r="K216" s="159">
        <v>9.3593092291482799E-2</v>
      </c>
      <c r="L216" s="159">
        <v>0.103726453506085</v>
      </c>
      <c r="M216" s="159">
        <v>0.106799753318385</v>
      </c>
      <c r="N216" s="159">
        <v>0.138978083581699</v>
      </c>
      <c r="O216" s="159">
        <v>0.15143011540071799</v>
      </c>
      <c r="P216" s="159">
        <v>0.15281100489160801</v>
      </c>
      <c r="Q216" s="159">
        <v>0.14541502248131699</v>
      </c>
      <c r="R216" s="160">
        <v>0.14465558122883901</v>
      </c>
      <c r="S216" s="160">
        <v>0.13586073365245499</v>
      </c>
      <c r="T216" s="160">
        <v>0.15809281388155</v>
      </c>
      <c r="U216" s="160">
        <v>0.17633253062271301</v>
      </c>
      <c r="V216" s="161">
        <v>0.20371413961705701</v>
      </c>
      <c r="W216" s="161">
        <v>0.21652527220721801</v>
      </c>
      <c r="X216" s="162">
        <v>0.20653843100057601</v>
      </c>
      <c r="Y216" s="162">
        <v>0.218822480313586</v>
      </c>
      <c r="Z216" s="163">
        <v>0.20809436308877499</v>
      </c>
      <c r="AA216" s="163">
        <v>0.21051766376386299</v>
      </c>
      <c r="AB216" s="163">
        <v>0.210513806764173</v>
      </c>
      <c r="AC216" s="163">
        <v>0.20946205545468299</v>
      </c>
      <c r="AD216" s="223">
        <v>0.18269147364191901</v>
      </c>
      <c r="AE216" s="222"/>
      <c r="AF216" s="163"/>
      <c r="AG216" s="163"/>
      <c r="AH216" s="163"/>
      <c r="AI216" s="163"/>
      <c r="AJ216" s="163"/>
      <c r="AK216" s="163"/>
      <c r="AL216" s="163"/>
      <c r="AM216" s="163"/>
      <c r="AN216" s="163"/>
      <c r="AO216" s="163"/>
      <c r="AP216" s="163"/>
      <c r="AQ216" s="163"/>
      <c r="AR216" s="163"/>
      <c r="AS216" s="163"/>
      <c r="AT216" s="163"/>
      <c r="AU216" s="163"/>
      <c r="AV216" s="163"/>
      <c r="AW216" s="163"/>
      <c r="AX216" s="163"/>
      <c r="AY216" s="163"/>
      <c r="AZ216" s="163"/>
      <c r="BA216" s="163"/>
      <c r="BB216" s="163"/>
      <c r="BC216" s="163"/>
      <c r="BD216" s="163"/>
      <c r="BE216" s="163"/>
      <c r="BF216" s="163"/>
      <c r="BG216" s="163"/>
      <c r="BH216" s="163"/>
      <c r="BI216" s="163"/>
      <c r="BJ216" s="163"/>
      <c r="BK216" s="163"/>
      <c r="BL216" s="163"/>
      <c r="BM216" s="163"/>
      <c r="BN216" s="163"/>
      <c r="BO216" s="163"/>
      <c r="BP216" s="163"/>
      <c r="BQ216" s="163"/>
      <c r="BR216" s="163"/>
      <c r="BS216" s="163"/>
      <c r="BT216" s="163"/>
      <c r="BU216" s="163"/>
      <c r="BV216" s="163"/>
      <c r="BW216" s="163"/>
      <c r="BX216" s="163"/>
      <c r="BY216" s="163"/>
      <c r="BZ216" s="163"/>
      <c r="CA216" s="163"/>
      <c r="CB216" s="163"/>
      <c r="CC216" s="163"/>
      <c r="CD216" s="163"/>
      <c r="CE216" s="163"/>
      <c r="CF216" s="163"/>
      <c r="CG216" s="163"/>
      <c r="CH216" s="163"/>
      <c r="CI216" s="163"/>
      <c r="CJ216" s="163"/>
      <c r="CK216" s="163"/>
      <c r="CL216" s="163"/>
      <c r="CM216" s="163"/>
      <c r="CN216" s="163"/>
      <c r="CO216" s="163"/>
      <c r="CP216" s="163"/>
      <c r="CQ216" s="163"/>
      <c r="CR216" s="163"/>
      <c r="CS216" s="163"/>
      <c r="CT216" s="163"/>
      <c r="CU216" s="163"/>
      <c r="CV216" s="163"/>
      <c r="CW216" s="163"/>
      <c r="CX216" s="163"/>
      <c r="CY216" s="163"/>
      <c r="CZ216" s="163"/>
      <c r="DA216" s="163"/>
      <c r="DB216" s="163"/>
      <c r="DC216" s="163"/>
      <c r="DD216" s="163"/>
      <c r="DE216" s="163"/>
      <c r="DF216" s="187" t="s">
        <v>72</v>
      </c>
      <c r="DG216" s="187"/>
      <c r="DH216" s="7"/>
      <c r="DI216" s="7"/>
      <c r="DJ216" s="7"/>
      <c r="DK216" s="7"/>
      <c r="DL216" s="7"/>
      <c r="DM216" s="7"/>
      <c r="DN216" s="7"/>
      <c r="DO216" s="7"/>
      <c r="DP216" s="7"/>
      <c r="DQ216" s="7"/>
      <c r="DR216" s="7"/>
      <c r="DS216" s="7"/>
      <c r="DT216" s="7"/>
      <c r="DU216" s="7"/>
    </row>
    <row r="217" spans="1:125" x14ac:dyDescent="0.25">
      <c r="A217" s="152" t="s">
        <v>103</v>
      </c>
      <c r="B217" s="153">
        <v>1318442</v>
      </c>
      <c r="C217" s="154">
        <v>0.21615736198055843</v>
      </c>
      <c r="D217" s="155">
        <v>0.27579999999999999</v>
      </c>
      <c r="E217" s="156"/>
      <c r="F217" s="156"/>
      <c r="G217" s="157">
        <v>2637.3973631384201</v>
      </c>
      <c r="H217" s="157"/>
      <c r="I217" s="158"/>
      <c r="J217" s="160">
        <v>0.42284978952670199</v>
      </c>
      <c r="K217" s="160">
        <v>0.30262886174261699</v>
      </c>
      <c r="L217" s="160">
        <v>0.27040273904689699</v>
      </c>
      <c r="M217" s="159">
        <v>0.25245176856581403</v>
      </c>
      <c r="N217" s="159">
        <v>0.49918334399266401</v>
      </c>
      <c r="O217" s="159">
        <v>0.32087129082593002</v>
      </c>
      <c r="P217" s="159">
        <v>1.0957655045650501</v>
      </c>
      <c r="Q217" s="159">
        <v>1.33005364586148</v>
      </c>
      <c r="R217" s="160">
        <v>1.4736990881547301</v>
      </c>
      <c r="S217" s="160">
        <v>1.4931278919959301</v>
      </c>
      <c r="T217" s="160">
        <v>1.33728336361233</v>
      </c>
      <c r="U217" s="160">
        <v>1.3071913911375801</v>
      </c>
      <c r="V217" s="161">
        <v>1.4708428647424701</v>
      </c>
      <c r="W217" s="161">
        <v>1.69132990486402</v>
      </c>
      <c r="X217" s="162">
        <v>1.17412498681483</v>
      </c>
      <c r="Y217" s="162">
        <v>1.10535228827217</v>
      </c>
      <c r="Z217" s="163">
        <v>0.85213211237752895</v>
      </c>
      <c r="AA217" s="163">
        <v>0.91290175757419101</v>
      </c>
      <c r="AB217" s="163">
        <v>0.79657852883707703</v>
      </c>
      <c r="AC217" s="163">
        <v>0.76329537823730398</v>
      </c>
      <c r="AD217" s="223">
        <v>0.73375312908860602</v>
      </c>
      <c r="AE217" s="222"/>
      <c r="AF217" s="163"/>
      <c r="AG217" s="163"/>
      <c r="AH217" s="163"/>
      <c r="AI217" s="163"/>
      <c r="AJ217" s="163"/>
      <c r="AK217" s="163"/>
      <c r="AL217" s="163"/>
      <c r="AM217" s="163"/>
      <c r="AN217" s="163"/>
      <c r="AO217" s="163"/>
      <c r="AP217" s="163"/>
      <c r="AQ217" s="163"/>
      <c r="AR217" s="163"/>
      <c r="AS217" s="163"/>
      <c r="AT217" s="163"/>
      <c r="AU217" s="163"/>
      <c r="AV217" s="163"/>
      <c r="AW217" s="163"/>
      <c r="AX217" s="163"/>
      <c r="AY217" s="163"/>
      <c r="AZ217" s="163"/>
      <c r="BA217" s="163"/>
      <c r="BB217" s="163"/>
      <c r="BC217" s="163"/>
      <c r="BD217" s="163"/>
      <c r="BE217" s="163"/>
      <c r="BF217" s="163"/>
      <c r="BG217" s="163"/>
      <c r="BH217" s="163"/>
      <c r="BI217" s="163"/>
      <c r="BJ217" s="163"/>
      <c r="BK217" s="163"/>
      <c r="BL217" s="163"/>
      <c r="BM217" s="163"/>
      <c r="BN217" s="163"/>
      <c r="BO217" s="163"/>
      <c r="BP217" s="163"/>
      <c r="BQ217" s="163"/>
      <c r="BR217" s="163"/>
      <c r="BS217" s="163"/>
      <c r="BT217" s="163"/>
      <c r="BU217" s="163"/>
      <c r="BV217" s="163"/>
      <c r="BW217" s="163"/>
      <c r="BX217" s="163"/>
      <c r="BY217" s="163"/>
      <c r="BZ217" s="163"/>
      <c r="CA217" s="163"/>
      <c r="CB217" s="163"/>
      <c r="CC217" s="163"/>
      <c r="CD217" s="163"/>
      <c r="CE217" s="163"/>
      <c r="CF217" s="163"/>
      <c r="CG217" s="163"/>
      <c r="CH217" s="163"/>
      <c r="CI217" s="163"/>
      <c r="CJ217" s="163"/>
      <c r="CK217" s="163"/>
      <c r="CL217" s="163"/>
      <c r="CM217" s="163"/>
      <c r="CN217" s="163"/>
      <c r="CO217" s="163"/>
      <c r="CP217" s="163"/>
      <c r="CQ217" s="163"/>
      <c r="CR217" s="163"/>
      <c r="CS217" s="163"/>
      <c r="CT217" s="163"/>
      <c r="CU217" s="163"/>
      <c r="CV217" s="163"/>
      <c r="CW217" s="163"/>
      <c r="CX217" s="163"/>
      <c r="CY217" s="163"/>
      <c r="CZ217" s="163"/>
      <c r="DA217" s="163"/>
      <c r="DB217" s="163"/>
      <c r="DC217" s="163"/>
      <c r="DD217" s="163"/>
      <c r="DE217" s="163"/>
      <c r="DF217" s="187" t="s">
        <v>72</v>
      </c>
      <c r="DG217" s="187"/>
      <c r="DH217" s="7"/>
      <c r="DI217" s="7"/>
      <c r="DJ217" s="7"/>
      <c r="DK217" s="7"/>
      <c r="DL217" s="7"/>
      <c r="DM217" s="7"/>
      <c r="DN217" s="7"/>
      <c r="DO217" s="7"/>
      <c r="DP217" s="7"/>
      <c r="DQ217" s="7"/>
      <c r="DR217" s="7"/>
      <c r="DS217" s="7"/>
      <c r="DT217" s="7"/>
      <c r="DU217" s="7"/>
    </row>
    <row r="218" spans="1:125" x14ac:dyDescent="0.25">
      <c r="A218" s="152" t="s">
        <v>101</v>
      </c>
      <c r="B218" s="153">
        <v>8278737</v>
      </c>
      <c r="C218" s="154">
        <v>0.19441096065257549</v>
      </c>
      <c r="D218" s="155">
        <v>0.45240000000000002</v>
      </c>
      <c r="E218" s="156"/>
      <c r="F218" s="156"/>
      <c r="G218" s="157">
        <v>1609.5399800944324</v>
      </c>
      <c r="H218" s="157"/>
      <c r="I218" s="288"/>
      <c r="J218" s="159">
        <v>0.25483598528882201</v>
      </c>
      <c r="K218" s="159">
        <v>0.22349295192272001</v>
      </c>
      <c r="L218" s="159">
        <v>0.231006121714491</v>
      </c>
      <c r="M218" s="159">
        <v>0.26932686500723402</v>
      </c>
      <c r="N218" s="159">
        <v>0.25165191408593202</v>
      </c>
      <c r="O218" s="159">
        <v>0.23360392569770599</v>
      </c>
      <c r="P218" s="159">
        <v>0.211946560307925</v>
      </c>
      <c r="Q218" s="159">
        <v>0.204730554591247</v>
      </c>
      <c r="R218" s="160">
        <v>0.26047316376708102</v>
      </c>
      <c r="S218" s="160">
        <v>0.43050688745069499</v>
      </c>
      <c r="T218" s="160">
        <v>0.39025592823257099</v>
      </c>
      <c r="U218" s="160">
        <v>0.34859265546585899</v>
      </c>
      <c r="V218" s="161">
        <v>0.32413450774694302</v>
      </c>
      <c r="W218" s="161">
        <v>0.33468093903832902</v>
      </c>
      <c r="X218" s="162">
        <v>0.332873570192463</v>
      </c>
      <c r="Y218" s="162">
        <v>0.332754618797864</v>
      </c>
      <c r="Z218" s="163">
        <v>0.34606607960170199</v>
      </c>
      <c r="AA218" s="163">
        <v>0.34798349212395002</v>
      </c>
      <c r="AB218" s="163">
        <v>0.383075190735091</v>
      </c>
      <c r="AC218" s="163">
        <v>0.37736942108994598</v>
      </c>
      <c r="AD218" s="223">
        <v>0.33837685036218301</v>
      </c>
      <c r="AE218" s="222"/>
      <c r="AF218" s="163"/>
      <c r="AG218" s="163"/>
      <c r="AH218" s="163"/>
      <c r="AI218" s="163"/>
      <c r="AJ218" s="163"/>
      <c r="AK218" s="163"/>
      <c r="AL218" s="163"/>
      <c r="AM218" s="163"/>
      <c r="AN218" s="163"/>
      <c r="AO218" s="163"/>
      <c r="AP218" s="163"/>
      <c r="AQ218" s="163"/>
      <c r="AR218" s="163"/>
      <c r="AS218" s="163"/>
      <c r="AT218" s="163"/>
      <c r="AU218" s="163"/>
      <c r="AV218" s="163"/>
      <c r="AW218" s="163"/>
      <c r="AX218" s="163"/>
      <c r="AY218" s="163"/>
      <c r="AZ218" s="163"/>
      <c r="BA218" s="163"/>
      <c r="BB218" s="163"/>
      <c r="BC218" s="163"/>
      <c r="BD218" s="163"/>
      <c r="BE218" s="163"/>
      <c r="BF218" s="163"/>
      <c r="BG218" s="163"/>
      <c r="BH218" s="163"/>
      <c r="BI218" s="163"/>
      <c r="BJ218" s="163"/>
      <c r="BK218" s="163"/>
      <c r="BL218" s="163"/>
      <c r="BM218" s="163"/>
      <c r="BN218" s="163"/>
      <c r="BO218" s="163"/>
      <c r="BP218" s="163"/>
      <c r="BQ218" s="163"/>
      <c r="BR218" s="163"/>
      <c r="BS218" s="163"/>
      <c r="BT218" s="163"/>
      <c r="BU218" s="163"/>
      <c r="BV218" s="163"/>
      <c r="BW218" s="163"/>
      <c r="BX218" s="163"/>
      <c r="BY218" s="163"/>
      <c r="BZ218" s="163"/>
      <c r="CA218" s="163"/>
      <c r="CB218" s="163"/>
      <c r="CC218" s="163"/>
      <c r="CD218" s="163"/>
      <c r="CE218" s="163"/>
      <c r="CF218" s="163"/>
      <c r="CG218" s="163"/>
      <c r="CH218" s="163"/>
      <c r="CI218" s="163"/>
      <c r="CJ218" s="163"/>
      <c r="CK218" s="163"/>
      <c r="CL218" s="163"/>
      <c r="CM218" s="163"/>
      <c r="CN218" s="163"/>
      <c r="CO218" s="163"/>
      <c r="CP218" s="163"/>
      <c r="CQ218" s="163"/>
      <c r="CR218" s="163"/>
      <c r="CS218" s="163"/>
      <c r="CT218" s="163"/>
      <c r="CU218" s="163"/>
      <c r="CV218" s="163"/>
      <c r="CW218" s="163"/>
      <c r="CX218" s="163"/>
      <c r="CY218" s="163"/>
      <c r="CZ218" s="163"/>
      <c r="DA218" s="163"/>
      <c r="DB218" s="163"/>
      <c r="DC218" s="163"/>
      <c r="DD218" s="163"/>
      <c r="DE218" s="163"/>
      <c r="DF218" s="187" t="s">
        <v>72</v>
      </c>
      <c r="DG218" s="187"/>
      <c r="DH218" s="7"/>
      <c r="DI218" s="7"/>
      <c r="DJ218" s="7"/>
      <c r="DK218" s="7"/>
      <c r="DL218" s="7"/>
      <c r="DM218" s="7"/>
      <c r="DN218" s="7"/>
      <c r="DO218" s="7"/>
      <c r="DP218" s="7"/>
      <c r="DQ218" s="7"/>
      <c r="DR218" s="7"/>
      <c r="DS218" s="7"/>
      <c r="DT218" s="7"/>
      <c r="DU218" s="7"/>
    </row>
    <row r="219" spans="1:125" x14ac:dyDescent="0.25">
      <c r="A219" s="152" t="s">
        <v>236</v>
      </c>
      <c r="B219" s="153">
        <v>1399491</v>
      </c>
      <c r="C219" s="154">
        <v>11.468764001545999</v>
      </c>
      <c r="D219" s="155">
        <v>7.7800000000000008E-2</v>
      </c>
      <c r="E219" s="156"/>
      <c r="F219" s="156"/>
      <c r="G219" s="157">
        <v>25857.757921080974</v>
      </c>
      <c r="H219" s="157"/>
      <c r="I219" s="158"/>
      <c r="J219" s="168">
        <v>14.8237675067351</v>
      </c>
      <c r="K219" s="168">
        <v>16.9094625634952</v>
      </c>
      <c r="L219" s="168">
        <v>18.356208220105799</v>
      </c>
      <c r="M219" s="168">
        <v>20.547889229072101</v>
      </c>
      <c r="N219" s="168">
        <v>21.811968194445701</v>
      </c>
      <c r="O219" s="168">
        <v>26.408234769532701</v>
      </c>
      <c r="P219" s="168">
        <v>28.695868733804499</v>
      </c>
      <c r="Q219" s="168">
        <v>30.398110102859601</v>
      </c>
      <c r="R219" s="163">
        <v>29.840913793510602</v>
      </c>
      <c r="S219" s="163">
        <v>28.404525475219799</v>
      </c>
      <c r="T219" s="163">
        <v>30.572103108583701</v>
      </c>
      <c r="U219" s="163">
        <v>30.237838715041299</v>
      </c>
      <c r="V219" s="169">
        <v>28.188634345970101</v>
      </c>
      <c r="W219" s="169">
        <v>27.455711125117801</v>
      </c>
      <c r="X219" s="170">
        <v>27.911913608406099</v>
      </c>
      <c r="Y219" s="170">
        <v>26.6956348018808</v>
      </c>
      <c r="Z219" s="163">
        <v>23.219014638385001</v>
      </c>
      <c r="AA219" s="163">
        <v>23.924199816130098</v>
      </c>
      <c r="AB219" s="163">
        <v>23.158632309321401</v>
      </c>
      <c r="AC219" s="163">
        <v>24.157742594226001</v>
      </c>
      <c r="AD219" s="223">
        <v>21.971395336448602</v>
      </c>
      <c r="AE219" s="222"/>
      <c r="AF219" s="163"/>
      <c r="AG219" s="163"/>
      <c r="AH219" s="163"/>
      <c r="AI219" s="163"/>
      <c r="AJ219" s="163"/>
      <c r="AK219" s="163"/>
      <c r="AL219" s="163"/>
      <c r="AM219" s="163"/>
      <c r="AN219" s="163"/>
      <c r="AO219" s="163"/>
      <c r="AP219" s="163"/>
      <c r="AQ219" s="163"/>
      <c r="AR219" s="163"/>
      <c r="AS219" s="163"/>
      <c r="AT219" s="163"/>
      <c r="AU219" s="163"/>
      <c r="AV219" s="163"/>
      <c r="AW219" s="163"/>
      <c r="AX219" s="163"/>
      <c r="AY219" s="163"/>
      <c r="AZ219" s="163"/>
      <c r="BA219" s="163"/>
      <c r="BB219" s="163"/>
      <c r="BC219" s="163"/>
      <c r="BD219" s="163"/>
      <c r="BE219" s="163"/>
      <c r="BF219" s="163"/>
      <c r="BG219" s="163"/>
      <c r="BH219" s="163"/>
      <c r="BI219" s="163"/>
      <c r="BJ219" s="163"/>
      <c r="BK219" s="163"/>
      <c r="BL219" s="163"/>
      <c r="BM219" s="163"/>
      <c r="BN219" s="163"/>
      <c r="BO219" s="163"/>
      <c r="BP219" s="163"/>
      <c r="BQ219" s="163"/>
      <c r="BR219" s="163"/>
      <c r="BS219" s="163"/>
      <c r="BT219" s="163"/>
      <c r="BU219" s="163"/>
      <c r="BV219" s="163"/>
      <c r="BW219" s="163"/>
      <c r="BX219" s="163"/>
      <c r="BY219" s="163"/>
      <c r="BZ219" s="163"/>
      <c r="CA219" s="163"/>
      <c r="CB219" s="163"/>
      <c r="CC219" s="163"/>
      <c r="CD219" s="163"/>
      <c r="CE219" s="163"/>
      <c r="CF219" s="163"/>
      <c r="CG219" s="163"/>
      <c r="CH219" s="163"/>
      <c r="CI219" s="163"/>
      <c r="CJ219" s="163"/>
      <c r="CK219" s="163"/>
      <c r="CL219" s="163"/>
      <c r="CM219" s="163"/>
      <c r="CN219" s="163"/>
      <c r="CO219" s="163"/>
      <c r="CP219" s="163"/>
      <c r="CQ219" s="163"/>
      <c r="CR219" s="163"/>
      <c r="CS219" s="163"/>
      <c r="CT219" s="163"/>
      <c r="CU219" s="163"/>
      <c r="CV219" s="163"/>
      <c r="CW219" s="163"/>
      <c r="CX219" s="163"/>
      <c r="CY219" s="163"/>
      <c r="CZ219" s="163"/>
      <c r="DA219" s="163"/>
      <c r="DB219" s="163"/>
      <c r="DC219" s="163"/>
      <c r="DD219" s="163"/>
      <c r="DE219" s="163"/>
      <c r="DF219" s="187" t="s">
        <v>116</v>
      </c>
      <c r="DG219" s="188">
        <f>C219-J219</f>
        <v>-3.3550035051891012</v>
      </c>
      <c r="DH219" s="7"/>
      <c r="DI219" s="7"/>
      <c r="DJ219" s="7"/>
      <c r="DK219" s="7"/>
      <c r="DL219" s="7"/>
      <c r="DM219" s="7"/>
      <c r="DN219" s="7"/>
      <c r="DO219" s="7"/>
      <c r="DP219" s="7"/>
      <c r="DQ219" s="7"/>
      <c r="DR219" s="7"/>
      <c r="DS219" s="7"/>
      <c r="DT219" s="7"/>
      <c r="DU219" s="7"/>
    </row>
    <row r="220" spans="1:125" x14ac:dyDescent="0.25">
      <c r="A220" s="152" t="s">
        <v>157</v>
      </c>
      <c r="B220" s="153">
        <v>11818618</v>
      </c>
      <c r="C220" s="154">
        <v>1.917334820311029</v>
      </c>
      <c r="D220" s="155">
        <v>0.31019999999999998</v>
      </c>
      <c r="E220" s="156"/>
      <c r="F220" s="156"/>
      <c r="G220" s="157">
        <v>10212.412928771355</v>
      </c>
      <c r="H220" s="157"/>
      <c r="I220" s="158"/>
      <c r="J220" s="159">
        <v>2.1851978644620198</v>
      </c>
      <c r="K220" s="159">
        <v>2.2540894375956699</v>
      </c>
      <c r="L220" s="159">
        <v>2.2100930846442699</v>
      </c>
      <c r="M220" s="159">
        <v>2.1707798628332098</v>
      </c>
      <c r="N220" s="159">
        <v>2.2767987089269899</v>
      </c>
      <c r="O220" s="159">
        <v>2.3204797186894299</v>
      </c>
      <c r="P220" s="159">
        <v>2.3757475083345598</v>
      </c>
      <c r="Q220" s="159">
        <v>2.4323865569333201</v>
      </c>
      <c r="R220" s="160">
        <v>2.4605511358680001</v>
      </c>
      <c r="S220" s="160">
        <v>2.4303886260473502</v>
      </c>
      <c r="T220" s="160">
        <v>2.6356951323961701</v>
      </c>
      <c r="U220" s="160">
        <v>2.4757837441053798</v>
      </c>
      <c r="V220" s="161">
        <v>2.6310917986993299</v>
      </c>
      <c r="W220" s="161">
        <v>2.5954054176819898</v>
      </c>
      <c r="X220" s="162">
        <v>2.7184905651890299</v>
      </c>
      <c r="Y220" s="162">
        <v>2.7296459105856998</v>
      </c>
      <c r="Z220" s="163">
        <v>2.6137147860946901</v>
      </c>
      <c r="AA220" s="163">
        <v>2.6115969013807598</v>
      </c>
      <c r="AB220" s="163">
        <v>2.5810561055393801</v>
      </c>
      <c r="AC220" s="163">
        <v>2.6055045174223102</v>
      </c>
      <c r="AD220" s="223">
        <v>2.4018414443870899</v>
      </c>
      <c r="AE220" s="222"/>
      <c r="AF220" s="163"/>
      <c r="AG220" s="163"/>
      <c r="AH220" s="163"/>
      <c r="AI220" s="163"/>
      <c r="AJ220" s="163"/>
      <c r="AK220" s="163"/>
      <c r="AL220" s="163"/>
      <c r="AM220" s="163"/>
      <c r="AN220" s="163"/>
      <c r="AO220" s="163"/>
      <c r="AP220" s="163"/>
      <c r="AQ220" s="163"/>
      <c r="AR220" s="163"/>
      <c r="AS220" s="163"/>
      <c r="AT220" s="163"/>
      <c r="AU220" s="163"/>
      <c r="AV220" s="163"/>
      <c r="AW220" s="163"/>
      <c r="AX220" s="163"/>
      <c r="AY220" s="163"/>
      <c r="AZ220" s="163"/>
      <c r="BA220" s="163"/>
      <c r="BB220" s="163"/>
      <c r="BC220" s="163"/>
      <c r="BD220" s="163"/>
      <c r="BE220" s="163"/>
      <c r="BF220" s="163"/>
      <c r="BG220" s="163"/>
      <c r="BH220" s="163"/>
      <c r="BI220" s="163"/>
      <c r="BJ220" s="163"/>
      <c r="BK220" s="163"/>
      <c r="BL220" s="163"/>
      <c r="BM220" s="163"/>
      <c r="BN220" s="163"/>
      <c r="BO220" s="163"/>
      <c r="BP220" s="163"/>
      <c r="BQ220" s="163"/>
      <c r="BR220" s="163"/>
      <c r="BS220" s="163"/>
      <c r="BT220" s="163"/>
      <c r="BU220" s="163"/>
      <c r="BV220" s="163"/>
      <c r="BW220" s="163"/>
      <c r="BX220" s="163"/>
      <c r="BY220" s="163"/>
      <c r="BZ220" s="163"/>
      <c r="CA220" s="163"/>
      <c r="CB220" s="163"/>
      <c r="CC220" s="163"/>
      <c r="CD220" s="163"/>
      <c r="CE220" s="163"/>
      <c r="CF220" s="163"/>
      <c r="CG220" s="163"/>
      <c r="CH220" s="163"/>
      <c r="CI220" s="163"/>
      <c r="CJ220" s="163"/>
      <c r="CK220" s="163"/>
      <c r="CL220" s="163"/>
      <c r="CM220" s="163"/>
      <c r="CN220" s="163"/>
      <c r="CO220" s="163"/>
      <c r="CP220" s="163"/>
      <c r="CQ220" s="163"/>
      <c r="CR220" s="163"/>
      <c r="CS220" s="163"/>
      <c r="CT220" s="163"/>
      <c r="CU220" s="163"/>
      <c r="CV220" s="163"/>
      <c r="CW220" s="163"/>
      <c r="CX220" s="163"/>
      <c r="CY220" s="163"/>
      <c r="CZ220" s="163"/>
      <c r="DA220" s="163"/>
      <c r="DB220" s="163"/>
      <c r="DC220" s="163"/>
      <c r="DD220" s="163"/>
      <c r="DE220" s="163"/>
      <c r="DF220" s="187" t="s">
        <v>116</v>
      </c>
      <c r="DG220" s="188">
        <f>C220-J220</f>
        <v>-0.26786304415099083</v>
      </c>
      <c r="DH220" s="7"/>
      <c r="DI220" s="7"/>
      <c r="DJ220" s="7"/>
      <c r="DK220" s="7"/>
      <c r="DL220" s="7"/>
      <c r="DM220" s="7"/>
      <c r="DN220" s="7"/>
      <c r="DO220" s="7"/>
      <c r="DP220" s="7"/>
      <c r="DQ220" s="7"/>
      <c r="DR220" s="7"/>
      <c r="DS220" s="7"/>
      <c r="DT220" s="7"/>
      <c r="DU220" s="7"/>
    </row>
    <row r="221" spans="1:125" x14ac:dyDescent="0.25">
      <c r="A221" s="152" t="s">
        <v>220</v>
      </c>
      <c r="B221" s="153">
        <v>6031187</v>
      </c>
      <c r="C221" s="154">
        <v>8.3889210735231501</v>
      </c>
      <c r="D221" s="155">
        <v>0.32</v>
      </c>
      <c r="E221" s="173"/>
      <c r="F221" s="156"/>
      <c r="G221" s="157">
        <v>11694.52477165257</v>
      </c>
      <c r="H221" s="157"/>
      <c r="I221" s="158"/>
      <c r="J221" s="168">
        <v>8.7176778611842405</v>
      </c>
      <c r="K221" s="168">
        <v>8.9700662932376307</v>
      </c>
      <c r="L221" s="168">
        <v>9.4921567239566205</v>
      </c>
      <c r="M221" s="168">
        <v>10.4953512106625</v>
      </c>
      <c r="N221" s="168">
        <v>10.9164211333078</v>
      </c>
      <c r="O221" s="168">
        <v>11.1373030607344</v>
      </c>
      <c r="P221" s="168">
        <v>11.4170679803268</v>
      </c>
      <c r="Q221" s="168">
        <v>12.444454970657899</v>
      </c>
      <c r="R221" s="163">
        <v>12.546211188119001</v>
      </c>
      <c r="S221" s="163">
        <v>10.904480500654</v>
      </c>
      <c r="T221" s="163">
        <v>12.113736038931</v>
      </c>
      <c r="U221" s="163">
        <v>12.916469365975701</v>
      </c>
      <c r="V221" s="169">
        <v>13.491476909773301</v>
      </c>
      <c r="W221" s="169">
        <v>13.494757024648401</v>
      </c>
      <c r="X221" s="170">
        <v>13.431462437801899</v>
      </c>
      <c r="Y221" s="170">
        <v>13.639044393849</v>
      </c>
      <c r="Z221" s="163">
        <v>13.4026205427335</v>
      </c>
      <c r="AA221" s="163">
        <v>13.141783209799501</v>
      </c>
      <c r="AB221" s="163">
        <v>12.901867598947</v>
      </c>
      <c r="AC221" s="163">
        <v>13.694033517005501</v>
      </c>
      <c r="AD221" s="223">
        <v>13.370904227329699</v>
      </c>
      <c r="AE221" s="222"/>
      <c r="AF221" s="163"/>
      <c r="AG221" s="163"/>
      <c r="AH221" s="163"/>
      <c r="AI221" s="163"/>
      <c r="AJ221" s="163"/>
      <c r="AK221" s="163"/>
      <c r="AL221" s="163"/>
      <c r="AM221" s="163"/>
      <c r="AN221" s="163"/>
      <c r="AO221" s="163"/>
      <c r="AP221" s="163"/>
      <c r="AQ221" s="163"/>
      <c r="AR221" s="163"/>
      <c r="AS221" s="163"/>
      <c r="AT221" s="163"/>
      <c r="AU221" s="163"/>
      <c r="AV221" s="163"/>
      <c r="AW221" s="163"/>
      <c r="AX221" s="163"/>
      <c r="AY221" s="163"/>
      <c r="AZ221" s="163"/>
      <c r="BA221" s="163"/>
      <c r="BB221" s="163"/>
      <c r="BC221" s="163"/>
      <c r="BD221" s="163"/>
      <c r="BE221" s="163"/>
      <c r="BF221" s="163"/>
      <c r="BG221" s="163"/>
      <c r="BH221" s="163"/>
      <c r="BI221" s="163"/>
      <c r="BJ221" s="163"/>
      <c r="BK221" s="163"/>
      <c r="BL221" s="163"/>
      <c r="BM221" s="163"/>
      <c r="BN221" s="163"/>
      <c r="BO221" s="163"/>
      <c r="BP221" s="163"/>
      <c r="BQ221" s="163"/>
      <c r="BR221" s="163"/>
      <c r="BS221" s="163"/>
      <c r="BT221" s="163"/>
      <c r="BU221" s="163"/>
      <c r="BV221" s="163"/>
      <c r="BW221" s="163"/>
      <c r="BX221" s="163"/>
      <c r="BY221" s="163"/>
      <c r="BZ221" s="163"/>
      <c r="CA221" s="163"/>
      <c r="CB221" s="163"/>
      <c r="CC221" s="163"/>
      <c r="CD221" s="163"/>
      <c r="CE221" s="163"/>
      <c r="CF221" s="163"/>
      <c r="CG221" s="163"/>
      <c r="CH221" s="163"/>
      <c r="CI221" s="163"/>
      <c r="CJ221" s="163"/>
      <c r="CK221" s="163"/>
      <c r="CL221" s="163"/>
      <c r="CM221" s="163"/>
      <c r="CN221" s="163"/>
      <c r="CO221" s="163"/>
      <c r="CP221" s="163"/>
      <c r="CQ221" s="163"/>
      <c r="CR221" s="163"/>
      <c r="CS221" s="163"/>
      <c r="CT221" s="163"/>
      <c r="CU221" s="163"/>
      <c r="CV221" s="163"/>
      <c r="CW221" s="163"/>
      <c r="CX221" s="163"/>
      <c r="CY221" s="163"/>
      <c r="CZ221" s="163"/>
      <c r="DA221" s="163"/>
      <c r="DB221" s="163"/>
      <c r="DC221" s="163"/>
      <c r="DD221" s="163"/>
      <c r="DE221" s="163"/>
      <c r="DF221" s="187" t="s">
        <v>116</v>
      </c>
      <c r="DG221" s="188">
        <f>C221-J221</f>
        <v>-0.3287567876610904</v>
      </c>
      <c r="DH221" s="7"/>
      <c r="DI221" s="7"/>
      <c r="DJ221" s="7"/>
      <c r="DK221" s="7"/>
      <c r="DL221" s="7"/>
      <c r="DM221" s="7"/>
      <c r="DN221" s="7"/>
      <c r="DO221" s="7"/>
      <c r="DP221" s="7"/>
      <c r="DQ221" s="7"/>
      <c r="DR221" s="7"/>
      <c r="DS221" s="7"/>
      <c r="DT221" s="7"/>
      <c r="DU221" s="7"/>
    </row>
    <row r="222" spans="1:125" x14ac:dyDescent="0.25">
      <c r="A222" s="152" t="s">
        <v>73</v>
      </c>
      <c r="B222" s="153">
        <v>45741000</v>
      </c>
      <c r="C222" s="154">
        <v>4.6179142740738463E-2</v>
      </c>
      <c r="D222" s="155">
        <v>0.43109999999999998</v>
      </c>
      <c r="E222" s="173"/>
      <c r="F222" s="156"/>
      <c r="G222" s="157">
        <v>1962.9444624316998</v>
      </c>
      <c r="H222" s="157"/>
      <c r="I222" s="288"/>
      <c r="J222" s="159">
        <v>6.7477279829279493E-2</v>
      </c>
      <c r="K222" s="159">
        <v>6.8857441550760595E-2</v>
      </c>
      <c r="L222" s="159">
        <v>6.8394183840112005E-2</v>
      </c>
      <c r="M222" s="159">
        <v>7.0413696597157502E-2</v>
      </c>
      <c r="N222" s="159">
        <v>7.2179963449819404E-2</v>
      </c>
      <c r="O222" s="159">
        <v>8.3927057762954602E-2</v>
      </c>
      <c r="P222" s="159">
        <v>9.32574606960241E-2</v>
      </c>
      <c r="Q222" s="159">
        <v>0.106556654452526</v>
      </c>
      <c r="R222" s="160">
        <v>0.109454826221659</v>
      </c>
      <c r="S222" s="160">
        <v>0.111254596651399</v>
      </c>
      <c r="T222" s="160">
        <v>0.12302057643940301</v>
      </c>
      <c r="U222" s="160">
        <v>0.12190471185629299</v>
      </c>
      <c r="V222" s="161">
        <v>0.114482424559587</v>
      </c>
      <c r="W222" s="161">
        <v>0.115904873607661</v>
      </c>
      <c r="X222" s="162">
        <v>0.12949011276404501</v>
      </c>
      <c r="Y222" s="162">
        <v>0.12921899942458401</v>
      </c>
      <c r="Z222" s="163">
        <v>0.134247428388932</v>
      </c>
      <c r="AA222" s="163">
        <v>0.134151540162844</v>
      </c>
      <c r="AB222" s="163">
        <v>0.13512413781591201</v>
      </c>
      <c r="AC222" s="163">
        <v>0.13572349164683101</v>
      </c>
      <c r="AD222" s="223">
        <v>0.113413075097129</v>
      </c>
      <c r="AE222" s="222"/>
      <c r="AF222" s="163"/>
      <c r="AG222" s="163"/>
      <c r="AH222" s="163"/>
      <c r="AI222" s="163"/>
      <c r="AJ222" s="163"/>
      <c r="AK222" s="163"/>
      <c r="AL222" s="163"/>
      <c r="AM222" s="163"/>
      <c r="AN222" s="163"/>
      <c r="AO222" s="163"/>
      <c r="AP222" s="163"/>
      <c r="AQ222" s="163"/>
      <c r="AR222" s="163"/>
      <c r="AS222" s="163"/>
      <c r="AT222" s="163"/>
      <c r="AU222" s="163"/>
      <c r="AV222" s="163"/>
      <c r="AW222" s="163"/>
      <c r="AX222" s="163"/>
      <c r="AY222" s="163"/>
      <c r="AZ222" s="163"/>
      <c r="BA222" s="163"/>
      <c r="BB222" s="163"/>
      <c r="BC222" s="163"/>
      <c r="BD222" s="163"/>
      <c r="BE222" s="163"/>
      <c r="BF222" s="163"/>
      <c r="BG222" s="163"/>
      <c r="BH222" s="163"/>
      <c r="BI222" s="163"/>
      <c r="BJ222" s="163"/>
      <c r="BK222" s="163"/>
      <c r="BL222" s="163"/>
      <c r="BM222" s="163"/>
      <c r="BN222" s="163"/>
      <c r="BO222" s="163"/>
      <c r="BP222" s="163"/>
      <c r="BQ222" s="163"/>
      <c r="BR222" s="163"/>
      <c r="BS222" s="163"/>
      <c r="BT222" s="163"/>
      <c r="BU222" s="163"/>
      <c r="BV222" s="163"/>
      <c r="BW222" s="163"/>
      <c r="BX222" s="163"/>
      <c r="BY222" s="163"/>
      <c r="BZ222" s="163"/>
      <c r="CA222" s="163"/>
      <c r="CB222" s="163"/>
      <c r="CC222" s="163"/>
      <c r="CD222" s="163"/>
      <c r="CE222" s="163"/>
      <c r="CF222" s="163"/>
      <c r="CG222" s="163"/>
      <c r="CH222" s="163"/>
      <c r="CI222" s="163"/>
      <c r="CJ222" s="163"/>
      <c r="CK222" s="163"/>
      <c r="CL222" s="163"/>
      <c r="CM222" s="163"/>
      <c r="CN222" s="163"/>
      <c r="CO222" s="163"/>
      <c r="CP222" s="163"/>
      <c r="CQ222" s="163"/>
      <c r="CR222" s="163"/>
      <c r="CS222" s="163"/>
      <c r="CT222" s="163"/>
      <c r="CU222" s="163"/>
      <c r="CV222" s="163"/>
      <c r="CW222" s="163"/>
      <c r="CX222" s="163"/>
      <c r="CY222" s="163"/>
      <c r="CZ222" s="163"/>
      <c r="DA222" s="163"/>
      <c r="DB222" s="163"/>
      <c r="DC222" s="163"/>
      <c r="DD222" s="163"/>
      <c r="DE222" s="163"/>
      <c r="DF222" s="187" t="s">
        <v>72</v>
      </c>
      <c r="DG222" s="187"/>
      <c r="DH222" s="7"/>
      <c r="DI222" s="7"/>
      <c r="DJ222" s="7"/>
      <c r="DK222" s="7"/>
      <c r="DL222" s="7"/>
      <c r="DM222" s="7"/>
      <c r="DN222" s="7"/>
      <c r="DO222" s="7"/>
      <c r="DP222" s="7"/>
      <c r="DQ222" s="7"/>
      <c r="DR222" s="7"/>
      <c r="DS222" s="7"/>
      <c r="DT222" s="7"/>
      <c r="DU222" s="7"/>
    </row>
    <row r="223" spans="1:125" x14ac:dyDescent="0.25">
      <c r="A223" s="152" t="s">
        <v>152</v>
      </c>
      <c r="B223" s="153">
        <v>3473727</v>
      </c>
      <c r="C223" s="154">
        <v>1.5759882848610669</v>
      </c>
      <c r="D223" s="155">
        <v>0.68840000000000001</v>
      </c>
      <c r="E223" s="173"/>
      <c r="F223" s="156"/>
      <c r="G223" s="157">
        <v>18774.950454585167</v>
      </c>
      <c r="H223" s="157"/>
      <c r="I223" s="158"/>
      <c r="J223" s="159">
        <v>1.64709645165631</v>
      </c>
      <c r="K223" s="159">
        <v>1.5159529233185101</v>
      </c>
      <c r="L223" s="159">
        <v>1.39724843060097</v>
      </c>
      <c r="M223" s="159">
        <v>1.3903742286582399</v>
      </c>
      <c r="N223" s="159">
        <v>1.72747327437201</v>
      </c>
      <c r="O223" s="159">
        <v>1.6625056386136701</v>
      </c>
      <c r="P223" s="159">
        <v>1.9403767097993401</v>
      </c>
      <c r="Q223" s="159">
        <v>1.7874966691568801</v>
      </c>
      <c r="R223" s="160">
        <v>2.3435751278493</v>
      </c>
      <c r="S223" s="160">
        <v>2.3851217385659398</v>
      </c>
      <c r="T223" s="160">
        <v>1.90292975232411</v>
      </c>
      <c r="U223" s="160">
        <v>2.2793661549574402</v>
      </c>
      <c r="V223" s="161">
        <v>2.5868211370091698</v>
      </c>
      <c r="W223" s="161">
        <v>2.2379205124368799</v>
      </c>
      <c r="X223" s="162">
        <v>1.9607015590530901</v>
      </c>
      <c r="Y223" s="162">
        <v>1.99298267519634</v>
      </c>
      <c r="Z223" s="163">
        <v>1.9603499839779801</v>
      </c>
      <c r="AA223" s="163">
        <v>1.8265281289856099</v>
      </c>
      <c r="AB223" s="163">
        <v>1.93980147619418</v>
      </c>
      <c r="AC223" s="163">
        <v>1.93774660412612</v>
      </c>
      <c r="AD223" s="223">
        <v>1.6821714380784401</v>
      </c>
      <c r="AE223" s="222"/>
      <c r="AF223" s="163"/>
      <c r="AG223" s="163"/>
      <c r="AH223" s="163"/>
      <c r="AI223" s="163"/>
      <c r="AJ223" s="163"/>
      <c r="AK223" s="163"/>
      <c r="AL223" s="163"/>
      <c r="AM223" s="163"/>
      <c r="AN223" s="163"/>
      <c r="AO223" s="163"/>
      <c r="AP223" s="163"/>
      <c r="AQ223" s="163"/>
      <c r="AR223" s="163"/>
      <c r="AS223" s="163"/>
      <c r="AT223" s="163"/>
      <c r="AU223" s="163"/>
      <c r="AV223" s="163"/>
      <c r="AW223" s="163"/>
      <c r="AX223" s="163"/>
      <c r="AY223" s="163"/>
      <c r="AZ223" s="163"/>
      <c r="BA223" s="163"/>
      <c r="BB223" s="163"/>
      <c r="BC223" s="163"/>
      <c r="BD223" s="163"/>
      <c r="BE223" s="163"/>
      <c r="BF223" s="163"/>
      <c r="BG223" s="163"/>
      <c r="BH223" s="163"/>
      <c r="BI223" s="163"/>
      <c r="BJ223" s="163"/>
      <c r="BK223" s="163"/>
      <c r="BL223" s="163"/>
      <c r="BM223" s="163"/>
      <c r="BN223" s="163"/>
      <c r="BO223" s="163"/>
      <c r="BP223" s="163"/>
      <c r="BQ223" s="163"/>
      <c r="BR223" s="163"/>
      <c r="BS223" s="163"/>
      <c r="BT223" s="163"/>
      <c r="BU223" s="163"/>
      <c r="BV223" s="163"/>
      <c r="BW223" s="163"/>
      <c r="BX223" s="163"/>
      <c r="BY223" s="163"/>
      <c r="BZ223" s="163"/>
      <c r="CA223" s="163"/>
      <c r="CB223" s="163"/>
      <c r="CC223" s="163"/>
      <c r="CD223" s="163"/>
      <c r="CE223" s="163"/>
      <c r="CF223" s="163"/>
      <c r="CG223" s="163"/>
      <c r="CH223" s="163"/>
      <c r="CI223" s="163"/>
      <c r="CJ223" s="163"/>
      <c r="CK223" s="163"/>
      <c r="CL223" s="163"/>
      <c r="CM223" s="163"/>
      <c r="CN223" s="163"/>
      <c r="CO223" s="163"/>
      <c r="CP223" s="163"/>
      <c r="CQ223" s="163"/>
      <c r="CR223" s="163"/>
      <c r="CS223" s="163"/>
      <c r="CT223" s="163"/>
      <c r="CU223" s="163"/>
      <c r="CV223" s="163"/>
      <c r="CW223" s="163"/>
      <c r="CX223" s="163"/>
      <c r="CY223" s="163"/>
      <c r="CZ223" s="163"/>
      <c r="DA223" s="163"/>
      <c r="DB223" s="163"/>
      <c r="DC223" s="163"/>
      <c r="DD223" s="163"/>
      <c r="DE223" s="163"/>
      <c r="DF223" s="187" t="s">
        <v>116</v>
      </c>
      <c r="DG223" s="188">
        <f>C223-J223</f>
        <v>-7.1108166795243122E-2</v>
      </c>
      <c r="DH223" s="7"/>
      <c r="DI223" s="7"/>
      <c r="DJ223" s="7"/>
      <c r="DK223" s="7"/>
      <c r="DL223" s="7"/>
      <c r="DM223" s="7"/>
      <c r="DN223" s="7"/>
      <c r="DO223" s="7"/>
      <c r="DP223" s="7"/>
      <c r="DQ223" s="7"/>
      <c r="DR223" s="7"/>
      <c r="DS223" s="7"/>
      <c r="DT223" s="7"/>
      <c r="DU223" s="7"/>
    </row>
    <row r="224" spans="1:125" x14ac:dyDescent="0.25">
      <c r="A224" s="152" t="s">
        <v>112</v>
      </c>
      <c r="B224" s="153">
        <v>307150</v>
      </c>
      <c r="C224" s="154">
        <v>0.36858720033309333</v>
      </c>
      <c r="D224" s="155">
        <v>0.11799999999999997</v>
      </c>
      <c r="E224" s="156"/>
      <c r="F224" s="156"/>
      <c r="G224" s="157">
        <v>2809.2281770671043</v>
      </c>
      <c r="H224" s="157"/>
      <c r="I224" s="288"/>
      <c r="J224" s="159">
        <v>0.42762480776816603</v>
      </c>
      <c r="K224" s="159">
        <v>0.48193418902213497</v>
      </c>
      <c r="L224" s="159">
        <v>0.44441673116583102</v>
      </c>
      <c r="M224" s="159">
        <v>0.49931701337930501</v>
      </c>
      <c r="N224" s="159">
        <v>0.39866539538460799</v>
      </c>
      <c r="O224" s="159">
        <v>0.39516894884653903</v>
      </c>
      <c r="P224" s="159">
        <v>0.34407700564682198</v>
      </c>
      <c r="Q224" s="159">
        <v>0.48914886025651</v>
      </c>
      <c r="R224" s="162">
        <v>0.48137954615248102</v>
      </c>
      <c r="S224" s="162">
        <v>0.52459783170483398</v>
      </c>
      <c r="T224" s="160">
        <v>0.55346480810004395</v>
      </c>
      <c r="U224" s="160">
        <v>0.79295553522332196</v>
      </c>
      <c r="V224" s="161">
        <v>0.59286249889892295</v>
      </c>
      <c r="W224" s="161">
        <v>0.54884778025772096</v>
      </c>
      <c r="X224" s="162">
        <v>0.60194987297662705</v>
      </c>
      <c r="Y224" s="162">
        <v>0.57695570688918896</v>
      </c>
      <c r="Z224" s="163">
        <v>0.550918151603908</v>
      </c>
      <c r="AA224" s="163">
        <v>0.60304581051534101</v>
      </c>
      <c r="AB224" s="163">
        <v>0.60735025248389796</v>
      </c>
      <c r="AC224" s="163">
        <v>0.61321363634785497</v>
      </c>
      <c r="AD224" s="223">
        <v>0.58852650744724999</v>
      </c>
      <c r="AE224" s="222"/>
      <c r="AF224" s="163"/>
      <c r="AG224" s="163"/>
      <c r="AH224" s="163"/>
      <c r="AI224" s="163"/>
      <c r="AJ224" s="163"/>
      <c r="AK224" s="163"/>
      <c r="AL224" s="163"/>
      <c r="AM224" s="163"/>
      <c r="AN224" s="163"/>
      <c r="AO224" s="163"/>
      <c r="AP224" s="163"/>
      <c r="AQ224" s="163"/>
      <c r="AR224" s="163"/>
      <c r="AS224" s="163"/>
      <c r="AT224" s="163"/>
      <c r="AU224" s="163"/>
      <c r="AV224" s="163"/>
      <c r="AW224" s="163"/>
      <c r="AX224" s="163"/>
      <c r="AY224" s="163"/>
      <c r="AZ224" s="163"/>
      <c r="BA224" s="163"/>
      <c r="BB224" s="163"/>
      <c r="BC224" s="163"/>
      <c r="BD224" s="163"/>
      <c r="BE224" s="163"/>
      <c r="BF224" s="163"/>
      <c r="BG224" s="163"/>
      <c r="BH224" s="163"/>
      <c r="BI224" s="163"/>
      <c r="BJ224" s="163"/>
      <c r="BK224" s="163"/>
      <c r="BL224" s="163"/>
      <c r="BM224" s="163"/>
      <c r="BN224" s="163"/>
      <c r="BO224" s="163"/>
      <c r="BP224" s="163"/>
      <c r="BQ224" s="163"/>
      <c r="BR224" s="163"/>
      <c r="BS224" s="163"/>
      <c r="BT224" s="163"/>
      <c r="BU224" s="163"/>
      <c r="BV224" s="163"/>
      <c r="BW224" s="163"/>
      <c r="BX224" s="163"/>
      <c r="BY224" s="163"/>
      <c r="BZ224" s="163"/>
      <c r="CA224" s="163"/>
      <c r="CB224" s="163"/>
      <c r="CC224" s="163"/>
      <c r="CD224" s="163"/>
      <c r="CE224" s="163"/>
      <c r="CF224" s="163"/>
      <c r="CG224" s="163"/>
      <c r="CH224" s="163"/>
      <c r="CI224" s="163"/>
      <c r="CJ224" s="163"/>
      <c r="CK224" s="163"/>
      <c r="CL224" s="163"/>
      <c r="CM224" s="163"/>
      <c r="CN224" s="163"/>
      <c r="CO224" s="163"/>
      <c r="CP224" s="163"/>
      <c r="CQ224" s="163"/>
      <c r="CR224" s="163"/>
      <c r="CS224" s="163"/>
      <c r="CT224" s="163"/>
      <c r="CU224" s="163"/>
      <c r="CV224" s="163"/>
      <c r="CW224" s="163"/>
      <c r="CX224" s="163"/>
      <c r="CY224" s="163"/>
      <c r="CZ224" s="163"/>
      <c r="DA224" s="163"/>
      <c r="DB224" s="163"/>
      <c r="DC224" s="163"/>
      <c r="DD224" s="163"/>
      <c r="DE224" s="163"/>
      <c r="DF224" s="187" t="s">
        <v>106</v>
      </c>
      <c r="DG224" s="187"/>
      <c r="DH224" s="7"/>
      <c r="DI224" s="7"/>
      <c r="DJ224" s="7"/>
      <c r="DK224" s="7"/>
      <c r="DL224" s="7"/>
      <c r="DM224" s="7"/>
      <c r="DN224" s="7"/>
      <c r="DO224" s="7"/>
      <c r="DP224" s="7"/>
      <c r="DQ224" s="7"/>
      <c r="DR224" s="7"/>
      <c r="DS224" s="7"/>
      <c r="DT224" s="7"/>
      <c r="DU224" s="7"/>
    </row>
    <row r="225" spans="1:125" x14ac:dyDescent="0.25">
      <c r="A225" s="152" t="s">
        <v>197</v>
      </c>
      <c r="B225" s="153">
        <v>28435943</v>
      </c>
      <c r="C225" s="154">
        <v>5.3276762368684372</v>
      </c>
      <c r="D225" s="155">
        <v>0.14159999999999998</v>
      </c>
      <c r="E225" s="173"/>
      <c r="F225" s="156"/>
      <c r="G225" s="157">
        <v>18526.043671122341</v>
      </c>
      <c r="H225" s="157"/>
      <c r="I225" s="158"/>
      <c r="J225" s="168">
        <v>5.4279208381186104</v>
      </c>
      <c r="K225" s="168">
        <v>5.6092861388901101</v>
      </c>
      <c r="L225" s="168">
        <v>5.3965584901864299</v>
      </c>
      <c r="M225" s="168">
        <v>5.3080783576125397</v>
      </c>
      <c r="N225" s="168">
        <v>5.4994172879949303</v>
      </c>
      <c r="O225" s="168">
        <v>5.7290803500235201</v>
      </c>
      <c r="P225" s="168">
        <v>5.5116513266468896</v>
      </c>
      <c r="Q225" s="168">
        <v>5.3318228298028298</v>
      </c>
      <c r="R225" s="163">
        <v>6.3226557816762998</v>
      </c>
      <c r="S225" s="163">
        <v>6.2588229294441904</v>
      </c>
      <c r="T225" s="163">
        <v>6.52238728056704</v>
      </c>
      <c r="U225" s="163">
        <v>5.6169444045541397</v>
      </c>
      <c r="V225" s="169">
        <v>6.5050244924246803</v>
      </c>
      <c r="W225" s="169">
        <v>6.0988085331950197</v>
      </c>
      <c r="X225" s="170">
        <v>6.0174606774457997</v>
      </c>
      <c r="Y225" s="170">
        <v>5.5312364391159097</v>
      </c>
      <c r="Z225" s="163">
        <v>5.0182107643673097</v>
      </c>
      <c r="AA225" s="163">
        <v>4.37333968353916</v>
      </c>
      <c r="AB225" s="163">
        <v>4.0588309829484199</v>
      </c>
      <c r="AC225" s="163">
        <v>3.3185939144416299</v>
      </c>
      <c r="AD225" s="223">
        <v>2.6815046665311302</v>
      </c>
      <c r="AE225" s="222"/>
      <c r="AF225" s="163"/>
      <c r="AG225" s="163"/>
      <c r="AH225" s="163"/>
      <c r="AI225" s="163"/>
      <c r="AJ225" s="163"/>
      <c r="AK225" s="163"/>
      <c r="AL225" s="163"/>
      <c r="AM225" s="163"/>
      <c r="AN225" s="163"/>
      <c r="AO225" s="163"/>
      <c r="AP225" s="163"/>
      <c r="AQ225" s="163"/>
      <c r="AR225" s="163"/>
      <c r="AS225" s="163"/>
      <c r="AT225" s="163"/>
      <c r="AU225" s="163"/>
      <c r="AV225" s="163"/>
      <c r="AW225" s="163"/>
      <c r="AX225" s="163"/>
      <c r="AY225" s="163"/>
      <c r="AZ225" s="163"/>
      <c r="BA225" s="163"/>
      <c r="BB225" s="163"/>
      <c r="BC225" s="163"/>
      <c r="BD225" s="163"/>
      <c r="BE225" s="163"/>
      <c r="BF225" s="163"/>
      <c r="BG225" s="163"/>
      <c r="BH225" s="163"/>
      <c r="BI225" s="163"/>
      <c r="BJ225" s="163"/>
      <c r="BK225" s="163"/>
      <c r="BL225" s="163"/>
      <c r="BM225" s="163"/>
      <c r="BN225" s="163"/>
      <c r="BO225" s="163"/>
      <c r="BP225" s="163"/>
      <c r="BQ225" s="163"/>
      <c r="BR225" s="163"/>
      <c r="BS225" s="163"/>
      <c r="BT225" s="163"/>
      <c r="BU225" s="163"/>
      <c r="BV225" s="163"/>
      <c r="BW225" s="163"/>
      <c r="BX225" s="163"/>
      <c r="BY225" s="163"/>
      <c r="BZ225" s="163"/>
      <c r="CA225" s="163"/>
      <c r="CB225" s="163"/>
      <c r="CC225" s="163"/>
      <c r="CD225" s="163"/>
      <c r="CE225" s="163"/>
      <c r="CF225" s="163"/>
      <c r="CG225" s="163"/>
      <c r="CH225" s="163"/>
      <c r="CI225" s="163"/>
      <c r="CJ225" s="163"/>
      <c r="CK225" s="163"/>
      <c r="CL225" s="163"/>
      <c r="CM225" s="163"/>
      <c r="CN225" s="163"/>
      <c r="CO225" s="163"/>
      <c r="CP225" s="163"/>
      <c r="CQ225" s="163"/>
      <c r="CR225" s="163"/>
      <c r="CS225" s="163"/>
      <c r="CT225" s="163"/>
      <c r="CU225" s="163"/>
      <c r="CV225" s="163"/>
      <c r="CW225" s="163"/>
      <c r="CX225" s="163"/>
      <c r="CY225" s="163"/>
      <c r="CZ225" s="163"/>
      <c r="DA225" s="163"/>
      <c r="DB225" s="163"/>
      <c r="DC225" s="163"/>
      <c r="DD225" s="163"/>
      <c r="DE225" s="163"/>
      <c r="DF225" s="187" t="s">
        <v>116</v>
      </c>
      <c r="DG225" s="188">
        <f>C225-J225</f>
        <v>-0.1002446012501732</v>
      </c>
      <c r="DH225" s="7"/>
      <c r="DI225" s="7"/>
      <c r="DJ225" s="7"/>
      <c r="DK225" s="7"/>
      <c r="DL225" s="7"/>
      <c r="DM225" s="7"/>
      <c r="DN225" s="7"/>
      <c r="DO225" s="7"/>
      <c r="DP225" s="7"/>
      <c r="DQ225" s="7"/>
      <c r="DR225" s="7"/>
      <c r="DS225" s="7"/>
      <c r="DT225" s="7"/>
      <c r="DU225" s="7"/>
    </row>
    <row r="226" spans="1:125" x14ac:dyDescent="0.25">
      <c r="A226" s="152" t="s">
        <v>115</v>
      </c>
      <c r="B226" s="153">
        <v>97338583</v>
      </c>
      <c r="C226" s="154">
        <v>0.44704232153799611</v>
      </c>
      <c r="D226" s="155">
        <v>0.31840000000000002</v>
      </c>
      <c r="E226" s="156"/>
      <c r="F226" s="156"/>
      <c r="G226" s="157">
        <v>5726.6857163325312</v>
      </c>
      <c r="H226" s="157">
        <v>1</v>
      </c>
      <c r="I226" s="158"/>
      <c r="J226" s="159">
        <v>0.704026802303651</v>
      </c>
      <c r="K226" s="159">
        <v>0.76537614398723697</v>
      </c>
      <c r="L226" s="159">
        <v>0.89187369476307599</v>
      </c>
      <c r="M226" s="159">
        <v>0.93835154404775001</v>
      </c>
      <c r="N226" s="159">
        <v>1.1003015767959601</v>
      </c>
      <c r="O226" s="159">
        <v>1.19124611114344</v>
      </c>
      <c r="P226" s="159">
        <v>1.21222499994712</v>
      </c>
      <c r="Q226" s="159">
        <v>1.32779490957485</v>
      </c>
      <c r="R226" s="160">
        <v>1.4535103445408599</v>
      </c>
      <c r="S226" s="160">
        <v>1.60499658775784</v>
      </c>
      <c r="T226" s="160">
        <v>1.77275006131306</v>
      </c>
      <c r="U226" s="160">
        <v>1.7533736103684601</v>
      </c>
      <c r="V226" s="161">
        <v>1.72737666531029</v>
      </c>
      <c r="W226" s="161">
        <v>1.7801012271939101</v>
      </c>
      <c r="X226" s="162">
        <v>1.93063092116346</v>
      </c>
      <c r="Y226" s="162">
        <v>2.3449986856984402</v>
      </c>
      <c r="Z226" s="163">
        <v>2.4872045853623401</v>
      </c>
      <c r="AA226" s="163">
        <v>2.4693859845531998</v>
      </c>
      <c r="AB226" s="163">
        <v>2.84845865523299</v>
      </c>
      <c r="AC226" s="163">
        <v>3.3683966054418799</v>
      </c>
      <c r="AD226" s="223">
        <v>3.2729243482515198</v>
      </c>
      <c r="AE226" s="222"/>
      <c r="AF226" s="163"/>
      <c r="AG226" s="163"/>
      <c r="AH226" s="163"/>
      <c r="AI226" s="163"/>
      <c r="AJ226" s="163"/>
      <c r="AK226" s="163"/>
      <c r="AL226" s="163"/>
      <c r="AM226" s="163"/>
      <c r="AN226" s="163"/>
      <c r="AO226" s="163"/>
      <c r="AP226" s="163"/>
      <c r="AQ226" s="163"/>
      <c r="AR226" s="163"/>
      <c r="AS226" s="163"/>
      <c r="AT226" s="163"/>
      <c r="AU226" s="163"/>
      <c r="AV226" s="163"/>
      <c r="AW226" s="163"/>
      <c r="AX226" s="163"/>
      <c r="AY226" s="163"/>
      <c r="AZ226" s="163"/>
      <c r="BA226" s="163"/>
      <c r="BB226" s="163"/>
      <c r="BC226" s="163"/>
      <c r="BD226" s="163"/>
      <c r="BE226" s="163"/>
      <c r="BF226" s="163"/>
      <c r="BG226" s="163"/>
      <c r="BH226" s="163"/>
      <c r="BI226" s="163"/>
      <c r="BJ226" s="163"/>
      <c r="BK226" s="163"/>
      <c r="BL226" s="163"/>
      <c r="BM226" s="163"/>
      <c r="BN226" s="163"/>
      <c r="BO226" s="163"/>
      <c r="BP226" s="163"/>
      <c r="BQ226" s="163"/>
      <c r="BR226" s="163"/>
      <c r="BS226" s="163"/>
      <c r="BT226" s="163"/>
      <c r="BU226" s="163"/>
      <c r="BV226" s="163"/>
      <c r="BW226" s="163"/>
      <c r="BX226" s="163"/>
      <c r="BY226" s="163"/>
      <c r="BZ226" s="163"/>
      <c r="CA226" s="163"/>
      <c r="CB226" s="163"/>
      <c r="CC226" s="163"/>
      <c r="CD226" s="163"/>
      <c r="CE226" s="163"/>
      <c r="CF226" s="163"/>
      <c r="CG226" s="163"/>
      <c r="CH226" s="163"/>
      <c r="CI226" s="163"/>
      <c r="CJ226" s="163"/>
      <c r="CK226" s="163"/>
      <c r="CL226" s="163"/>
      <c r="CM226" s="163"/>
      <c r="CN226" s="163"/>
      <c r="CO226" s="163"/>
      <c r="CP226" s="163"/>
      <c r="CQ226" s="163"/>
      <c r="CR226" s="163"/>
      <c r="CS226" s="163"/>
      <c r="CT226" s="163"/>
      <c r="CU226" s="163"/>
      <c r="CV226" s="163"/>
      <c r="CW226" s="163"/>
      <c r="CX226" s="163"/>
      <c r="CY226" s="163"/>
      <c r="CZ226" s="163"/>
      <c r="DA226" s="163"/>
      <c r="DB226" s="163"/>
      <c r="DC226" s="163"/>
      <c r="DD226" s="163"/>
      <c r="DE226" s="163"/>
      <c r="DF226" s="187" t="s">
        <v>116</v>
      </c>
      <c r="DG226" s="188">
        <f>C226-J226</f>
        <v>-0.25698448076565489</v>
      </c>
      <c r="DH226" s="7"/>
      <c r="DI226" s="7"/>
      <c r="DJ226" s="7"/>
      <c r="DK226" s="7"/>
      <c r="DL226" s="7"/>
      <c r="DM226" s="7"/>
      <c r="DN226" s="7"/>
      <c r="DO226" s="7"/>
      <c r="DP226" s="7"/>
      <c r="DQ226" s="7"/>
      <c r="DR226" s="7"/>
      <c r="DS226" s="7"/>
      <c r="DT226" s="7"/>
      <c r="DU226" s="7"/>
    </row>
    <row r="227" spans="1:125" x14ac:dyDescent="0.25">
      <c r="A227" s="152" t="s">
        <v>126</v>
      </c>
      <c r="B227" s="153">
        <v>29825968</v>
      </c>
      <c r="C227" s="154">
        <v>0.71189852327189385</v>
      </c>
      <c r="D227" s="155">
        <v>0.24079999999999999</v>
      </c>
      <c r="E227" s="156"/>
      <c r="F227" s="156"/>
      <c r="G227" s="165">
        <v>3884.6814880159791</v>
      </c>
      <c r="H227" s="157"/>
      <c r="I227" s="288"/>
      <c r="J227" s="159">
        <v>0.87982285556512796</v>
      </c>
      <c r="K227" s="159">
        <v>0.910232405603559</v>
      </c>
      <c r="L227" s="159">
        <v>0.88722201411476198</v>
      </c>
      <c r="M227" s="159">
        <v>1.0020801017721599</v>
      </c>
      <c r="N227" s="159">
        <v>1.0194214484006201</v>
      </c>
      <c r="O227" s="159">
        <v>1.0683335313672999</v>
      </c>
      <c r="P227" s="159">
        <v>1.0829924897615799</v>
      </c>
      <c r="Q227" s="159">
        <v>1.1170850558441701</v>
      </c>
      <c r="R227" s="160">
        <v>1.1284186599738799</v>
      </c>
      <c r="S227" s="160">
        <v>1.20197241074259</v>
      </c>
      <c r="T227" s="160">
        <v>1.1149377471470101</v>
      </c>
      <c r="U227" s="160">
        <v>0.94752342700785896</v>
      </c>
      <c r="V227" s="161">
        <v>0.88268619522167802</v>
      </c>
      <c r="W227" s="161">
        <v>1.1246297055016601</v>
      </c>
      <c r="X227" s="162">
        <v>1.0776530587423401</v>
      </c>
      <c r="Y227" s="162">
        <v>0.53640277355923205</v>
      </c>
      <c r="Z227" s="163">
        <v>0.419027496994475</v>
      </c>
      <c r="AA227" s="163">
        <v>0.38976309454609498</v>
      </c>
      <c r="AB227" s="163">
        <v>0.34926693262995501</v>
      </c>
      <c r="AC227" s="163">
        <v>0.35980943397325099</v>
      </c>
      <c r="AD227" s="223">
        <v>0.34115985819227501</v>
      </c>
      <c r="AE227" s="222"/>
      <c r="AF227" s="163"/>
      <c r="AG227" s="163"/>
      <c r="AH227" s="163"/>
      <c r="AI227" s="163"/>
      <c r="AJ227" s="163"/>
      <c r="AK227" s="163"/>
      <c r="AL227" s="163"/>
      <c r="AM227" s="163"/>
      <c r="AN227" s="163"/>
      <c r="AO227" s="163"/>
      <c r="AP227" s="163"/>
      <c r="AQ227" s="163"/>
      <c r="AR227" s="163"/>
      <c r="AS227" s="163"/>
      <c r="AT227" s="163"/>
      <c r="AU227" s="163"/>
      <c r="AV227" s="163"/>
      <c r="AW227" s="163"/>
      <c r="AX227" s="163"/>
      <c r="AY227" s="163"/>
      <c r="AZ227" s="163"/>
      <c r="BA227" s="163"/>
      <c r="BB227" s="163"/>
      <c r="BC227" s="163"/>
      <c r="BD227" s="163"/>
      <c r="BE227" s="163"/>
      <c r="BF227" s="163"/>
      <c r="BG227" s="163"/>
      <c r="BH227" s="163"/>
      <c r="BI227" s="163"/>
      <c r="BJ227" s="163"/>
      <c r="BK227" s="163"/>
      <c r="BL227" s="163"/>
      <c r="BM227" s="163"/>
      <c r="BN227" s="163"/>
      <c r="BO227" s="163"/>
      <c r="BP227" s="163"/>
      <c r="BQ227" s="163"/>
      <c r="BR227" s="163"/>
      <c r="BS227" s="163"/>
      <c r="BT227" s="163"/>
      <c r="BU227" s="163"/>
      <c r="BV227" s="163"/>
      <c r="BW227" s="163"/>
      <c r="BX227" s="163"/>
      <c r="BY227" s="163"/>
      <c r="BZ227" s="163"/>
      <c r="CA227" s="163"/>
      <c r="CB227" s="163"/>
      <c r="CC227" s="163"/>
      <c r="CD227" s="163"/>
      <c r="CE227" s="163"/>
      <c r="CF227" s="163"/>
      <c r="CG227" s="163"/>
      <c r="CH227" s="163"/>
      <c r="CI227" s="163"/>
      <c r="CJ227" s="163"/>
      <c r="CK227" s="163"/>
      <c r="CL227" s="163"/>
      <c r="CM227" s="163"/>
      <c r="CN227" s="163"/>
      <c r="CO227" s="163"/>
      <c r="CP227" s="163"/>
      <c r="CQ227" s="163"/>
      <c r="CR227" s="163"/>
      <c r="CS227" s="163"/>
      <c r="CT227" s="163"/>
      <c r="CU227" s="163"/>
      <c r="CV227" s="163"/>
      <c r="CW227" s="163"/>
      <c r="CX227" s="163"/>
      <c r="CY227" s="163"/>
      <c r="CZ227" s="163"/>
      <c r="DA227" s="163"/>
      <c r="DB227" s="163"/>
      <c r="DC227" s="163"/>
      <c r="DD227" s="163"/>
      <c r="DE227" s="163"/>
      <c r="DF227" s="187" t="s">
        <v>72</v>
      </c>
      <c r="DG227" s="187"/>
      <c r="DH227" s="7"/>
      <c r="DI227" s="7"/>
      <c r="DJ227" s="7"/>
      <c r="DK227" s="7"/>
      <c r="DL227" s="7"/>
      <c r="DM227" s="7"/>
      <c r="DN227" s="7"/>
      <c r="DO227" s="7"/>
      <c r="DP227" s="7"/>
      <c r="DQ227" s="7"/>
      <c r="DR227" s="7"/>
      <c r="DS227" s="7"/>
      <c r="DT227" s="7"/>
      <c r="DU227" s="7"/>
    </row>
    <row r="228" spans="1:125" x14ac:dyDescent="0.25">
      <c r="A228" s="152" t="s">
        <v>109</v>
      </c>
      <c r="B228" s="153">
        <v>18383956</v>
      </c>
      <c r="C228" s="154">
        <v>0.28320666887562429</v>
      </c>
      <c r="D228" s="155">
        <v>0.11280000000000001</v>
      </c>
      <c r="E228" s="156"/>
      <c r="F228" s="156"/>
      <c r="G228" s="157">
        <v>3080.1325852394502</v>
      </c>
      <c r="H228" s="157"/>
      <c r="I228" s="288"/>
      <c r="J228" s="159">
        <v>0.18489510261629399</v>
      </c>
      <c r="K228" s="159">
        <v>0.181818229890712</v>
      </c>
      <c r="L228" s="159">
        <v>0.18601759028949699</v>
      </c>
      <c r="M228" s="159">
        <v>0.195437536313145</v>
      </c>
      <c r="N228" s="159">
        <v>0.19617687826678401</v>
      </c>
      <c r="O228" s="159">
        <v>0.20424925931739699</v>
      </c>
      <c r="P228" s="159">
        <v>0.19234915802253399</v>
      </c>
      <c r="Q228" s="159">
        <v>0.137151729728308</v>
      </c>
      <c r="R228" s="160">
        <v>0.14372001620750899</v>
      </c>
      <c r="S228" s="160">
        <v>0.152165827026607</v>
      </c>
      <c r="T228" s="160">
        <v>0.16466552862495901</v>
      </c>
      <c r="U228" s="160">
        <v>0.18282039841196401</v>
      </c>
      <c r="V228" s="161">
        <v>0.24702453844501099</v>
      </c>
      <c r="W228" s="161">
        <v>0.25444744256137602</v>
      </c>
      <c r="X228" s="162">
        <v>0.26936679119951901</v>
      </c>
      <c r="Y228" s="162">
        <v>0.27941916475980499</v>
      </c>
      <c r="Z228" s="163">
        <v>0.29844477070091102</v>
      </c>
      <c r="AA228" s="163">
        <v>0.42703324129036602</v>
      </c>
      <c r="AB228" s="163">
        <v>0.47411229190062998</v>
      </c>
      <c r="AC228" s="163">
        <v>0.44828552037736502</v>
      </c>
      <c r="AD228" s="223">
        <v>0.40350332201825301</v>
      </c>
      <c r="AE228" s="222"/>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3"/>
      <c r="BC228" s="163"/>
      <c r="BD228" s="163"/>
      <c r="BE228" s="163"/>
      <c r="BF228" s="163"/>
      <c r="BG228" s="163"/>
      <c r="BH228" s="163"/>
      <c r="BI228" s="163"/>
      <c r="BJ228" s="163"/>
      <c r="BK228" s="163"/>
      <c r="BL228" s="163"/>
      <c r="BM228" s="163"/>
      <c r="BN228" s="163"/>
      <c r="BO228" s="163"/>
      <c r="BP228" s="163"/>
      <c r="BQ228" s="163"/>
      <c r="BR228" s="163"/>
      <c r="BS228" s="163"/>
      <c r="BT228" s="163"/>
      <c r="BU228" s="163"/>
      <c r="BV228" s="163"/>
      <c r="BW228" s="163"/>
      <c r="BX228" s="163"/>
      <c r="BY228" s="163"/>
      <c r="BZ228" s="163"/>
      <c r="CA228" s="163"/>
      <c r="CB228" s="163"/>
      <c r="CC228" s="163"/>
      <c r="CD228" s="163"/>
      <c r="CE228" s="163"/>
      <c r="CF228" s="163"/>
      <c r="CG228" s="163"/>
      <c r="CH228" s="163"/>
      <c r="CI228" s="163"/>
      <c r="CJ228" s="163"/>
      <c r="CK228" s="163"/>
      <c r="CL228" s="163"/>
      <c r="CM228" s="163"/>
      <c r="CN228" s="163"/>
      <c r="CO228" s="163"/>
      <c r="CP228" s="163"/>
      <c r="CQ228" s="163"/>
      <c r="CR228" s="163"/>
      <c r="CS228" s="163"/>
      <c r="CT228" s="163"/>
      <c r="CU228" s="163"/>
      <c r="CV228" s="163"/>
      <c r="CW228" s="163"/>
      <c r="CX228" s="163"/>
      <c r="CY228" s="163"/>
      <c r="CZ228" s="163"/>
      <c r="DA228" s="163"/>
      <c r="DB228" s="163"/>
      <c r="DC228" s="163"/>
      <c r="DD228" s="163"/>
      <c r="DE228" s="163"/>
      <c r="DF228" s="187" t="s">
        <v>72</v>
      </c>
      <c r="DG228" s="187"/>
      <c r="DH228" s="7"/>
      <c r="DI228" s="7"/>
      <c r="DJ228" s="7"/>
      <c r="DK228" s="7"/>
      <c r="DL228" s="7"/>
      <c r="DM228" s="7"/>
      <c r="DN228" s="7"/>
      <c r="DO228" s="7"/>
      <c r="DP228" s="7"/>
      <c r="DQ228" s="7"/>
      <c r="DR228" s="7"/>
      <c r="DS228" s="7"/>
      <c r="DT228" s="7"/>
      <c r="DU228" s="7"/>
    </row>
    <row r="229" spans="1:125" x14ac:dyDescent="0.25">
      <c r="A229" s="152" t="s">
        <v>149</v>
      </c>
      <c r="B229" s="153">
        <v>14862927</v>
      </c>
      <c r="C229" s="154">
        <v>1.5025154420137339</v>
      </c>
      <c r="D229" s="155">
        <v>0.14900000000000005</v>
      </c>
      <c r="E229" s="156"/>
      <c r="F229" s="156"/>
      <c r="G229" s="157">
        <v>2809.2193893262761</v>
      </c>
      <c r="H229" s="157"/>
      <c r="I229" s="288"/>
      <c r="J229" s="159">
        <v>1.1879618127521001</v>
      </c>
      <c r="K229" s="159">
        <v>1.18838305041161</v>
      </c>
      <c r="L229" s="159">
        <v>1.0646234748210099</v>
      </c>
      <c r="M229" s="159">
        <v>0.86180399852777101</v>
      </c>
      <c r="N229" s="159">
        <v>0.81018746343181403</v>
      </c>
      <c r="O229" s="159">
        <v>0.88156813902627496</v>
      </c>
      <c r="P229" s="159">
        <v>0.80746838475194904</v>
      </c>
      <c r="Q229" s="159">
        <v>0.78167696644385998</v>
      </c>
      <c r="R229" s="160">
        <v>0.594250451819892</v>
      </c>
      <c r="S229" s="160">
        <v>0.58491113912502002</v>
      </c>
      <c r="T229" s="160">
        <v>0.72889519533163405</v>
      </c>
      <c r="U229" s="160">
        <v>0.84030858284792798</v>
      </c>
      <c r="V229" s="161">
        <v>0.85601321994724999</v>
      </c>
      <c r="W229" s="161">
        <v>0.85146644325616905</v>
      </c>
      <c r="X229" s="162">
        <v>0.81876035667706903</v>
      </c>
      <c r="Y229" s="162">
        <v>0.81447478003485996</v>
      </c>
      <c r="Z229" s="163">
        <v>0.71294817614424399</v>
      </c>
      <c r="AA229" s="163">
        <v>0.65600002589247397</v>
      </c>
      <c r="AB229" s="163">
        <v>0.77008290701598003</v>
      </c>
      <c r="AC229" s="163">
        <v>0.69724368337727505</v>
      </c>
      <c r="AD229" s="223">
        <v>0.65374902068469398</v>
      </c>
      <c r="AE229" s="222"/>
      <c r="AF229" s="163"/>
      <c r="AG229" s="163"/>
      <c r="AH229" s="163"/>
      <c r="AI229" s="163"/>
      <c r="AJ229" s="163"/>
      <c r="AK229" s="163"/>
      <c r="AL229" s="163"/>
      <c r="AM229" s="163"/>
      <c r="AN229" s="163"/>
      <c r="AO229" s="163"/>
      <c r="AP229" s="163"/>
      <c r="AQ229" s="163"/>
      <c r="AR229" s="163"/>
      <c r="AS229" s="163"/>
      <c r="AT229" s="163"/>
      <c r="AU229" s="163"/>
      <c r="AV229" s="163"/>
      <c r="AW229" s="163"/>
      <c r="AX229" s="163"/>
      <c r="AY229" s="163"/>
      <c r="AZ229" s="163"/>
      <c r="BA229" s="163"/>
      <c r="BB229" s="163"/>
      <c r="BC229" s="163"/>
      <c r="BD229" s="163"/>
      <c r="BE229" s="163"/>
      <c r="BF229" s="163"/>
      <c r="BG229" s="163"/>
      <c r="BH229" s="163"/>
      <c r="BI229" s="163"/>
      <c r="BJ229" s="163"/>
      <c r="BK229" s="163"/>
      <c r="BL229" s="163"/>
      <c r="BM229" s="163"/>
      <c r="BN229" s="163"/>
      <c r="BO229" s="163"/>
      <c r="BP229" s="163"/>
      <c r="BQ229" s="163"/>
      <c r="BR229" s="163"/>
      <c r="BS229" s="163"/>
      <c r="BT229" s="163"/>
      <c r="BU229" s="163"/>
      <c r="BV229" s="163"/>
      <c r="BW229" s="163"/>
      <c r="BX229" s="163"/>
      <c r="BY229" s="163"/>
      <c r="BZ229" s="163"/>
      <c r="CA229" s="163"/>
      <c r="CB229" s="163"/>
      <c r="CC229" s="163"/>
      <c r="CD229" s="163"/>
      <c r="CE229" s="163"/>
      <c r="CF229" s="163"/>
      <c r="CG229" s="163"/>
      <c r="CH229" s="163"/>
      <c r="CI229" s="163"/>
      <c r="CJ229" s="163"/>
      <c r="CK229" s="163"/>
      <c r="CL229" s="163"/>
      <c r="CM229" s="163"/>
      <c r="CN229" s="163"/>
      <c r="CO229" s="163"/>
      <c r="CP229" s="163"/>
      <c r="CQ229" s="163"/>
      <c r="CR229" s="163"/>
      <c r="CS229" s="163"/>
      <c r="CT229" s="163"/>
      <c r="CU229" s="163"/>
      <c r="CV229" s="163"/>
      <c r="CW229" s="163"/>
      <c r="CX229" s="163"/>
      <c r="CY229" s="163"/>
      <c r="CZ229" s="163"/>
      <c r="DA229" s="163"/>
      <c r="DB229" s="163"/>
      <c r="DC229" s="163"/>
      <c r="DD229" s="163"/>
      <c r="DE229" s="163"/>
      <c r="DF229" s="187" t="s">
        <v>72</v>
      </c>
      <c r="DG229" s="187"/>
      <c r="DH229" s="7"/>
      <c r="DI229" s="7"/>
      <c r="DJ229" s="7"/>
      <c r="DK229" s="7"/>
      <c r="DL229" s="7"/>
      <c r="DM229" s="7"/>
      <c r="DN229" s="7"/>
      <c r="DO229" s="7"/>
      <c r="DP229" s="7"/>
      <c r="DQ229" s="7"/>
      <c r="DR229" s="7"/>
      <c r="DS229" s="7"/>
      <c r="DT229" s="7"/>
      <c r="DU229" s="7"/>
    </row>
    <row r="230" spans="1:125"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115"/>
      <c r="AA230" s="115"/>
      <c r="AB230" s="115"/>
      <c r="AC230" s="116"/>
      <c r="AD230" s="7"/>
      <c r="AE230" s="7"/>
      <c r="AF230" s="7"/>
      <c r="AG230" s="7"/>
      <c r="AH230" s="7"/>
      <c r="AI230" s="7"/>
      <c r="AJ230" s="7"/>
      <c r="AK230" s="7"/>
      <c r="AL230" s="29"/>
      <c r="AM230" s="117"/>
      <c r="AN230" s="117"/>
      <c r="AO230" s="117"/>
      <c r="AP230" s="2"/>
      <c r="AQ230" s="2"/>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row>
    <row r="231" spans="1:125"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115"/>
      <c r="AA231" s="7"/>
      <c r="AB231" s="7"/>
      <c r="AC231" s="115"/>
      <c r="AD231" s="7"/>
      <c r="AE231" s="7"/>
      <c r="AF231" s="7"/>
      <c r="AG231" s="7"/>
      <c r="AH231" s="7"/>
      <c r="AI231" s="7"/>
      <c r="AJ231" s="7"/>
      <c r="AK231" s="7"/>
      <c r="AL231" s="29"/>
      <c r="AM231" s="117"/>
      <c r="AN231" s="117"/>
      <c r="AO231" s="117"/>
      <c r="AP231" s="2"/>
      <c r="AQ231" s="2"/>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row>
    <row r="232" spans="1:125"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29"/>
      <c r="AO232" s="117"/>
      <c r="AP232" s="117"/>
      <c r="AQ232" s="117"/>
      <c r="AR232" s="2"/>
      <c r="AS232" s="2"/>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row>
    <row r="233" spans="1:125"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29"/>
      <c r="AO233" s="117"/>
      <c r="AP233" s="117"/>
      <c r="AQ233" s="117"/>
      <c r="AR233" s="2"/>
      <c r="AS233" s="2"/>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row>
    <row r="234" spans="1:125"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2"/>
      <c r="AO234" s="2"/>
      <c r="AP234" s="2"/>
      <c r="AQ234" s="2"/>
      <c r="AR234" s="2"/>
      <c r="AS234" s="2"/>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row>
    <row r="235" spans="1:125"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2"/>
      <c r="AO235" s="2"/>
      <c r="AP235" s="2"/>
      <c r="AQ235" s="2"/>
      <c r="AR235" s="2"/>
      <c r="AS235" s="2"/>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row>
    <row r="236" spans="1:125"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2"/>
      <c r="AO236" s="2"/>
      <c r="AP236" s="2"/>
      <c r="AQ236" s="2"/>
      <c r="AR236" s="2"/>
      <c r="AS236" s="2"/>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row>
    <row r="237" spans="1:125"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2"/>
      <c r="AO237" s="2"/>
      <c r="AP237" s="2"/>
      <c r="AQ237" s="2"/>
      <c r="AR237" s="2"/>
      <c r="AS237" s="2"/>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row>
    <row r="238" spans="1:125"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2"/>
      <c r="AO238" s="2"/>
      <c r="AP238" s="2"/>
      <c r="AQ238" s="2"/>
      <c r="AR238" s="2"/>
      <c r="AS238" s="2"/>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row>
    <row r="239" spans="1:125"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2"/>
      <c r="AO239" s="2"/>
      <c r="AP239" s="2"/>
      <c r="AQ239" s="2"/>
      <c r="AR239" s="2"/>
      <c r="AS239" s="2"/>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row>
    <row r="240" spans="1:125"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row>
    <row r="241" spans="1:125"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2"/>
      <c r="AO241" s="2"/>
      <c r="AP241" s="2"/>
      <c r="AQ241" s="2"/>
      <c r="AR241" s="2"/>
      <c r="AS241" s="2"/>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row>
  </sheetData>
  <autoFilter ref="A44:DG114" xr:uid="{00000000-0001-0000-0000-000000000000}">
    <sortState xmlns:xlrd2="http://schemas.microsoft.com/office/spreadsheetml/2017/richdata2" ref="A45:DG229">
      <sortCondition descending="1" ref="E44:E114"/>
    </sortState>
  </autoFilter>
  <pageMargins left="0.7" right="0.7" top="0.75" bottom="0.75" header="0.3" footer="0.3"/>
  <pageSetup paperSize="9" orientation="portrait" r:id="rId1"/>
  <ignoredErrors>
    <ignoredError sqref="BM9:CZ9"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32959-6C96-4F54-9A94-A6E036784FF2}">
  <sheetPr>
    <tabColor theme="7" tint="0.39997558519241921"/>
  </sheetPr>
  <dimension ref="B3:I179"/>
  <sheetViews>
    <sheetView workbookViewId="0"/>
  </sheetViews>
  <sheetFormatPr defaultRowHeight="15" x14ac:dyDescent="0.25"/>
  <cols>
    <col min="1" max="1" width="13.85546875" customWidth="1"/>
    <col min="2" max="2" width="4.85546875" customWidth="1"/>
    <col min="3" max="3" width="21.85546875" customWidth="1"/>
    <col min="4" max="4" width="12" customWidth="1"/>
    <col min="5" max="5" width="13.140625" customWidth="1"/>
    <col min="6" max="6" width="10" customWidth="1"/>
    <col min="7" max="7" width="17.28515625" customWidth="1"/>
    <col min="8" max="8" width="15.28515625" customWidth="1"/>
    <col min="9" max="9" width="10.28515625" bestFit="1" customWidth="1"/>
  </cols>
  <sheetData>
    <row r="3" spans="2:9" x14ac:dyDescent="0.25">
      <c r="B3" s="304" t="s">
        <v>259</v>
      </c>
      <c r="C3" s="309" t="s">
        <v>409</v>
      </c>
      <c r="D3" s="310" t="s">
        <v>45</v>
      </c>
      <c r="E3" s="310" t="s">
        <v>31</v>
      </c>
      <c r="F3" s="311" t="s">
        <v>408</v>
      </c>
    </row>
    <row r="4" spans="2:9" x14ac:dyDescent="0.25">
      <c r="B4" s="304" t="s">
        <v>259</v>
      </c>
      <c r="C4" s="309" t="s">
        <v>406</v>
      </c>
      <c r="D4" s="310" t="s">
        <v>258</v>
      </c>
      <c r="E4" s="310" t="s">
        <v>49</v>
      </c>
      <c r="F4" s="311" t="s">
        <v>407</v>
      </c>
    </row>
    <row r="5" spans="2:9" x14ac:dyDescent="0.25">
      <c r="B5" s="304" t="s">
        <v>259</v>
      </c>
      <c r="C5" s="305" t="s">
        <v>259</v>
      </c>
      <c r="D5" s="308" t="s">
        <v>259</v>
      </c>
      <c r="E5" s="305" t="s">
        <v>259</v>
      </c>
      <c r="F5" s="305" t="s">
        <v>259</v>
      </c>
    </row>
    <row r="6" spans="2:9" x14ac:dyDescent="0.25">
      <c r="B6" s="292" t="s">
        <v>296</v>
      </c>
      <c r="C6" s="186" t="s">
        <v>254</v>
      </c>
      <c r="D6" s="217">
        <v>29573.630242276391</v>
      </c>
      <c r="E6" s="296">
        <v>85.203403145812814</v>
      </c>
      <c r="F6" s="218">
        <v>1.329325611177635E-2</v>
      </c>
      <c r="H6" s="299"/>
    </row>
    <row r="7" spans="2:9" x14ac:dyDescent="0.25">
      <c r="B7" s="292" t="s">
        <v>297</v>
      </c>
      <c r="C7" s="186" t="s">
        <v>250</v>
      </c>
      <c r="D7" s="217">
        <v>15350.116345557672</v>
      </c>
      <c r="E7" s="296">
        <v>65.553638911033801</v>
      </c>
      <c r="F7" s="218">
        <v>1.0227541141895159E-2</v>
      </c>
      <c r="H7" s="132"/>
    </row>
    <row r="8" spans="2:9" x14ac:dyDescent="0.25">
      <c r="B8" s="292" t="s">
        <v>298</v>
      </c>
      <c r="C8" s="186" t="s">
        <v>251</v>
      </c>
      <c r="D8" s="217">
        <v>10884.415059051174</v>
      </c>
      <c r="E8" s="296">
        <v>6.8819435314615811</v>
      </c>
      <c r="F8" s="218">
        <v>1.073706384168027E-3</v>
      </c>
      <c r="H8" s="307"/>
    </row>
    <row r="9" spans="2:9" x14ac:dyDescent="0.25">
      <c r="B9" s="292" t="s">
        <v>299</v>
      </c>
      <c r="C9" s="186" t="s">
        <v>245</v>
      </c>
      <c r="D9" s="217">
        <v>9946.9353141959164</v>
      </c>
      <c r="E9" s="296">
        <v>4.3516151020603724</v>
      </c>
      <c r="F9" s="218">
        <v>6.7892985392338891E-4</v>
      </c>
      <c r="H9" s="132"/>
    </row>
    <row r="10" spans="2:9" x14ac:dyDescent="0.25">
      <c r="B10" s="292" t="s">
        <v>300</v>
      </c>
      <c r="C10" s="186" t="s">
        <v>236</v>
      </c>
      <c r="D10" s="217">
        <v>9049.5822801853319</v>
      </c>
      <c r="E10" s="296">
        <v>12.66480895487885</v>
      </c>
      <c r="F10" s="218">
        <v>1.9759369089495898E-3</v>
      </c>
      <c r="H10" s="132"/>
    </row>
    <row r="11" spans="2:9" x14ac:dyDescent="0.25">
      <c r="B11" s="292" t="s">
        <v>301</v>
      </c>
      <c r="C11" s="186" t="s">
        <v>237</v>
      </c>
      <c r="D11" s="217">
        <v>8772.433539563639</v>
      </c>
      <c r="E11" s="296">
        <v>305.40233451270774</v>
      </c>
      <c r="F11" s="218">
        <v>4.7648231172927387E-2</v>
      </c>
      <c r="H11" s="306"/>
    </row>
    <row r="12" spans="2:9" x14ac:dyDescent="0.25">
      <c r="B12" s="292" t="s">
        <v>302</v>
      </c>
      <c r="C12" s="186" t="s">
        <v>222</v>
      </c>
      <c r="D12" s="217">
        <v>6334.7367491514269</v>
      </c>
      <c r="E12" s="296">
        <v>32.34910604742516</v>
      </c>
      <c r="F12" s="218">
        <v>5.047039622813102E-3</v>
      </c>
      <c r="H12" s="132"/>
    </row>
    <row r="13" spans="2:9" x14ac:dyDescent="0.25">
      <c r="B13" s="292" t="s">
        <v>303</v>
      </c>
      <c r="C13" s="186" t="s">
        <v>248</v>
      </c>
      <c r="D13" s="217">
        <v>6226.7677589467085</v>
      </c>
      <c r="E13" s="296">
        <v>159.94723872154219</v>
      </c>
      <c r="F13" s="218">
        <v>2.4954632446525484E-2</v>
      </c>
      <c r="H13" s="132"/>
    </row>
    <row r="14" spans="2:9" x14ac:dyDescent="0.25">
      <c r="B14" s="292" t="s">
        <v>304</v>
      </c>
      <c r="C14" s="186" t="s">
        <v>225</v>
      </c>
      <c r="D14" s="217">
        <v>5687.1748284380546</v>
      </c>
      <c r="E14" s="296">
        <v>1.5466840663420134</v>
      </c>
      <c r="F14" s="218">
        <v>2.4131040144842475E-4</v>
      </c>
      <c r="H14" s="132"/>
    </row>
    <row r="15" spans="2:9" x14ac:dyDescent="0.25">
      <c r="B15" s="292" t="s">
        <v>305</v>
      </c>
      <c r="C15" s="186" t="s">
        <v>249</v>
      </c>
      <c r="D15" s="217">
        <v>5644.544280649764</v>
      </c>
      <c r="E15" s="296">
        <v>1859.7877220445534</v>
      </c>
      <c r="F15" s="218">
        <v>0.29016017658785653</v>
      </c>
      <c r="H15" s="132"/>
      <c r="I15" s="291"/>
    </row>
    <row r="16" spans="2:9" x14ac:dyDescent="0.25">
      <c r="B16" s="292" t="s">
        <v>306</v>
      </c>
      <c r="C16" s="186" t="s">
        <v>235</v>
      </c>
      <c r="D16" s="217">
        <v>5513.6131242869205</v>
      </c>
      <c r="E16" s="296">
        <v>31.349340097362443</v>
      </c>
      <c r="F16" s="218">
        <v>4.8910582378527733E-3</v>
      </c>
      <c r="H16" s="132"/>
    </row>
    <row r="17" spans="2:9" x14ac:dyDescent="0.25">
      <c r="B17" s="292" t="s">
        <v>307</v>
      </c>
      <c r="C17" s="186" t="s">
        <v>252</v>
      </c>
      <c r="D17" s="217">
        <v>5398.7717239456497</v>
      </c>
      <c r="E17" s="296">
        <v>9.186458186346611</v>
      </c>
      <c r="F17" s="218">
        <v>1.4332519233092541E-3</v>
      </c>
      <c r="H17" s="132"/>
    </row>
    <row r="18" spans="2:9" x14ac:dyDescent="0.25">
      <c r="B18" s="292" t="s">
        <v>308</v>
      </c>
      <c r="C18" s="186" t="s">
        <v>247</v>
      </c>
      <c r="D18" s="217">
        <v>4887.4971431709091</v>
      </c>
      <c r="E18" s="296">
        <v>185.75049215053048</v>
      </c>
      <c r="F18" s="218">
        <v>2.8980401883945763E-2</v>
      </c>
      <c r="H18" s="132"/>
    </row>
    <row r="19" spans="2:9" x14ac:dyDescent="0.25">
      <c r="B19" s="292" t="s">
        <v>309</v>
      </c>
      <c r="C19" s="186" t="s">
        <v>232</v>
      </c>
      <c r="D19" s="217">
        <v>4560.8282630105468</v>
      </c>
      <c r="E19" s="296">
        <v>22.780078385137088</v>
      </c>
      <c r="F19" s="218">
        <v>3.5541000129036466E-3</v>
      </c>
      <c r="H19" s="132"/>
    </row>
    <row r="20" spans="2:9" x14ac:dyDescent="0.25">
      <c r="B20" s="292" t="s">
        <v>310</v>
      </c>
      <c r="C20" s="186" t="s">
        <v>218</v>
      </c>
      <c r="D20" s="217">
        <v>4506.3644026568718</v>
      </c>
      <c r="E20" s="296">
        <v>233.34215795456194</v>
      </c>
      <c r="F20" s="218">
        <v>3.6405553684941042E-2</v>
      </c>
      <c r="H20" s="132"/>
    </row>
    <row r="21" spans="2:9" x14ac:dyDescent="0.25">
      <c r="B21" s="292" t="s">
        <v>311</v>
      </c>
      <c r="C21" s="186" t="s">
        <v>227</v>
      </c>
      <c r="D21" s="217">
        <v>4365.6028079134639</v>
      </c>
      <c r="E21" s="296">
        <v>1.599666008889691</v>
      </c>
      <c r="F21" s="218">
        <v>2.4957653291245082E-4</v>
      </c>
      <c r="H21" s="132"/>
      <c r="I21" s="293"/>
    </row>
    <row r="22" spans="2:9" x14ac:dyDescent="0.25">
      <c r="B22" s="292" t="s">
        <v>312</v>
      </c>
      <c r="C22" s="186" t="s">
        <v>253</v>
      </c>
      <c r="D22" s="217">
        <v>3654.6268393431087</v>
      </c>
      <c r="E22" s="296">
        <v>36.145721291839081</v>
      </c>
      <c r="F22" s="218">
        <v>5.639379563924349E-3</v>
      </c>
      <c r="H22" s="132"/>
    </row>
    <row r="23" spans="2:9" x14ac:dyDescent="0.25">
      <c r="B23" s="292" t="s">
        <v>313</v>
      </c>
      <c r="C23" s="186" t="s">
        <v>234</v>
      </c>
      <c r="D23" s="217">
        <v>3232.6713682603545</v>
      </c>
      <c r="E23" s="296">
        <v>56.381470675149032</v>
      </c>
      <c r="F23" s="218">
        <v>8.7965187066615016E-3</v>
      </c>
      <c r="H23" s="132"/>
    </row>
    <row r="24" spans="2:9" x14ac:dyDescent="0.25">
      <c r="B24" s="292" t="s">
        <v>314</v>
      </c>
      <c r="C24" s="186" t="s">
        <v>219</v>
      </c>
      <c r="D24" s="217">
        <v>2871.9371820506649</v>
      </c>
      <c r="E24" s="296">
        <v>25.609652599468099</v>
      </c>
      <c r="F24" s="218">
        <v>3.9955642423782529E-3</v>
      </c>
      <c r="H24" s="132"/>
    </row>
    <row r="25" spans="2:9" x14ac:dyDescent="0.25">
      <c r="B25" s="292" t="s">
        <v>315</v>
      </c>
      <c r="C25" s="186" t="s">
        <v>242</v>
      </c>
      <c r="D25" s="217">
        <v>2492.2751477252968</v>
      </c>
      <c r="E25" s="296">
        <v>46.741224721505219</v>
      </c>
      <c r="F25" s="218">
        <v>7.292467768426172E-3</v>
      </c>
      <c r="H25" s="132"/>
    </row>
    <row r="26" spans="2:9" x14ac:dyDescent="0.25">
      <c r="B26" s="292" t="s">
        <v>316</v>
      </c>
      <c r="C26" s="186" t="s">
        <v>241</v>
      </c>
      <c r="D26" s="217">
        <v>2297.1770809802606</v>
      </c>
      <c r="E26" s="296">
        <v>26.54617145627665</v>
      </c>
      <c r="F26" s="218">
        <v>4.1416779486084928E-3</v>
      </c>
      <c r="H26" s="132"/>
    </row>
    <row r="27" spans="2:9" x14ac:dyDescent="0.25">
      <c r="B27" s="292" t="s">
        <v>317</v>
      </c>
      <c r="C27" s="186" t="s">
        <v>213</v>
      </c>
      <c r="D27" s="217">
        <v>2291.0306302012427</v>
      </c>
      <c r="E27" s="296">
        <v>11.64828703313218</v>
      </c>
      <c r="F27" s="218">
        <v>1.8173412924589163E-3</v>
      </c>
      <c r="H27" s="132"/>
    </row>
    <row r="28" spans="2:9" x14ac:dyDescent="0.25">
      <c r="B28" s="292" t="s">
        <v>318</v>
      </c>
      <c r="C28" s="186" t="s">
        <v>246</v>
      </c>
      <c r="D28" s="217">
        <v>2214.5252672269062</v>
      </c>
      <c r="E28" s="296">
        <v>2.9476593586192439</v>
      </c>
      <c r="F28" s="218">
        <v>4.5988762581868368E-4</v>
      </c>
      <c r="H28" s="132"/>
    </row>
    <row r="29" spans="2:9" x14ac:dyDescent="0.25">
      <c r="B29" s="292" t="s">
        <v>319</v>
      </c>
      <c r="C29" s="186" t="s">
        <v>229</v>
      </c>
      <c r="D29" s="217">
        <v>2154.8749878746794</v>
      </c>
      <c r="E29" s="296">
        <v>271.16089422657291</v>
      </c>
      <c r="F29" s="218">
        <v>4.230595353431342E-2</v>
      </c>
      <c r="H29" s="132"/>
    </row>
    <row r="30" spans="2:9" x14ac:dyDescent="0.25">
      <c r="B30" s="292" t="s">
        <v>320</v>
      </c>
      <c r="C30" s="186" t="s">
        <v>244</v>
      </c>
      <c r="D30" s="217">
        <v>2143.7574075913767</v>
      </c>
      <c r="E30" s="296">
        <v>22.935837553049751</v>
      </c>
      <c r="F30" s="218">
        <v>3.5784012313335813E-3</v>
      </c>
      <c r="H30" s="132"/>
    </row>
    <row r="31" spans="2:9" x14ac:dyDescent="0.25">
      <c r="B31" s="292" t="s">
        <v>321</v>
      </c>
      <c r="C31" s="186" t="s">
        <v>239</v>
      </c>
      <c r="D31" s="217">
        <v>2135.5442292264488</v>
      </c>
      <c r="E31" s="296">
        <v>11.811095043923077</v>
      </c>
      <c r="F31" s="218">
        <v>1.8427422565587711E-3</v>
      </c>
      <c r="H31" s="132"/>
    </row>
    <row r="32" spans="2:9" x14ac:dyDescent="0.25">
      <c r="B32" s="292" t="s">
        <v>322</v>
      </c>
      <c r="C32" s="186" t="s">
        <v>238</v>
      </c>
      <c r="D32" s="217">
        <v>2108.1017558012359</v>
      </c>
      <c r="E32" s="296">
        <v>175.47949690631668</v>
      </c>
      <c r="F32" s="218">
        <v>2.7377942765376147E-2</v>
      </c>
      <c r="H32" s="132"/>
    </row>
    <row r="33" spans="2:8" x14ac:dyDescent="0.25">
      <c r="B33" s="292" t="s">
        <v>323</v>
      </c>
      <c r="C33" s="186" t="s">
        <v>221</v>
      </c>
      <c r="D33" s="217">
        <v>2093.6798594686302</v>
      </c>
      <c r="E33" s="296">
        <v>19.297237896736416</v>
      </c>
      <c r="F33" s="218">
        <v>3.0107145505936283E-3</v>
      </c>
      <c r="H33" s="132"/>
    </row>
    <row r="34" spans="2:8" x14ac:dyDescent="0.25">
      <c r="B34" s="292" t="s">
        <v>324</v>
      </c>
      <c r="C34" s="186" t="s">
        <v>228</v>
      </c>
      <c r="D34" s="217">
        <v>2038.0447001443633</v>
      </c>
      <c r="E34" s="296">
        <v>10.963610513309099</v>
      </c>
      <c r="F34" s="218">
        <v>1.7105194990130379E-3</v>
      </c>
      <c r="H34" s="132"/>
    </row>
    <row r="35" spans="2:8" x14ac:dyDescent="0.25">
      <c r="B35" s="292" t="s">
        <v>325</v>
      </c>
      <c r="C35" s="186" t="s">
        <v>158</v>
      </c>
      <c r="D35" s="217">
        <v>1999.4649129283175</v>
      </c>
      <c r="E35" s="296">
        <v>2.8052192808647356</v>
      </c>
      <c r="F35" s="218">
        <v>4.3766442387765806E-4</v>
      </c>
      <c r="H35" s="132"/>
    </row>
    <row r="36" spans="2:8" x14ac:dyDescent="0.25">
      <c r="B36" s="292" t="s">
        <v>326</v>
      </c>
      <c r="C36" s="186" t="s">
        <v>184</v>
      </c>
      <c r="D36" s="217">
        <v>1948.2494554134628</v>
      </c>
      <c r="E36" s="296">
        <v>63.057037977413223</v>
      </c>
      <c r="F36" s="218">
        <v>9.8380267047461865E-3</v>
      </c>
      <c r="H36" s="132"/>
    </row>
    <row r="37" spans="2:8" x14ac:dyDescent="0.25">
      <c r="B37" s="292" t="s">
        <v>327</v>
      </c>
      <c r="C37" s="186" t="s">
        <v>217</v>
      </c>
      <c r="D37" s="217">
        <v>1823.4514632780697</v>
      </c>
      <c r="E37" s="296">
        <v>3.8294778277683195</v>
      </c>
      <c r="F37" s="218">
        <v>5.974670923856747E-4</v>
      </c>
      <c r="H37" s="132"/>
    </row>
    <row r="38" spans="2:8" x14ac:dyDescent="0.25">
      <c r="B38" s="292" t="s">
        <v>328</v>
      </c>
      <c r="C38" s="186" t="s">
        <v>203</v>
      </c>
      <c r="D38" s="217">
        <v>1697.825325266982</v>
      </c>
      <c r="E38" s="296">
        <v>12.702789518582506</v>
      </c>
      <c r="F38" s="218">
        <v>1.981862556775162E-3</v>
      </c>
      <c r="H38" s="132"/>
    </row>
    <row r="39" spans="2:8" x14ac:dyDescent="0.25">
      <c r="B39" s="292" t="s">
        <v>329</v>
      </c>
      <c r="C39" s="186" t="s">
        <v>204</v>
      </c>
      <c r="D39" s="217">
        <v>1649.6166763033611</v>
      </c>
      <c r="E39" s="296">
        <v>78.111934572295908</v>
      </c>
      <c r="F39" s="218">
        <v>1.2186860070352431E-2</v>
      </c>
      <c r="H39" s="132"/>
    </row>
    <row r="40" spans="2:8" x14ac:dyDescent="0.25">
      <c r="B40" s="292" t="s">
        <v>330</v>
      </c>
      <c r="C40" s="186" t="s">
        <v>220</v>
      </c>
      <c r="D40" s="217">
        <v>1543.4768494253278</v>
      </c>
      <c r="E40" s="296">
        <v>9.3089975090549952</v>
      </c>
      <c r="F40" s="218">
        <v>1.4523702512208572E-3</v>
      </c>
      <c r="H40" s="132"/>
    </row>
    <row r="41" spans="2:8" x14ac:dyDescent="0.25">
      <c r="B41" s="292" t="s">
        <v>331</v>
      </c>
      <c r="C41" s="186" t="s">
        <v>206</v>
      </c>
      <c r="D41" s="217">
        <v>1525.0831002226043</v>
      </c>
      <c r="E41" s="296">
        <v>13.171984127980211</v>
      </c>
      <c r="F41" s="218">
        <v>2.0550653148658764E-3</v>
      </c>
      <c r="H41" s="132"/>
    </row>
    <row r="42" spans="2:8" x14ac:dyDescent="0.25">
      <c r="B42" s="292" t="s">
        <v>332</v>
      </c>
      <c r="C42" s="186" t="s">
        <v>194</v>
      </c>
      <c r="D42" s="217">
        <v>1470.5598455650197</v>
      </c>
      <c r="E42" s="296">
        <v>10.158956818568564</v>
      </c>
      <c r="F42" s="218">
        <v>1.5849791185757959E-3</v>
      </c>
      <c r="H42" s="132"/>
    </row>
    <row r="43" spans="2:8" x14ac:dyDescent="0.25">
      <c r="B43" s="292" t="s">
        <v>333</v>
      </c>
      <c r="C43" s="186" t="s">
        <v>243</v>
      </c>
      <c r="D43" s="217">
        <v>1447.3453749916073</v>
      </c>
      <c r="E43" s="296">
        <v>208.56837370542056</v>
      </c>
      <c r="F43" s="218">
        <v>3.2540399868043163E-2</v>
      </c>
      <c r="H43" s="132"/>
    </row>
    <row r="44" spans="2:8" x14ac:dyDescent="0.25">
      <c r="B44" s="292" t="s">
        <v>334</v>
      </c>
      <c r="C44" s="186" t="s">
        <v>212</v>
      </c>
      <c r="D44" s="217">
        <v>1424.6957994407085</v>
      </c>
      <c r="E44" s="296">
        <v>84.846366407895346</v>
      </c>
      <c r="F44" s="218">
        <v>1.3237551989367909E-2</v>
      </c>
      <c r="H44" s="132"/>
    </row>
    <row r="45" spans="2:8" x14ac:dyDescent="0.25">
      <c r="B45" s="292" t="s">
        <v>335</v>
      </c>
      <c r="C45" s="186" t="s">
        <v>231</v>
      </c>
      <c r="D45" s="217">
        <v>1407.2364992555872</v>
      </c>
      <c r="E45" s="296">
        <v>94.58781361775857</v>
      </c>
      <c r="F45" s="218">
        <v>1.475739213517111E-2</v>
      </c>
      <c r="H45" s="132"/>
    </row>
    <row r="46" spans="2:8" x14ac:dyDescent="0.25">
      <c r="B46" s="292" t="s">
        <v>336</v>
      </c>
      <c r="C46" s="186" t="s">
        <v>208</v>
      </c>
      <c r="D46" s="217">
        <v>1405.4186065530319</v>
      </c>
      <c r="E46" s="296">
        <v>94.713383267844392</v>
      </c>
      <c r="F46" s="218">
        <v>1.4776983248399302E-2</v>
      </c>
      <c r="H46" s="132"/>
    </row>
    <row r="47" spans="2:8" x14ac:dyDescent="0.25">
      <c r="B47" s="292" t="s">
        <v>337</v>
      </c>
      <c r="C47" s="186" t="s">
        <v>215</v>
      </c>
      <c r="D47" s="217">
        <v>1378.3222638615025</v>
      </c>
      <c r="E47" s="296">
        <v>14.76947975619886</v>
      </c>
      <c r="F47" s="218">
        <v>2.3043032295417898E-3</v>
      </c>
      <c r="H47" s="132"/>
    </row>
    <row r="48" spans="2:8" x14ac:dyDescent="0.25">
      <c r="B48" s="292" t="s">
        <v>338</v>
      </c>
      <c r="C48" s="186" t="s">
        <v>207</v>
      </c>
      <c r="D48" s="217">
        <v>1119.8941263777992</v>
      </c>
      <c r="E48" s="296">
        <v>1.3521164923176261</v>
      </c>
      <c r="F48" s="218">
        <v>2.1095437695810144E-4</v>
      </c>
      <c r="H48" s="132"/>
    </row>
    <row r="49" spans="2:8" x14ac:dyDescent="0.25">
      <c r="B49" s="292" t="s">
        <v>339</v>
      </c>
      <c r="C49" s="186" t="s">
        <v>186</v>
      </c>
      <c r="D49" s="217">
        <v>1093.821652412704</v>
      </c>
      <c r="E49" s="296">
        <v>91.87331064148259</v>
      </c>
      <c r="F49" s="218">
        <v>1.4333881078716446E-2</v>
      </c>
      <c r="H49" s="132"/>
    </row>
    <row r="50" spans="2:8" x14ac:dyDescent="0.25">
      <c r="B50" s="292" t="s">
        <v>340</v>
      </c>
      <c r="C50" s="186" t="s">
        <v>166</v>
      </c>
      <c r="D50" s="217">
        <v>980.6047104621548</v>
      </c>
      <c r="E50" s="296">
        <v>1383.5639785065628</v>
      </c>
      <c r="F50" s="218">
        <v>0.21586074774314712</v>
      </c>
      <c r="H50" s="132"/>
    </row>
    <row r="51" spans="2:8" x14ac:dyDescent="0.25">
      <c r="B51" s="292" t="s">
        <v>341</v>
      </c>
      <c r="C51" s="186" t="s">
        <v>226</v>
      </c>
      <c r="D51" s="217">
        <v>974.55402431520702</v>
      </c>
      <c r="E51" s="296">
        <v>36.985106815089608</v>
      </c>
      <c r="F51" s="218">
        <v>5.7703387313415375E-3</v>
      </c>
      <c r="H51" s="132"/>
    </row>
    <row r="52" spans="2:8" x14ac:dyDescent="0.25">
      <c r="B52" s="292" t="s">
        <v>342</v>
      </c>
      <c r="C52" s="186" t="s">
        <v>195</v>
      </c>
      <c r="D52" s="217">
        <v>957.13545723477625</v>
      </c>
      <c r="E52" s="296">
        <v>9.8638207112022496</v>
      </c>
      <c r="F52" s="218">
        <v>1.5389326026128247E-3</v>
      </c>
      <c r="H52" s="132"/>
    </row>
    <row r="53" spans="2:8" x14ac:dyDescent="0.25">
      <c r="B53" s="292" t="s">
        <v>343</v>
      </c>
      <c r="C53" s="186" t="s">
        <v>240</v>
      </c>
      <c r="D53" s="217">
        <v>911.14500986231133</v>
      </c>
      <c r="E53" s="296">
        <v>5.3132546550911215</v>
      </c>
      <c r="F53" s="218">
        <v>8.28962838448375E-4</v>
      </c>
      <c r="H53" s="132"/>
    </row>
    <row r="54" spans="2:8" x14ac:dyDescent="0.25">
      <c r="B54" s="292" t="s">
        <v>344</v>
      </c>
      <c r="C54" s="186" t="s">
        <v>214</v>
      </c>
      <c r="D54" s="217">
        <v>851.51179840295572</v>
      </c>
      <c r="E54" s="296">
        <v>50.502049282823393</v>
      </c>
      <c r="F54" s="218">
        <v>7.8792237222876024E-3</v>
      </c>
      <c r="H54" s="132"/>
    </row>
    <row r="55" spans="2:8" x14ac:dyDescent="0.25">
      <c r="B55" s="292"/>
      <c r="C55" s="313" t="s">
        <v>260</v>
      </c>
      <c r="D55" s="294">
        <v>829</v>
      </c>
      <c r="E55" s="300">
        <v>6409.5209201853895</v>
      </c>
      <c r="F55" s="295">
        <v>1</v>
      </c>
      <c r="H55" s="132"/>
    </row>
    <row r="56" spans="2:8" x14ac:dyDescent="0.25">
      <c r="B56" s="292" t="s">
        <v>345</v>
      </c>
      <c r="C56" s="186" t="s">
        <v>182</v>
      </c>
      <c r="D56" s="217">
        <v>791.63437002595253</v>
      </c>
      <c r="E56" s="296">
        <v>3.2039026223690352</v>
      </c>
      <c r="F56" s="218">
        <v>4.9986616195900715E-4</v>
      </c>
      <c r="H56" s="132"/>
    </row>
    <row r="57" spans="2:8" x14ac:dyDescent="0.25">
      <c r="B57" s="292" t="s">
        <v>346</v>
      </c>
      <c r="C57" s="186" t="s">
        <v>173</v>
      </c>
      <c r="D57" s="217">
        <v>783.13383795950165</v>
      </c>
      <c r="E57" s="296">
        <v>66.048777229633558</v>
      </c>
      <c r="F57" s="218">
        <v>1.0304791583038183E-2</v>
      </c>
      <c r="H57" s="132"/>
    </row>
    <row r="58" spans="2:8" x14ac:dyDescent="0.25">
      <c r="B58" s="292" t="s">
        <v>347</v>
      </c>
      <c r="C58" s="186" t="s">
        <v>224</v>
      </c>
      <c r="D58" s="217">
        <v>781.45820949942038</v>
      </c>
      <c r="E58" s="296">
        <v>5.3696236359766436</v>
      </c>
      <c r="F58" s="218">
        <v>8.3775740852427567E-4</v>
      </c>
      <c r="H58" s="132"/>
    </row>
    <row r="59" spans="2:8" x14ac:dyDescent="0.25">
      <c r="B59" s="292" t="s">
        <v>348</v>
      </c>
      <c r="C59" s="186" t="s">
        <v>170</v>
      </c>
      <c r="D59" s="217">
        <v>776.08513852112321</v>
      </c>
      <c r="E59" s="296">
        <v>2.5461917637371787</v>
      </c>
      <c r="F59" s="218">
        <v>3.972514943696497E-4</v>
      </c>
      <c r="H59" s="132"/>
    </row>
    <row r="60" spans="2:8" x14ac:dyDescent="0.25">
      <c r="B60" s="292" t="s">
        <v>349</v>
      </c>
      <c r="C60" s="186" t="s">
        <v>223</v>
      </c>
      <c r="D60" s="217">
        <v>706.3789813241192</v>
      </c>
      <c r="E60" s="296">
        <v>3.8560006554845976</v>
      </c>
      <c r="F60" s="218">
        <v>6.0160512829296854E-4</v>
      </c>
      <c r="H60" s="132"/>
    </row>
    <row r="61" spans="2:8" x14ac:dyDescent="0.25">
      <c r="B61" s="292" t="s">
        <v>350</v>
      </c>
      <c r="C61" s="186" t="s">
        <v>205</v>
      </c>
      <c r="D61" s="217">
        <v>703.28151266800057</v>
      </c>
      <c r="E61" s="296">
        <v>0.36942322938181066</v>
      </c>
      <c r="F61" s="218">
        <v>5.7636636806721804E-5</v>
      </c>
      <c r="H61" s="132"/>
    </row>
    <row r="62" spans="2:8" x14ac:dyDescent="0.25">
      <c r="B62" s="292" t="s">
        <v>351</v>
      </c>
      <c r="C62" s="186" t="s">
        <v>172</v>
      </c>
      <c r="D62" s="217">
        <v>701.20082203952154</v>
      </c>
      <c r="E62" s="296">
        <v>13.4043014650793</v>
      </c>
      <c r="F62" s="218">
        <v>2.0913109781521065E-3</v>
      </c>
      <c r="H62" s="132"/>
    </row>
    <row r="63" spans="2:8" x14ac:dyDescent="0.25">
      <c r="B63" s="292" t="s">
        <v>352</v>
      </c>
      <c r="C63" s="186" t="s">
        <v>202</v>
      </c>
      <c r="D63" s="217">
        <v>662.54595510203671</v>
      </c>
      <c r="E63" s="296">
        <v>6.4596660388534985</v>
      </c>
      <c r="F63" s="218">
        <v>1.0078235361569985E-3</v>
      </c>
      <c r="H63" s="132"/>
    </row>
    <row r="64" spans="2:8" x14ac:dyDescent="0.25">
      <c r="B64" s="292" t="s">
        <v>353</v>
      </c>
      <c r="C64" s="186" t="s">
        <v>180</v>
      </c>
      <c r="D64" s="217">
        <v>613.50107667867917</v>
      </c>
      <c r="E64" s="296">
        <v>27.838692956693251</v>
      </c>
      <c r="F64" s="218">
        <v>4.3433344400236459E-3</v>
      </c>
      <c r="H64" s="132"/>
    </row>
    <row r="65" spans="2:8" x14ac:dyDescent="0.25">
      <c r="B65" s="292" t="s">
        <v>354</v>
      </c>
      <c r="C65" s="186" t="s">
        <v>210</v>
      </c>
      <c r="D65" s="217">
        <v>593.55210775028786</v>
      </c>
      <c r="E65" s="296">
        <v>4.1156992184221126</v>
      </c>
      <c r="F65" s="218">
        <v>6.4212275295968133E-4</v>
      </c>
      <c r="H65" s="132"/>
    </row>
    <row r="66" spans="2:8" x14ac:dyDescent="0.25">
      <c r="B66" s="292" t="s">
        <v>355</v>
      </c>
      <c r="C66" s="186" t="s">
        <v>148</v>
      </c>
      <c r="D66" s="217">
        <v>530.10750737245974</v>
      </c>
      <c r="E66" s="296">
        <v>0.67097827638161722</v>
      </c>
      <c r="F66" s="218">
        <v>1.0468462225757267E-4</v>
      </c>
      <c r="H66" s="132"/>
    </row>
    <row r="67" spans="2:8" x14ac:dyDescent="0.25">
      <c r="B67" s="292" t="s">
        <v>356</v>
      </c>
      <c r="C67" s="186" t="s">
        <v>189</v>
      </c>
      <c r="D67" s="217">
        <v>525.94726865149562</v>
      </c>
      <c r="E67" s="296">
        <v>0.15114199253964894</v>
      </c>
      <c r="F67" s="218">
        <v>2.3580856419964268E-5</v>
      </c>
      <c r="H67" s="132"/>
    </row>
    <row r="68" spans="2:8" x14ac:dyDescent="0.25">
      <c r="B68" s="292" t="s">
        <v>357</v>
      </c>
      <c r="C68" s="186" t="s">
        <v>191</v>
      </c>
      <c r="D68" s="217">
        <v>515.43352430346931</v>
      </c>
      <c r="E68" s="296">
        <v>1.6897415992558689</v>
      </c>
      <c r="F68" s="218">
        <v>2.6362993744733648E-4</v>
      </c>
      <c r="H68" s="132"/>
    </row>
    <row r="69" spans="2:8" x14ac:dyDescent="0.25">
      <c r="B69" s="292" t="s">
        <v>358</v>
      </c>
      <c r="C69" s="186" t="s">
        <v>163</v>
      </c>
      <c r="D69" s="217">
        <v>479.49545473627967</v>
      </c>
      <c r="E69" s="296">
        <v>33.468772191692317</v>
      </c>
      <c r="F69" s="218">
        <v>5.221727584395537E-3</v>
      </c>
      <c r="H69" s="132"/>
    </row>
    <row r="70" spans="2:8" x14ac:dyDescent="0.25">
      <c r="B70" s="292" t="s">
        <v>359</v>
      </c>
      <c r="C70" s="186" t="s">
        <v>197</v>
      </c>
      <c r="D70" s="217">
        <v>477.73774633236479</v>
      </c>
      <c r="E70" s="296">
        <v>13.584923323655584</v>
      </c>
      <c r="F70" s="218">
        <v>2.1194912213911067E-3</v>
      </c>
      <c r="H70" s="132"/>
    </row>
    <row r="71" spans="2:8" x14ac:dyDescent="0.25">
      <c r="B71" s="292" t="s">
        <v>360</v>
      </c>
      <c r="C71" s="186" t="s">
        <v>183</v>
      </c>
      <c r="D71" s="217">
        <v>446.98236290410415</v>
      </c>
      <c r="E71" s="296">
        <v>3.0508521930249142</v>
      </c>
      <c r="F71" s="218">
        <v>4.7598755523473203E-4</v>
      </c>
      <c r="H71" s="132"/>
    </row>
    <row r="72" spans="2:8" x14ac:dyDescent="0.25">
      <c r="B72" s="292" t="s">
        <v>361</v>
      </c>
      <c r="C72" s="186" t="s">
        <v>178</v>
      </c>
      <c r="D72" s="217">
        <v>385.75323670770689</v>
      </c>
      <c r="E72" s="296">
        <v>49.736226787385306</v>
      </c>
      <c r="F72" s="218">
        <v>7.759741704056522E-3</v>
      </c>
      <c r="H72" s="132"/>
    </row>
    <row r="73" spans="2:8" x14ac:dyDescent="0.25">
      <c r="B73" s="292" t="s">
        <v>362</v>
      </c>
      <c r="C73" s="186" t="s">
        <v>230</v>
      </c>
      <c r="D73" s="217">
        <v>381.77002965425771</v>
      </c>
      <c r="E73" s="296">
        <v>0.15013030062147756</v>
      </c>
      <c r="F73" s="218">
        <v>2.3423014370492944E-5</v>
      </c>
      <c r="H73" s="132"/>
    </row>
    <row r="74" spans="2:8" x14ac:dyDescent="0.25">
      <c r="B74" s="292" t="s">
        <v>363</v>
      </c>
      <c r="C74" s="186" t="s">
        <v>211</v>
      </c>
      <c r="D74" s="217">
        <v>349.1914074241987</v>
      </c>
      <c r="E74" s="296">
        <v>3.2753986404514275</v>
      </c>
      <c r="F74" s="218">
        <v>5.1102082062580878E-4</v>
      </c>
      <c r="H74" s="132"/>
    </row>
    <row r="75" spans="2:8" x14ac:dyDescent="0.25">
      <c r="B75" s="292" t="s">
        <v>364</v>
      </c>
      <c r="C75" s="186" t="s">
        <v>150</v>
      </c>
      <c r="D75" s="217">
        <v>344.13507995877103</v>
      </c>
      <c r="E75" s="296">
        <v>1.4848630306835466</v>
      </c>
      <c r="F75" s="218">
        <v>2.3166521323103787E-4</v>
      </c>
      <c r="H75" s="132"/>
    </row>
    <row r="76" spans="2:8" x14ac:dyDescent="0.25">
      <c r="B76" s="292" t="s">
        <v>365</v>
      </c>
      <c r="C76" s="186" t="s">
        <v>193</v>
      </c>
      <c r="D76" s="217">
        <v>221.62307249992813</v>
      </c>
      <c r="E76" s="296">
        <v>0.45932068807134857</v>
      </c>
      <c r="F76" s="218">
        <v>7.1662249611327124E-5</v>
      </c>
      <c r="H76" s="132"/>
    </row>
    <row r="77" spans="2:8" x14ac:dyDescent="0.25">
      <c r="B77" s="292" t="s">
        <v>366</v>
      </c>
      <c r="C77" s="186" t="s">
        <v>167</v>
      </c>
      <c r="D77" s="217">
        <v>213.56440744055161</v>
      </c>
      <c r="E77" s="296">
        <v>9.3650220139451488</v>
      </c>
      <c r="F77" s="218">
        <v>1.4611110768750365E-3</v>
      </c>
      <c r="H77" s="132"/>
    </row>
    <row r="78" spans="2:8" x14ac:dyDescent="0.25">
      <c r="B78" s="292" t="s">
        <v>367</v>
      </c>
      <c r="C78" s="186" t="s">
        <v>200</v>
      </c>
      <c r="D78" s="217">
        <v>213.17987297559048</v>
      </c>
      <c r="E78" s="296">
        <v>4.1114132513316139</v>
      </c>
      <c r="F78" s="218">
        <v>6.4145406537072268E-4</v>
      </c>
      <c r="H78" s="132"/>
    </row>
    <row r="79" spans="2:8" x14ac:dyDescent="0.25">
      <c r="B79" s="292" t="s">
        <v>368</v>
      </c>
      <c r="C79" s="186" t="s">
        <v>152</v>
      </c>
      <c r="D79" s="217">
        <v>211.05831656396862</v>
      </c>
      <c r="E79" s="296">
        <v>0.73315897282280507</v>
      </c>
      <c r="F79" s="218">
        <v>1.1438592399533022E-4</v>
      </c>
      <c r="H79" s="132"/>
    </row>
    <row r="80" spans="2:8" x14ac:dyDescent="0.25">
      <c r="B80" s="292" t="s">
        <v>369</v>
      </c>
      <c r="C80" s="186" t="s">
        <v>57</v>
      </c>
      <c r="D80" s="217">
        <v>202.42780846990831</v>
      </c>
      <c r="E80" s="296">
        <v>2.1959174332119522</v>
      </c>
      <c r="F80" s="218">
        <v>3.4260242856784951E-4</v>
      </c>
      <c r="H80" s="132"/>
    </row>
    <row r="81" spans="2:8" x14ac:dyDescent="0.25">
      <c r="B81" s="292" t="s">
        <v>370</v>
      </c>
      <c r="C81" s="186" t="s">
        <v>199</v>
      </c>
      <c r="D81" s="217">
        <v>186.55430026684664</v>
      </c>
      <c r="E81" s="296">
        <v>0.52136330295575628</v>
      </c>
      <c r="F81" s="218">
        <v>8.1342008154437271E-5</v>
      </c>
      <c r="H81" s="132"/>
    </row>
    <row r="82" spans="2:8" x14ac:dyDescent="0.25">
      <c r="B82" s="292" t="s">
        <v>371</v>
      </c>
      <c r="C82" s="186" t="s">
        <v>159</v>
      </c>
      <c r="D82" s="217">
        <v>175.01174322841209</v>
      </c>
      <c r="E82" s="296">
        <v>0.4115619906695146</v>
      </c>
      <c r="F82" s="218">
        <v>6.4211037891052003E-5</v>
      </c>
      <c r="H82" s="132"/>
    </row>
    <row r="83" spans="2:8" x14ac:dyDescent="0.25">
      <c r="B83" s="292" t="s">
        <v>372</v>
      </c>
      <c r="C83" s="186" t="s">
        <v>155</v>
      </c>
      <c r="D83" s="217">
        <v>155.43367045319965</v>
      </c>
      <c r="E83" s="296">
        <v>33.038889130232882</v>
      </c>
      <c r="F83" s="218">
        <v>5.1546581314968632E-3</v>
      </c>
      <c r="H83" s="132"/>
    </row>
    <row r="84" spans="2:8" x14ac:dyDescent="0.25">
      <c r="B84" s="292" t="s">
        <v>373</v>
      </c>
      <c r="C84" s="186" t="s">
        <v>157</v>
      </c>
      <c r="D84" s="217">
        <v>144.04743889070329</v>
      </c>
      <c r="E84" s="296">
        <v>1.7024416541275658</v>
      </c>
      <c r="F84" s="218">
        <v>2.6561137335024472E-4</v>
      </c>
      <c r="H84" s="132"/>
    </row>
    <row r="85" spans="2:8" x14ac:dyDescent="0.25">
      <c r="B85" s="292" t="s">
        <v>374</v>
      </c>
      <c r="C85" s="186" t="s">
        <v>165</v>
      </c>
      <c r="D85" s="217">
        <v>138.79564158966653</v>
      </c>
      <c r="E85" s="296">
        <v>1.5720849347597823</v>
      </c>
      <c r="F85" s="218">
        <v>2.4527339162102479E-4</v>
      </c>
      <c r="H85" s="132"/>
    </row>
    <row r="86" spans="2:8" x14ac:dyDescent="0.25">
      <c r="B86" s="292" t="s">
        <v>375</v>
      </c>
      <c r="C86" s="186" t="s">
        <v>154</v>
      </c>
      <c r="D86" s="217">
        <v>138.06289505719869</v>
      </c>
      <c r="E86" s="296">
        <v>14.12858394213008</v>
      </c>
      <c r="F86" s="218">
        <v>2.2043120099093805E-3</v>
      </c>
      <c r="H86" s="132"/>
    </row>
    <row r="87" spans="2:8" x14ac:dyDescent="0.25">
      <c r="B87" s="292" t="s">
        <v>376</v>
      </c>
      <c r="C87" s="186" t="s">
        <v>145</v>
      </c>
      <c r="D87" s="217">
        <v>117.62093776301796</v>
      </c>
      <c r="E87" s="296">
        <v>9.2515807185941656E-2</v>
      </c>
      <c r="F87" s="218">
        <v>1.4434122040944319E-5</v>
      </c>
      <c r="H87" s="132"/>
    </row>
    <row r="88" spans="2:8" x14ac:dyDescent="0.25">
      <c r="B88" s="292" t="s">
        <v>377</v>
      </c>
      <c r="C88" s="186" t="s">
        <v>115</v>
      </c>
      <c r="D88" s="217">
        <v>105.06020304802209</v>
      </c>
      <c r="E88" s="296">
        <v>10.226411294386752</v>
      </c>
      <c r="F88" s="218">
        <v>1.5955032243019751E-3</v>
      </c>
      <c r="H88" s="132"/>
    </row>
    <row r="89" spans="2:8" x14ac:dyDescent="0.25">
      <c r="B89" s="292" t="s">
        <v>378</v>
      </c>
      <c r="C89" s="186" t="s">
        <v>175</v>
      </c>
      <c r="D89" s="217">
        <v>98.323367490737468</v>
      </c>
      <c r="E89" s="296">
        <v>5.7679830364561285E-2</v>
      </c>
      <c r="F89" s="218">
        <v>8.9990860600690474E-6</v>
      </c>
      <c r="H89" s="132"/>
    </row>
    <row r="90" spans="2:8" x14ac:dyDescent="0.25">
      <c r="B90" s="292" t="s">
        <v>379</v>
      </c>
      <c r="C90" s="186" t="s">
        <v>156</v>
      </c>
      <c r="D90" s="217">
        <v>97.729302574289136</v>
      </c>
      <c r="E90" s="296">
        <v>1.7242439490763375</v>
      </c>
      <c r="F90" s="218">
        <v>2.6901292164383249E-4</v>
      </c>
      <c r="H90" s="132"/>
    </row>
    <row r="91" spans="2:8" x14ac:dyDescent="0.25">
      <c r="B91" s="292" t="s">
        <v>380</v>
      </c>
      <c r="C91" s="186" t="s">
        <v>147</v>
      </c>
      <c r="D91" s="217">
        <v>95.674096433474972</v>
      </c>
      <c r="E91" s="296">
        <v>8.5766469703210044E-2</v>
      </c>
      <c r="F91" s="218">
        <v>1.3381104574151123E-5</v>
      </c>
      <c r="H91" s="132"/>
    </row>
    <row r="92" spans="2:8" x14ac:dyDescent="0.25">
      <c r="B92" s="292" t="s">
        <v>381</v>
      </c>
      <c r="C92" s="186" t="s">
        <v>177</v>
      </c>
      <c r="D92" s="217">
        <v>93.54239534915682</v>
      </c>
      <c r="E92" s="296">
        <v>0.27699409295450456</v>
      </c>
      <c r="F92" s="218">
        <v>4.3216036955612697E-5</v>
      </c>
      <c r="H92" s="132"/>
    </row>
    <row r="93" spans="2:8" x14ac:dyDescent="0.25">
      <c r="B93" s="292" t="s">
        <v>382</v>
      </c>
      <c r="C93" s="186" t="s">
        <v>142</v>
      </c>
      <c r="D93" s="217">
        <v>93.298642596703317</v>
      </c>
      <c r="E93" s="296">
        <v>25.519382557435137</v>
      </c>
      <c r="F93" s="218">
        <v>3.9814804999024804E-3</v>
      </c>
      <c r="H93" s="132"/>
    </row>
    <row r="94" spans="2:8" x14ac:dyDescent="0.25">
      <c r="B94" s="292" t="s">
        <v>383</v>
      </c>
      <c r="C94" s="186" t="s">
        <v>83</v>
      </c>
      <c r="D94" s="217">
        <v>81.300595880997733</v>
      </c>
      <c r="E94" s="296">
        <v>0.59150703816556838</v>
      </c>
      <c r="F94" s="218">
        <v>9.2285686485981465E-5</v>
      </c>
      <c r="H94" s="132"/>
    </row>
    <row r="95" spans="2:8" x14ac:dyDescent="0.25">
      <c r="B95" s="292" t="s">
        <v>384</v>
      </c>
      <c r="C95" s="152" t="s">
        <v>146</v>
      </c>
      <c r="D95" s="217">
        <v>81.243852129819558</v>
      </c>
      <c r="E95" s="296">
        <v>9.4256192462339988E-2</v>
      </c>
      <c r="F95" s="218">
        <v>1.4705653298595318E-5</v>
      </c>
      <c r="H95" s="132"/>
    </row>
    <row r="96" spans="2:8" x14ac:dyDescent="0.25">
      <c r="B96" s="292" t="s">
        <v>385</v>
      </c>
      <c r="C96" s="186" t="s">
        <v>133</v>
      </c>
      <c r="D96" s="217">
        <v>80.20781431803546</v>
      </c>
      <c r="E96" s="296">
        <v>0.2276091636263049</v>
      </c>
      <c r="F96" s="218">
        <v>3.5511103943743979E-5</v>
      </c>
      <c r="H96" s="132"/>
    </row>
    <row r="97" spans="2:8" x14ac:dyDescent="0.25">
      <c r="B97" s="292" t="s">
        <v>386</v>
      </c>
      <c r="C97" s="186" t="s">
        <v>144</v>
      </c>
      <c r="D97" s="217">
        <v>77.22881875181983</v>
      </c>
      <c r="E97" s="296">
        <v>0.39341240680710793</v>
      </c>
      <c r="F97" s="218">
        <v>6.1379377913900121E-5</v>
      </c>
      <c r="H97" s="132"/>
    </row>
    <row r="98" spans="2:8" x14ac:dyDescent="0.25">
      <c r="B98" s="292" t="s">
        <v>387</v>
      </c>
      <c r="C98" s="186" t="s">
        <v>105</v>
      </c>
      <c r="D98" s="217">
        <v>66.549165029863062</v>
      </c>
      <c r="E98" s="296">
        <v>3.70005371666235E-2</v>
      </c>
      <c r="F98" s="218">
        <v>5.7727461423986252E-6</v>
      </c>
      <c r="H98" s="132"/>
    </row>
    <row r="99" spans="2:8" x14ac:dyDescent="0.25">
      <c r="B99" s="292" t="s">
        <v>388</v>
      </c>
      <c r="C99" s="186" t="s">
        <v>187</v>
      </c>
      <c r="D99" s="217">
        <v>66.337565403950506</v>
      </c>
      <c r="E99" s="296">
        <v>2.6682629234730952</v>
      </c>
      <c r="F99" s="218">
        <v>4.1629678047699046E-4</v>
      </c>
      <c r="H99" s="132"/>
    </row>
    <row r="100" spans="2:8" x14ac:dyDescent="0.25">
      <c r="B100" s="292" t="s">
        <v>389</v>
      </c>
      <c r="C100" s="186" t="s">
        <v>171</v>
      </c>
      <c r="D100" s="217">
        <v>61.124832292744749</v>
      </c>
      <c r="E100" s="296">
        <v>0.62366522135939562</v>
      </c>
      <c r="F100" s="218">
        <v>9.7302938725934697E-5</v>
      </c>
      <c r="H100" s="132"/>
    </row>
    <row r="101" spans="2:8" x14ac:dyDescent="0.25">
      <c r="B101" s="292" t="s">
        <v>390</v>
      </c>
      <c r="C101" s="186" t="s">
        <v>190</v>
      </c>
      <c r="D101" s="217">
        <v>58.880307735380846</v>
      </c>
      <c r="E101" s="296">
        <v>0.11196373141359797</v>
      </c>
      <c r="F101" s="218">
        <v>1.7468346356588459E-5</v>
      </c>
      <c r="H101" s="132"/>
    </row>
    <row r="102" spans="2:8" x14ac:dyDescent="0.25">
      <c r="B102" s="292" t="s">
        <v>391</v>
      </c>
      <c r="C102" s="186" t="s">
        <v>138</v>
      </c>
      <c r="D102" s="217">
        <v>43.057269856426132</v>
      </c>
      <c r="E102" s="296">
        <v>1.5892678563572684</v>
      </c>
      <c r="F102" s="218">
        <v>2.4795423498068556E-4</v>
      </c>
      <c r="H102" s="132"/>
    </row>
    <row r="103" spans="2:8" x14ac:dyDescent="0.25">
      <c r="B103" s="292" t="s">
        <v>392</v>
      </c>
      <c r="C103" s="186" t="s">
        <v>209</v>
      </c>
      <c r="D103" s="217">
        <v>41.817459797388416</v>
      </c>
      <c r="E103" s="296">
        <v>0.43295464459959276</v>
      </c>
      <c r="F103" s="218">
        <v>6.7548674852764177E-5</v>
      </c>
      <c r="H103" s="132"/>
    </row>
    <row r="104" spans="2:8" x14ac:dyDescent="0.25">
      <c r="B104" s="292" t="s">
        <v>393</v>
      </c>
      <c r="C104" s="186" t="s">
        <v>128</v>
      </c>
      <c r="D104" s="217">
        <v>34.213115369525475</v>
      </c>
      <c r="E104" s="296">
        <v>47.214249234456055</v>
      </c>
      <c r="F104" s="218">
        <v>7.36626806003005E-3</v>
      </c>
      <c r="H104" s="132"/>
    </row>
    <row r="105" spans="2:8" x14ac:dyDescent="0.25">
      <c r="B105" s="292" t="s">
        <v>394</v>
      </c>
      <c r="C105" s="186" t="s">
        <v>233</v>
      </c>
      <c r="D105" s="217">
        <v>31.886759876731958</v>
      </c>
      <c r="E105" s="296">
        <v>1.4073123579242828</v>
      </c>
      <c r="F105" s="218">
        <v>2.1956592005063265E-4</v>
      </c>
      <c r="H105" s="132"/>
    </row>
    <row r="106" spans="2:8" x14ac:dyDescent="0.25">
      <c r="B106" s="292" t="s">
        <v>395</v>
      </c>
      <c r="C106" s="186" t="s">
        <v>118</v>
      </c>
      <c r="D106" s="217">
        <v>31.495974037315992</v>
      </c>
      <c r="E106" s="296">
        <v>2.4302671518881467E-2</v>
      </c>
      <c r="F106" s="218">
        <v>3.7916517976164951E-6</v>
      </c>
      <c r="H106" s="132"/>
    </row>
    <row r="107" spans="2:8" x14ac:dyDescent="0.25">
      <c r="B107" s="292" t="s">
        <v>396</v>
      </c>
      <c r="C107" s="186" t="s">
        <v>139</v>
      </c>
      <c r="D107" s="217">
        <v>28.114504190116477</v>
      </c>
      <c r="E107" s="296">
        <v>7.1436593528733994E-2</v>
      </c>
      <c r="F107" s="218">
        <v>1.1145387372675545E-5</v>
      </c>
      <c r="H107" s="132"/>
    </row>
    <row r="108" spans="2:8" x14ac:dyDescent="0.25">
      <c r="B108" s="292" t="s">
        <v>397</v>
      </c>
      <c r="C108" s="186" t="s">
        <v>141</v>
      </c>
      <c r="D108" s="217">
        <v>25.030181418139296</v>
      </c>
      <c r="E108" s="296">
        <v>0.29217803356920113</v>
      </c>
      <c r="F108" s="218">
        <v>4.55850034983192E-5</v>
      </c>
      <c r="H108" s="132"/>
    </row>
    <row r="109" spans="2:8" x14ac:dyDescent="0.25">
      <c r="B109" s="292" t="s">
        <v>398</v>
      </c>
      <c r="C109" s="186" t="s">
        <v>196</v>
      </c>
      <c r="D109" s="217">
        <v>22.455795773043874</v>
      </c>
      <c r="E109" s="296">
        <v>0.76870792369262664</v>
      </c>
      <c r="F109" s="218">
        <v>1.1993219669066816E-4</v>
      </c>
      <c r="H109" s="132"/>
    </row>
    <row r="110" spans="2:8" x14ac:dyDescent="0.25">
      <c r="B110" s="292" t="s">
        <v>399</v>
      </c>
      <c r="C110" s="186" t="s">
        <v>129</v>
      </c>
      <c r="D110" s="217">
        <v>20.609525703193292</v>
      </c>
      <c r="E110" s="296">
        <v>0.13367752622557802</v>
      </c>
      <c r="F110" s="218">
        <v>2.0856087044601065E-5</v>
      </c>
      <c r="H110" s="132"/>
    </row>
    <row r="111" spans="2:8" x14ac:dyDescent="0.25">
      <c r="B111" s="292" t="s">
        <v>400</v>
      </c>
      <c r="C111" s="186" t="s">
        <v>137</v>
      </c>
      <c r="D111" s="217">
        <v>18.247177080519876</v>
      </c>
      <c r="E111" s="296">
        <v>0.60164311263363102</v>
      </c>
      <c r="F111" s="218">
        <v>9.3867095548262744E-5</v>
      </c>
      <c r="H111" s="132"/>
    </row>
    <row r="112" spans="2:8" x14ac:dyDescent="0.25">
      <c r="B112" s="292" t="s">
        <v>401</v>
      </c>
      <c r="C112" s="186" t="s">
        <v>103</v>
      </c>
      <c r="D112" s="217">
        <v>9.8796091870850908</v>
      </c>
      <c r="E112" s="296">
        <v>1.302569169583884E-2</v>
      </c>
      <c r="F112" s="218">
        <v>2.0322410766797343E-6</v>
      </c>
      <c r="H112" s="132"/>
    </row>
    <row r="113" spans="2:8" x14ac:dyDescent="0.25">
      <c r="B113" s="292" t="s">
        <v>402</v>
      </c>
      <c r="C113" s="186" t="s">
        <v>123</v>
      </c>
      <c r="D113" s="217">
        <v>6.0174035713115916</v>
      </c>
      <c r="E113" s="296">
        <v>5.960002355164136E-2</v>
      </c>
      <c r="F113" s="218">
        <v>9.2986705705170672E-6</v>
      </c>
      <c r="H113" s="132"/>
    </row>
    <row r="114" spans="2:8" x14ac:dyDescent="0.25">
      <c r="B114" s="292" t="s">
        <v>403</v>
      </c>
      <c r="C114" s="186" t="s">
        <v>125</v>
      </c>
      <c r="D114" s="217">
        <v>4.8455435023823288</v>
      </c>
      <c r="E114" s="296">
        <v>9.6140428630767788E-4</v>
      </c>
      <c r="F114" s="218">
        <v>1.4999627870469141E-7</v>
      </c>
      <c r="H114" s="132"/>
    </row>
    <row r="115" spans="2:8" x14ac:dyDescent="0.25">
      <c r="B115" s="292" t="s">
        <v>404</v>
      </c>
      <c r="C115" s="186" t="s">
        <v>113</v>
      </c>
      <c r="D115" s="217">
        <v>0.70116526431073445</v>
      </c>
      <c r="E115" s="296">
        <v>1.5368841428426988E-2</v>
      </c>
      <c r="F115" s="218">
        <v>2.3978143795468655E-6</v>
      </c>
      <c r="H115" s="132"/>
    </row>
    <row r="116" spans="2:8" x14ac:dyDescent="0.25">
      <c r="B116" s="292"/>
      <c r="C116" s="186" t="s">
        <v>90</v>
      </c>
      <c r="D116" s="217">
        <v>0</v>
      </c>
      <c r="E116" s="217">
        <v>0</v>
      </c>
      <c r="F116" s="302">
        <v>0</v>
      </c>
      <c r="H116" s="132"/>
    </row>
    <row r="117" spans="2:8" x14ac:dyDescent="0.25">
      <c r="B117" s="292"/>
      <c r="C117" s="186" t="s">
        <v>134</v>
      </c>
      <c r="D117" s="217">
        <v>0</v>
      </c>
      <c r="E117" s="217">
        <v>0</v>
      </c>
      <c r="F117" s="302">
        <v>0</v>
      </c>
      <c r="H117" s="132"/>
    </row>
    <row r="118" spans="2:8" x14ac:dyDescent="0.25">
      <c r="B118" s="292"/>
      <c r="C118" s="186" t="s">
        <v>161</v>
      </c>
      <c r="D118" s="217">
        <v>0</v>
      </c>
      <c r="E118" s="217">
        <v>0</v>
      </c>
      <c r="F118" s="302">
        <v>0</v>
      </c>
      <c r="H118" s="132"/>
    </row>
    <row r="119" spans="2:8" x14ac:dyDescent="0.25">
      <c r="B119" s="292"/>
      <c r="C119" s="186" t="s">
        <v>192</v>
      </c>
      <c r="D119" s="217">
        <v>0</v>
      </c>
      <c r="E119" s="217">
        <v>0</v>
      </c>
      <c r="F119" s="302">
        <v>0</v>
      </c>
      <c r="H119" s="132"/>
    </row>
    <row r="120" spans="2:8" x14ac:dyDescent="0.25">
      <c r="B120" s="292"/>
      <c r="C120" s="186" t="s">
        <v>97</v>
      </c>
      <c r="D120" s="217">
        <v>0</v>
      </c>
      <c r="E120" s="217">
        <v>0</v>
      </c>
      <c r="F120" s="302">
        <v>0</v>
      </c>
      <c r="H120" s="132"/>
    </row>
    <row r="121" spans="2:8" x14ac:dyDescent="0.25">
      <c r="B121" s="292"/>
      <c r="C121" s="186" t="s">
        <v>151</v>
      </c>
      <c r="D121" s="217">
        <v>0</v>
      </c>
      <c r="E121" s="217">
        <v>0</v>
      </c>
      <c r="F121" s="302">
        <v>0</v>
      </c>
      <c r="H121" s="132"/>
    </row>
    <row r="122" spans="2:8" x14ac:dyDescent="0.25">
      <c r="B122" s="292"/>
      <c r="C122" s="186" t="s">
        <v>91</v>
      </c>
      <c r="D122" s="217">
        <v>0</v>
      </c>
      <c r="E122" s="217">
        <v>0</v>
      </c>
      <c r="F122" s="302">
        <v>0</v>
      </c>
      <c r="H122" s="132"/>
    </row>
    <row r="123" spans="2:8" x14ac:dyDescent="0.25">
      <c r="B123" s="292"/>
      <c r="C123" s="186" t="s">
        <v>78</v>
      </c>
      <c r="D123" s="217">
        <v>0</v>
      </c>
      <c r="E123" s="217">
        <v>0</v>
      </c>
      <c r="F123" s="302">
        <v>0</v>
      </c>
      <c r="H123" s="132"/>
    </row>
    <row r="124" spans="2:8" x14ac:dyDescent="0.25">
      <c r="B124" s="292"/>
      <c r="C124" s="186" t="s">
        <v>76</v>
      </c>
      <c r="D124" s="217">
        <v>0</v>
      </c>
      <c r="E124" s="217">
        <v>0</v>
      </c>
      <c r="F124" s="302">
        <v>0</v>
      </c>
      <c r="H124" s="132"/>
    </row>
    <row r="125" spans="2:8" x14ac:dyDescent="0.25">
      <c r="B125" s="292"/>
      <c r="C125" s="186" t="s">
        <v>88</v>
      </c>
      <c r="D125" s="217">
        <v>0</v>
      </c>
      <c r="E125" s="217">
        <v>0</v>
      </c>
      <c r="F125" s="302">
        <v>0</v>
      </c>
      <c r="H125" s="132"/>
    </row>
    <row r="126" spans="2:8" x14ac:dyDescent="0.25">
      <c r="B126" s="292"/>
      <c r="C126" s="186" t="s">
        <v>114</v>
      </c>
      <c r="D126" s="217">
        <v>0</v>
      </c>
      <c r="E126" s="217">
        <v>0</v>
      </c>
      <c r="F126" s="302">
        <v>0</v>
      </c>
      <c r="H126" s="132"/>
    </row>
    <row r="127" spans="2:8" x14ac:dyDescent="0.25">
      <c r="B127" s="292"/>
      <c r="C127" s="186" t="s">
        <v>80</v>
      </c>
      <c r="D127" s="217">
        <v>0</v>
      </c>
      <c r="E127" s="217">
        <v>0</v>
      </c>
      <c r="F127" s="302">
        <v>0</v>
      </c>
      <c r="H127" s="132"/>
    </row>
    <row r="128" spans="2:8" x14ac:dyDescent="0.25">
      <c r="B128" s="292"/>
      <c r="C128" s="186" t="s">
        <v>71</v>
      </c>
      <c r="D128" s="217">
        <v>0</v>
      </c>
      <c r="E128" s="217">
        <v>0</v>
      </c>
      <c r="F128" s="302">
        <v>0</v>
      </c>
      <c r="H128" s="132"/>
    </row>
    <row r="129" spans="2:8" x14ac:dyDescent="0.25">
      <c r="B129" s="292"/>
      <c r="C129" s="186" t="s">
        <v>153</v>
      </c>
      <c r="D129" s="217">
        <v>0</v>
      </c>
      <c r="E129" s="217">
        <v>0</v>
      </c>
      <c r="F129" s="302">
        <v>0</v>
      </c>
      <c r="H129" s="132"/>
    </row>
    <row r="130" spans="2:8" x14ac:dyDescent="0.25">
      <c r="B130" s="292"/>
      <c r="C130" s="186" t="s">
        <v>89</v>
      </c>
      <c r="D130" s="217">
        <v>0</v>
      </c>
      <c r="E130" s="217">
        <v>0</v>
      </c>
      <c r="F130" s="302">
        <v>0</v>
      </c>
      <c r="H130" s="132"/>
    </row>
    <row r="131" spans="2:8" x14ac:dyDescent="0.25">
      <c r="B131" s="292"/>
      <c r="C131" s="186" t="s">
        <v>77</v>
      </c>
      <c r="D131" s="217">
        <v>0</v>
      </c>
      <c r="E131" s="217">
        <v>0</v>
      </c>
      <c r="F131" s="302">
        <v>0</v>
      </c>
      <c r="H131" s="132"/>
    </row>
    <row r="132" spans="2:8" x14ac:dyDescent="0.25">
      <c r="B132" s="292"/>
      <c r="C132" s="186" t="s">
        <v>140</v>
      </c>
      <c r="D132" s="217">
        <v>0</v>
      </c>
      <c r="E132" s="217">
        <v>0</v>
      </c>
      <c r="F132" s="302">
        <v>0</v>
      </c>
      <c r="H132" s="132"/>
    </row>
    <row r="133" spans="2:8" x14ac:dyDescent="0.25">
      <c r="B133" s="292"/>
      <c r="C133" s="186" t="s">
        <v>110</v>
      </c>
      <c r="D133" s="217">
        <v>0</v>
      </c>
      <c r="E133" s="217">
        <v>0</v>
      </c>
      <c r="F133" s="302">
        <v>0</v>
      </c>
      <c r="H133" s="132"/>
    </row>
    <row r="134" spans="2:8" x14ac:dyDescent="0.25">
      <c r="B134" s="292"/>
      <c r="C134" s="186" t="s">
        <v>160</v>
      </c>
      <c r="D134" s="217">
        <v>0</v>
      </c>
      <c r="E134" s="217">
        <v>0</v>
      </c>
      <c r="F134" s="302">
        <v>0</v>
      </c>
      <c r="H134" s="132"/>
    </row>
    <row r="135" spans="2:8" x14ac:dyDescent="0.25">
      <c r="B135" s="292"/>
      <c r="C135" s="186" t="s">
        <v>102</v>
      </c>
      <c r="D135" s="217">
        <v>0</v>
      </c>
      <c r="E135" s="217">
        <v>0</v>
      </c>
      <c r="F135" s="302">
        <v>0</v>
      </c>
      <c r="H135" s="132"/>
    </row>
    <row r="136" spans="2:8" x14ac:dyDescent="0.25">
      <c r="B136" s="292"/>
      <c r="C136" s="186" t="s">
        <v>74</v>
      </c>
      <c r="D136" s="217">
        <v>0</v>
      </c>
      <c r="E136" s="217">
        <v>0</v>
      </c>
      <c r="F136" s="302">
        <v>0</v>
      </c>
      <c r="H136" s="132"/>
    </row>
    <row r="137" spans="2:8" x14ac:dyDescent="0.25">
      <c r="B137" s="292"/>
      <c r="C137" s="186" t="s">
        <v>198</v>
      </c>
      <c r="D137" s="217">
        <v>0</v>
      </c>
      <c r="E137" s="217">
        <v>0</v>
      </c>
      <c r="F137" s="302">
        <v>0</v>
      </c>
      <c r="H137" s="132"/>
    </row>
    <row r="138" spans="2:8" x14ac:dyDescent="0.25">
      <c r="B138" s="292"/>
      <c r="C138" s="186" t="s">
        <v>98</v>
      </c>
      <c r="D138" s="217">
        <v>0</v>
      </c>
      <c r="E138" s="217">
        <v>0</v>
      </c>
      <c r="F138" s="302">
        <v>0</v>
      </c>
      <c r="H138" s="132"/>
    </row>
    <row r="139" spans="2:8" x14ac:dyDescent="0.25">
      <c r="B139" s="292"/>
      <c r="C139" s="186" t="s">
        <v>168</v>
      </c>
      <c r="D139" s="217">
        <v>0</v>
      </c>
      <c r="E139" s="217">
        <v>0</v>
      </c>
      <c r="F139" s="302">
        <v>0</v>
      </c>
      <c r="H139" s="132"/>
    </row>
    <row r="140" spans="2:8" x14ac:dyDescent="0.25">
      <c r="B140" s="292"/>
      <c r="C140" s="186" t="s">
        <v>108</v>
      </c>
      <c r="D140" s="217">
        <v>0</v>
      </c>
      <c r="E140" s="217">
        <v>0</v>
      </c>
      <c r="F140" s="302">
        <v>0</v>
      </c>
      <c r="H140" s="132"/>
    </row>
    <row r="141" spans="2:8" x14ac:dyDescent="0.25">
      <c r="B141" s="292"/>
      <c r="C141" s="186" t="s">
        <v>122</v>
      </c>
      <c r="D141" s="217">
        <v>0</v>
      </c>
      <c r="E141" s="217">
        <v>0</v>
      </c>
      <c r="F141" s="302">
        <v>0</v>
      </c>
      <c r="H141" s="132"/>
    </row>
    <row r="142" spans="2:8" x14ac:dyDescent="0.25">
      <c r="B142" s="292"/>
      <c r="C142" s="186" t="s">
        <v>93</v>
      </c>
      <c r="D142" s="217">
        <v>0</v>
      </c>
      <c r="E142" s="217">
        <v>0</v>
      </c>
      <c r="F142" s="302">
        <v>0</v>
      </c>
      <c r="H142" s="132"/>
    </row>
    <row r="143" spans="2:8" x14ac:dyDescent="0.25">
      <c r="B143" s="292"/>
      <c r="C143" s="186" t="s">
        <v>104</v>
      </c>
      <c r="D143" s="217">
        <v>0</v>
      </c>
      <c r="E143" s="217">
        <v>0</v>
      </c>
      <c r="F143" s="302">
        <v>0</v>
      </c>
      <c r="H143" s="132"/>
    </row>
    <row r="144" spans="2:8" x14ac:dyDescent="0.25">
      <c r="B144" s="292"/>
      <c r="C144" s="186" t="s">
        <v>94</v>
      </c>
      <c r="D144" s="217">
        <v>0</v>
      </c>
      <c r="E144" s="217">
        <v>0</v>
      </c>
      <c r="F144" s="302">
        <v>0</v>
      </c>
      <c r="H144" s="132"/>
    </row>
    <row r="145" spans="2:8" x14ac:dyDescent="0.25">
      <c r="B145" s="292"/>
      <c r="C145" s="186" t="s">
        <v>107</v>
      </c>
      <c r="D145" s="217">
        <v>0</v>
      </c>
      <c r="E145" s="217">
        <v>0</v>
      </c>
      <c r="F145" s="302">
        <v>0</v>
      </c>
      <c r="H145" s="132"/>
    </row>
    <row r="146" spans="2:8" x14ac:dyDescent="0.25">
      <c r="B146" s="292"/>
      <c r="C146" s="186" t="s">
        <v>162</v>
      </c>
      <c r="D146" s="217">
        <v>0</v>
      </c>
      <c r="E146" s="217">
        <v>0</v>
      </c>
      <c r="F146" s="302">
        <v>0</v>
      </c>
      <c r="H146" s="132"/>
    </row>
    <row r="147" spans="2:8" x14ac:dyDescent="0.25">
      <c r="B147" s="292"/>
      <c r="C147" s="186" t="s">
        <v>96</v>
      </c>
      <c r="D147" s="217">
        <v>0</v>
      </c>
      <c r="E147" s="217">
        <v>0</v>
      </c>
      <c r="F147" s="302">
        <v>0</v>
      </c>
      <c r="H147" s="132"/>
    </row>
    <row r="148" spans="2:8" x14ac:dyDescent="0.25">
      <c r="B148" s="292"/>
      <c r="C148" s="186" t="s">
        <v>81</v>
      </c>
      <c r="D148" s="217">
        <v>0</v>
      </c>
      <c r="E148" s="217">
        <v>0</v>
      </c>
      <c r="F148" s="302">
        <v>0</v>
      </c>
      <c r="H148" s="132"/>
    </row>
    <row r="149" spans="2:8" x14ac:dyDescent="0.25">
      <c r="B149" s="292"/>
      <c r="C149" s="186" t="s">
        <v>87</v>
      </c>
      <c r="D149" s="217">
        <v>0</v>
      </c>
      <c r="E149" s="217">
        <v>0</v>
      </c>
      <c r="F149" s="302">
        <v>0</v>
      </c>
      <c r="H149" s="132"/>
    </row>
    <row r="150" spans="2:8" x14ac:dyDescent="0.25">
      <c r="B150" s="292"/>
      <c r="C150" s="186" t="s">
        <v>75</v>
      </c>
      <c r="D150" s="217">
        <v>0</v>
      </c>
      <c r="E150" s="217">
        <v>0</v>
      </c>
      <c r="F150" s="302">
        <v>0</v>
      </c>
      <c r="H150" s="132"/>
    </row>
    <row r="151" spans="2:8" x14ac:dyDescent="0.25">
      <c r="B151" s="292"/>
      <c r="C151" s="186" t="s">
        <v>135</v>
      </c>
      <c r="D151" s="217">
        <v>0</v>
      </c>
      <c r="E151" s="217">
        <v>0</v>
      </c>
      <c r="F151" s="302">
        <v>0</v>
      </c>
      <c r="H151" s="132"/>
    </row>
    <row r="152" spans="2:8" x14ac:dyDescent="0.25">
      <c r="B152" s="292"/>
      <c r="C152" s="186" t="s">
        <v>179</v>
      </c>
      <c r="D152" s="217">
        <v>0</v>
      </c>
      <c r="E152" s="217">
        <v>0</v>
      </c>
      <c r="F152" s="302">
        <v>0</v>
      </c>
      <c r="H152" s="132"/>
    </row>
    <row r="153" spans="2:8" x14ac:dyDescent="0.25">
      <c r="B153" s="292"/>
      <c r="C153" s="186" t="s">
        <v>82</v>
      </c>
      <c r="D153" s="217">
        <v>0</v>
      </c>
      <c r="E153" s="217">
        <v>0</v>
      </c>
      <c r="F153" s="302">
        <v>0</v>
      </c>
      <c r="H153" s="132"/>
    </row>
    <row r="154" spans="2:8" x14ac:dyDescent="0.25">
      <c r="B154" s="292"/>
      <c r="C154" s="186" t="s">
        <v>95</v>
      </c>
      <c r="D154" s="217">
        <v>0</v>
      </c>
      <c r="E154" s="217">
        <v>0</v>
      </c>
      <c r="F154" s="302">
        <v>0</v>
      </c>
      <c r="H154" s="132"/>
    </row>
    <row r="155" spans="2:8" x14ac:dyDescent="0.25">
      <c r="B155" s="292"/>
      <c r="C155" s="186" t="s">
        <v>86</v>
      </c>
      <c r="D155" s="217">
        <v>0</v>
      </c>
      <c r="E155" s="217">
        <v>0</v>
      </c>
      <c r="F155" s="302">
        <v>0</v>
      </c>
      <c r="H155" s="132"/>
    </row>
    <row r="156" spans="2:8" x14ac:dyDescent="0.25">
      <c r="B156" s="292"/>
      <c r="C156" s="186" t="s">
        <v>121</v>
      </c>
      <c r="D156" s="217">
        <v>0</v>
      </c>
      <c r="E156" s="217">
        <v>0</v>
      </c>
      <c r="F156" s="302">
        <v>0</v>
      </c>
      <c r="H156" s="132"/>
    </row>
    <row r="157" spans="2:8" x14ac:dyDescent="0.25">
      <c r="B157" s="292"/>
      <c r="C157" s="186" t="s">
        <v>92</v>
      </c>
      <c r="D157" s="217">
        <v>0</v>
      </c>
      <c r="E157" s="217">
        <v>0</v>
      </c>
      <c r="F157" s="302">
        <v>0</v>
      </c>
      <c r="H157" s="132"/>
    </row>
    <row r="158" spans="2:8" x14ac:dyDescent="0.25">
      <c r="B158" s="292"/>
      <c r="C158" s="186" t="s">
        <v>130</v>
      </c>
      <c r="D158" s="217">
        <v>0</v>
      </c>
      <c r="E158" s="217">
        <v>0</v>
      </c>
      <c r="F158" s="302">
        <v>0</v>
      </c>
      <c r="H158" s="132"/>
    </row>
    <row r="159" spans="2:8" x14ac:dyDescent="0.25">
      <c r="B159" s="292"/>
      <c r="C159" s="186" t="s">
        <v>185</v>
      </c>
      <c r="D159" s="217">
        <v>0</v>
      </c>
      <c r="E159" s="217">
        <v>0</v>
      </c>
      <c r="F159" s="302">
        <v>0</v>
      </c>
      <c r="H159" s="132"/>
    </row>
    <row r="160" spans="2:8" x14ac:dyDescent="0.25">
      <c r="B160" s="292"/>
      <c r="C160" s="186" t="s">
        <v>124</v>
      </c>
      <c r="D160" s="217">
        <v>0</v>
      </c>
      <c r="E160" s="217">
        <v>0</v>
      </c>
      <c r="F160" s="302">
        <v>0</v>
      </c>
      <c r="H160" s="132"/>
    </row>
    <row r="161" spans="2:8" x14ac:dyDescent="0.25">
      <c r="B161" s="292"/>
      <c r="C161" s="186" t="s">
        <v>120</v>
      </c>
      <c r="D161" s="217">
        <v>0</v>
      </c>
      <c r="E161" s="217">
        <v>0</v>
      </c>
      <c r="F161" s="302">
        <v>0</v>
      </c>
      <c r="H161" s="132"/>
    </row>
    <row r="162" spans="2:8" x14ac:dyDescent="0.25">
      <c r="B162" s="292"/>
      <c r="C162" s="186" t="s">
        <v>127</v>
      </c>
      <c r="D162" s="217">
        <v>0</v>
      </c>
      <c r="E162" s="217">
        <v>0</v>
      </c>
      <c r="F162" s="302">
        <v>0</v>
      </c>
      <c r="H162" s="132"/>
    </row>
    <row r="163" spans="2:8" x14ac:dyDescent="0.25">
      <c r="B163" s="292"/>
      <c r="C163" s="186" t="s">
        <v>132</v>
      </c>
      <c r="D163" s="217">
        <v>0</v>
      </c>
      <c r="E163" s="217">
        <v>0</v>
      </c>
      <c r="F163" s="302">
        <v>0</v>
      </c>
      <c r="H163" s="132"/>
    </row>
    <row r="164" spans="2:8" x14ac:dyDescent="0.25">
      <c r="B164" s="292"/>
      <c r="C164" s="186" t="s">
        <v>85</v>
      </c>
      <c r="D164" s="217">
        <v>0</v>
      </c>
      <c r="E164" s="217">
        <v>0</v>
      </c>
      <c r="F164" s="302">
        <v>0</v>
      </c>
      <c r="H164" s="132"/>
    </row>
    <row r="165" spans="2:8" x14ac:dyDescent="0.25">
      <c r="B165" s="292"/>
      <c r="C165" s="186" t="s">
        <v>119</v>
      </c>
      <c r="D165" s="217">
        <v>0</v>
      </c>
      <c r="E165" s="217">
        <v>0</v>
      </c>
      <c r="F165" s="302">
        <v>0</v>
      </c>
      <c r="H165" s="132"/>
    </row>
    <row r="166" spans="2:8" x14ac:dyDescent="0.25">
      <c r="B166" s="292"/>
      <c r="C166" s="186" t="s">
        <v>111</v>
      </c>
      <c r="D166" s="217">
        <v>0</v>
      </c>
      <c r="E166" s="217">
        <v>0</v>
      </c>
      <c r="F166" s="302">
        <v>0</v>
      </c>
      <c r="H166" s="132"/>
    </row>
    <row r="167" spans="2:8" x14ac:dyDescent="0.25">
      <c r="B167" s="292"/>
      <c r="C167" s="186" t="s">
        <v>100</v>
      </c>
      <c r="D167" s="217">
        <v>0</v>
      </c>
      <c r="E167" s="217">
        <v>0</v>
      </c>
      <c r="F167" s="302">
        <v>0</v>
      </c>
      <c r="H167" s="132"/>
    </row>
    <row r="168" spans="2:8" x14ac:dyDescent="0.25">
      <c r="B168" s="292"/>
      <c r="C168" s="186" t="s">
        <v>117</v>
      </c>
      <c r="D168" s="217">
        <v>0</v>
      </c>
      <c r="E168" s="217">
        <v>0</v>
      </c>
      <c r="F168" s="302">
        <v>0</v>
      </c>
      <c r="H168" s="132"/>
    </row>
    <row r="169" spans="2:8" x14ac:dyDescent="0.25">
      <c r="B169" s="292"/>
      <c r="C169" s="186" t="s">
        <v>79</v>
      </c>
      <c r="D169" s="217">
        <v>0</v>
      </c>
      <c r="E169" s="217">
        <v>0</v>
      </c>
      <c r="F169" s="302">
        <v>0</v>
      </c>
      <c r="H169" s="132"/>
    </row>
    <row r="170" spans="2:8" x14ac:dyDescent="0.25">
      <c r="B170" s="292"/>
      <c r="C170" s="186" t="s">
        <v>99</v>
      </c>
      <c r="D170" s="217">
        <v>0</v>
      </c>
      <c r="E170" s="217">
        <v>0</v>
      </c>
      <c r="F170" s="302">
        <v>0</v>
      </c>
      <c r="H170" s="132"/>
    </row>
    <row r="171" spans="2:8" x14ac:dyDescent="0.25">
      <c r="B171" s="292"/>
      <c r="C171" s="186" t="s">
        <v>136</v>
      </c>
      <c r="D171" s="217">
        <v>0</v>
      </c>
      <c r="E171" s="217">
        <v>0</v>
      </c>
      <c r="F171" s="302">
        <v>0</v>
      </c>
      <c r="H171" s="132"/>
    </row>
    <row r="172" spans="2:8" x14ac:dyDescent="0.25">
      <c r="B172" s="292"/>
      <c r="C172" s="186" t="s">
        <v>84</v>
      </c>
      <c r="D172" s="217">
        <v>0</v>
      </c>
      <c r="E172" s="217">
        <v>0</v>
      </c>
      <c r="F172" s="302">
        <v>0</v>
      </c>
      <c r="H172" s="132"/>
    </row>
    <row r="173" spans="2:8" x14ac:dyDescent="0.25">
      <c r="B173" s="292"/>
      <c r="C173" s="186" t="s">
        <v>101</v>
      </c>
      <c r="D173" s="217">
        <v>0</v>
      </c>
      <c r="E173" s="217">
        <v>0</v>
      </c>
      <c r="F173" s="302">
        <v>0</v>
      </c>
      <c r="H173" s="132"/>
    </row>
    <row r="174" spans="2:8" x14ac:dyDescent="0.25">
      <c r="B174" s="292"/>
      <c r="C174" s="186" t="s">
        <v>73</v>
      </c>
      <c r="D174" s="217">
        <v>0</v>
      </c>
      <c r="E174" s="217">
        <v>0</v>
      </c>
      <c r="F174" s="302">
        <v>0</v>
      </c>
      <c r="H174" s="132"/>
    </row>
    <row r="175" spans="2:8" x14ac:dyDescent="0.25">
      <c r="B175" s="292"/>
      <c r="C175" s="186" t="s">
        <v>112</v>
      </c>
      <c r="D175" s="217">
        <v>0</v>
      </c>
      <c r="E175" s="217">
        <v>0</v>
      </c>
      <c r="F175" s="302">
        <v>0</v>
      </c>
      <c r="H175" s="132"/>
    </row>
    <row r="176" spans="2:8" x14ac:dyDescent="0.25">
      <c r="B176" s="292"/>
      <c r="C176" s="186" t="s">
        <v>126</v>
      </c>
      <c r="D176" s="217">
        <v>0</v>
      </c>
      <c r="E176" s="217">
        <v>0</v>
      </c>
      <c r="F176" s="302">
        <v>0</v>
      </c>
      <c r="H176" s="132"/>
    </row>
    <row r="177" spans="2:8" x14ac:dyDescent="0.25">
      <c r="B177" s="292"/>
      <c r="C177" s="186" t="s">
        <v>109</v>
      </c>
      <c r="D177" s="217">
        <v>0</v>
      </c>
      <c r="E177" s="217">
        <v>0</v>
      </c>
      <c r="F177" s="302">
        <v>0</v>
      </c>
      <c r="H177" s="132"/>
    </row>
    <row r="178" spans="2:8" x14ac:dyDescent="0.25">
      <c r="B178" s="292"/>
      <c r="C178" s="186" t="s">
        <v>149</v>
      </c>
      <c r="D178" s="217">
        <v>0</v>
      </c>
      <c r="E178" s="217">
        <v>0</v>
      </c>
      <c r="F178" s="302">
        <v>0</v>
      </c>
      <c r="H178" s="132"/>
    </row>
    <row r="179" spans="2:8" x14ac:dyDescent="0.25">
      <c r="E179" s="301"/>
    </row>
  </sheetData>
  <autoFilter ref="B5:F14" xr:uid="{2D032959-6C96-4F54-9A94-A6E036784FF2}">
    <sortState xmlns:xlrd2="http://schemas.microsoft.com/office/spreadsheetml/2017/richdata2" ref="B6:F178">
      <sortCondition descending="1" ref="D5:D14"/>
    </sortState>
  </autoFilter>
  <phoneticPr fontId="90"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21557-5785-485B-8D05-DD9A7EBEAC62}">
  <sheetPr>
    <tabColor theme="7" tint="0.39997558519241921"/>
  </sheetPr>
  <dimension ref="B3:AD191"/>
  <sheetViews>
    <sheetView workbookViewId="0"/>
  </sheetViews>
  <sheetFormatPr defaultRowHeight="15" x14ac:dyDescent="0.25"/>
  <cols>
    <col min="2" max="2" width="20.85546875" customWidth="1"/>
    <col min="3" max="27" width="10.7109375" customWidth="1"/>
    <col min="28" max="30" width="13.7109375" customWidth="1"/>
  </cols>
  <sheetData>
    <row r="3" spans="2:30" ht="18.75" x14ac:dyDescent="0.3">
      <c r="B3" s="247" t="s">
        <v>261</v>
      </c>
      <c r="C3" s="245"/>
      <c r="D3" s="245"/>
      <c r="E3" s="245"/>
      <c r="F3" s="245"/>
      <c r="G3" s="245"/>
      <c r="H3" s="245"/>
      <c r="I3" s="245"/>
      <c r="J3" s="245"/>
      <c r="K3" s="245"/>
      <c r="L3" s="245"/>
      <c r="M3" s="245"/>
      <c r="N3" s="245"/>
      <c r="O3" s="245"/>
      <c r="P3" s="245"/>
      <c r="Q3" s="245"/>
      <c r="R3" s="245"/>
      <c r="S3" s="250"/>
      <c r="T3" s="250"/>
      <c r="U3" s="250"/>
      <c r="V3" s="250"/>
      <c r="W3" s="250"/>
      <c r="X3" s="251"/>
      <c r="Y3" s="251"/>
      <c r="Z3" s="251"/>
      <c r="AA3" s="251"/>
      <c r="AB3" s="245"/>
      <c r="AC3" s="250"/>
      <c r="AD3" s="252"/>
    </row>
    <row r="4" spans="2:30" x14ac:dyDescent="0.25">
      <c r="B4" s="248" t="s">
        <v>262</v>
      </c>
      <c r="C4" s="245"/>
      <c r="D4" s="245"/>
      <c r="E4" s="245"/>
      <c r="F4" s="245"/>
      <c r="G4" s="245"/>
      <c r="H4" s="245"/>
      <c r="I4" s="245"/>
      <c r="J4" s="245"/>
      <c r="K4" s="245"/>
      <c r="L4" s="245"/>
      <c r="M4" s="245"/>
      <c r="N4" s="245"/>
      <c r="O4" s="245"/>
      <c r="P4" s="245"/>
      <c r="Q4" s="245"/>
      <c r="R4" s="245"/>
      <c r="S4" s="250"/>
      <c r="T4" s="250"/>
      <c r="U4" s="250"/>
      <c r="V4" s="250"/>
      <c r="W4" s="250"/>
      <c r="X4" s="251"/>
      <c r="Y4" s="251"/>
      <c r="Z4" s="251"/>
      <c r="AA4" s="251"/>
      <c r="AB4" s="245" t="s">
        <v>263</v>
      </c>
      <c r="AC4" s="250" t="s">
        <v>263</v>
      </c>
      <c r="AD4" s="253" t="s">
        <v>54</v>
      </c>
    </row>
    <row r="5" spans="2:30" x14ac:dyDescent="0.25">
      <c r="B5" s="249" t="s">
        <v>64</v>
      </c>
      <c r="C5" s="246">
        <v>2000</v>
      </c>
      <c r="D5" s="246">
        <v>2001</v>
      </c>
      <c r="E5" s="246">
        <v>2002</v>
      </c>
      <c r="F5" s="246">
        <v>2003</v>
      </c>
      <c r="G5" s="246">
        <v>2004</v>
      </c>
      <c r="H5" s="246">
        <v>2005</v>
      </c>
      <c r="I5" s="246">
        <v>2006</v>
      </c>
      <c r="J5" s="246">
        <v>2007</v>
      </c>
      <c r="K5" s="246">
        <v>2008</v>
      </c>
      <c r="L5" s="246">
        <v>2009</v>
      </c>
      <c r="M5" s="246">
        <v>2010</v>
      </c>
      <c r="N5" s="246">
        <v>2011</v>
      </c>
      <c r="O5" s="246">
        <v>2012</v>
      </c>
      <c r="P5" s="246">
        <v>2013</v>
      </c>
      <c r="Q5" s="246">
        <v>2014</v>
      </c>
      <c r="R5" s="246">
        <v>2015</v>
      </c>
      <c r="S5" s="254">
        <v>2016</v>
      </c>
      <c r="T5" s="254">
        <v>2017</v>
      </c>
      <c r="U5" s="254">
        <v>2018</v>
      </c>
      <c r="V5" s="254">
        <v>2019</v>
      </c>
      <c r="W5" s="254">
        <v>2020</v>
      </c>
      <c r="X5" s="255">
        <v>2021</v>
      </c>
      <c r="Y5" s="255">
        <v>2022</v>
      </c>
      <c r="Z5" s="255">
        <v>2023</v>
      </c>
      <c r="AA5" s="255">
        <v>2024</v>
      </c>
      <c r="AB5" s="246" t="s">
        <v>264</v>
      </c>
      <c r="AC5" s="254" t="s">
        <v>265</v>
      </c>
      <c r="AD5" s="256" t="s">
        <v>67</v>
      </c>
    </row>
    <row r="6" spans="2:30" x14ac:dyDescent="0.25">
      <c r="B6" s="208" t="s">
        <v>260</v>
      </c>
      <c r="C6" s="205">
        <v>8015.5533066030312</v>
      </c>
      <c r="D6" s="195">
        <v>8291.0497953683298</v>
      </c>
      <c r="E6" s="195">
        <v>8579.6291340489624</v>
      </c>
      <c r="F6" s="195">
        <v>8945.2224807857765</v>
      </c>
      <c r="G6" s="195">
        <v>9550.2445427004768</v>
      </c>
      <c r="H6" s="195">
        <v>10162.132351909115</v>
      </c>
      <c r="I6" s="195">
        <v>10985.055207635918</v>
      </c>
      <c r="J6" s="195">
        <v>11745.989030011999</v>
      </c>
      <c r="K6" s="195">
        <v>12286.760571755689</v>
      </c>
      <c r="L6" s="195">
        <v>12252.165006921226</v>
      </c>
      <c r="M6" s="195">
        <v>12896.209435594894</v>
      </c>
      <c r="N6" s="195">
        <v>13578.367700035928</v>
      </c>
      <c r="O6" s="195">
        <v>14108.836488681884</v>
      </c>
      <c r="P6" s="195">
        <v>14624.595089085213</v>
      </c>
      <c r="Q6" s="195">
        <v>14994.095154273917</v>
      </c>
      <c r="R6" s="195">
        <v>15136.604089394134</v>
      </c>
      <c r="S6" s="195">
        <v>15560.679848985921</v>
      </c>
      <c r="T6" s="195">
        <v>16207.499157827266</v>
      </c>
      <c r="U6" s="195">
        <v>17008.316596936023</v>
      </c>
      <c r="V6" s="195">
        <v>17598.441409644453</v>
      </c>
      <c r="W6" s="195">
        <v>17082.78759002898</v>
      </c>
      <c r="X6" s="196"/>
      <c r="Y6" s="196"/>
      <c r="Z6" s="196"/>
      <c r="AA6" s="196"/>
      <c r="AB6" s="197">
        <f t="shared" ref="AB6:AB37" si="0">SUM(C6:R6)/16</f>
        <v>11634.531836550404</v>
      </c>
      <c r="AC6" s="197">
        <f t="shared" ref="AC6:AC37" si="1">SUM(S6:W6)/5</f>
        <v>16691.54492068453</v>
      </c>
      <c r="AD6" s="198">
        <f t="shared" ref="AD6:AD69" si="2">SUM(AB6:AC6)/2</f>
        <v>14163.038378617468</v>
      </c>
    </row>
    <row r="7" spans="2:30" x14ac:dyDescent="0.25">
      <c r="B7" s="152" t="s">
        <v>90</v>
      </c>
      <c r="C7" s="206">
        <v>819.35413622290105</v>
      </c>
      <c r="D7" s="199">
        <v>847.51553431363334</v>
      </c>
      <c r="E7" s="200">
        <v>877.01426830391995</v>
      </c>
      <c r="F7" s="200">
        <v>927.85754804701776</v>
      </c>
      <c r="G7" s="200">
        <v>925.44142917684212</v>
      </c>
      <c r="H7" s="200">
        <v>1023.0517493287839</v>
      </c>
      <c r="I7" s="200">
        <v>1077.7615396607657</v>
      </c>
      <c r="J7" s="200">
        <v>1228.7038634294565</v>
      </c>
      <c r="K7" s="200">
        <v>1272.5729747776797</v>
      </c>
      <c r="L7" s="200">
        <v>1519.6929227843766</v>
      </c>
      <c r="M7" s="200">
        <v>1710.5754110922464</v>
      </c>
      <c r="N7" s="200">
        <v>1699.4881101974174</v>
      </c>
      <c r="O7" s="200">
        <v>1914.7742283796383</v>
      </c>
      <c r="P7" s="200">
        <v>2015.5147746694802</v>
      </c>
      <c r="Q7" s="200">
        <v>2069.4240216735625</v>
      </c>
      <c r="R7" s="200">
        <v>2087.3053230668288</v>
      </c>
      <c r="S7" s="200">
        <v>1981.1180685069594</v>
      </c>
      <c r="T7" s="200">
        <v>2058.4002210697954</v>
      </c>
      <c r="U7" s="200">
        <v>2082.6356482136225</v>
      </c>
      <c r="V7" s="200">
        <v>2152.3664894209001</v>
      </c>
      <c r="W7" s="200">
        <v>2077.8745536104043</v>
      </c>
      <c r="X7" s="201"/>
      <c r="Y7" s="201"/>
      <c r="Z7" s="201"/>
      <c r="AA7" s="201"/>
      <c r="AB7" s="202">
        <f t="shared" si="0"/>
        <v>1376.0029896952844</v>
      </c>
      <c r="AC7" s="202">
        <f t="shared" si="1"/>
        <v>2070.4789961643364</v>
      </c>
      <c r="AD7" s="203">
        <f t="shared" si="2"/>
        <v>1723.2409929298105</v>
      </c>
    </row>
    <row r="8" spans="2:30" x14ac:dyDescent="0.25">
      <c r="B8" s="152" t="s">
        <v>133</v>
      </c>
      <c r="C8" s="207">
        <v>3862.4844546975419</v>
      </c>
      <c r="D8" s="200">
        <v>4301.3842801968476</v>
      </c>
      <c r="E8" s="200">
        <v>4661.377081635269</v>
      </c>
      <c r="F8" s="200">
        <v>4994.9282303461232</v>
      </c>
      <c r="G8" s="200">
        <v>5423.2049921967791</v>
      </c>
      <c r="H8" s="200">
        <v>5865.3160591810301</v>
      </c>
      <c r="I8" s="200">
        <v>6557.8005853343648</v>
      </c>
      <c r="J8" s="200">
        <v>7274.5264934577071</v>
      </c>
      <c r="K8" s="200">
        <v>8228.3271791434399</v>
      </c>
      <c r="L8" s="200">
        <v>8819.4989125480715</v>
      </c>
      <c r="M8" s="200">
        <v>9636.1041184662627</v>
      </c>
      <c r="N8" s="200">
        <v>10207.732874470819</v>
      </c>
      <c r="O8" s="200">
        <v>10526.319131674032</v>
      </c>
      <c r="P8" s="200">
        <v>10570.970844546993</v>
      </c>
      <c r="Q8" s="200">
        <v>11259.299686136748</v>
      </c>
      <c r="R8" s="200">
        <v>11658.869961320363</v>
      </c>
      <c r="S8" s="200">
        <v>12078.799744049236</v>
      </c>
      <c r="T8" s="200">
        <v>12770.971001485601</v>
      </c>
      <c r="U8" s="200">
        <v>13554.898947697175</v>
      </c>
      <c r="V8" s="200">
        <v>14336.773024029877</v>
      </c>
      <c r="W8" s="200">
        <v>13899.933981384725</v>
      </c>
      <c r="X8" s="201"/>
      <c r="Y8" s="201"/>
      <c r="Z8" s="201"/>
      <c r="AA8" s="201"/>
      <c r="AB8" s="202">
        <f t="shared" si="0"/>
        <v>7740.5090553345235</v>
      </c>
      <c r="AC8" s="202">
        <f t="shared" si="1"/>
        <v>13328.275339729322</v>
      </c>
      <c r="AD8" s="203">
        <f t="shared" si="2"/>
        <v>10534.392197531923</v>
      </c>
    </row>
    <row r="9" spans="2:30" x14ac:dyDescent="0.25">
      <c r="B9" s="152" t="s">
        <v>167</v>
      </c>
      <c r="C9" s="207">
        <v>8446.5877410286193</v>
      </c>
      <c r="D9" s="200">
        <v>8775.1179074531192</v>
      </c>
      <c r="E9" s="200">
        <v>9293.8371434908149</v>
      </c>
      <c r="F9" s="200">
        <v>10019.357891939491</v>
      </c>
      <c r="G9" s="200">
        <v>10591.038189775662</v>
      </c>
      <c r="H9" s="200">
        <v>11405.64252238727</v>
      </c>
      <c r="I9" s="200">
        <v>11776.040402262666</v>
      </c>
      <c r="J9" s="200">
        <v>12311.03842809573</v>
      </c>
      <c r="K9" s="200">
        <v>12643.151477913754</v>
      </c>
      <c r="L9" s="200">
        <v>12722.378694624294</v>
      </c>
      <c r="M9" s="200">
        <v>13095.449178662979</v>
      </c>
      <c r="N9" s="200">
        <v>13500.04479028777</v>
      </c>
      <c r="O9" s="200">
        <v>13303.327518588078</v>
      </c>
      <c r="P9" s="200">
        <v>13056.80259156988</v>
      </c>
      <c r="Q9" s="200">
        <v>13003.266860313093</v>
      </c>
      <c r="R9" s="200">
        <v>12015.64052824268</v>
      </c>
      <c r="S9" s="200">
        <v>11624.340775154487</v>
      </c>
      <c r="T9" s="200">
        <v>11737.401235382058</v>
      </c>
      <c r="U9" s="200">
        <v>11909.929824720381</v>
      </c>
      <c r="V9" s="200">
        <v>12009.248207942042</v>
      </c>
      <c r="W9" s="200">
        <v>11320.018819663583</v>
      </c>
      <c r="X9" s="201"/>
      <c r="Y9" s="201"/>
      <c r="Z9" s="201"/>
      <c r="AA9" s="201"/>
      <c r="AB9" s="202">
        <f t="shared" si="0"/>
        <v>11622.420116664744</v>
      </c>
      <c r="AC9" s="202">
        <f t="shared" si="1"/>
        <v>11720.187772572512</v>
      </c>
      <c r="AD9" s="203">
        <f t="shared" si="2"/>
        <v>11671.303944618627</v>
      </c>
    </row>
    <row r="10" spans="2:30" x14ac:dyDescent="0.25">
      <c r="B10" s="152" t="s">
        <v>134</v>
      </c>
      <c r="C10" s="207">
        <v>3289.4095494681851</v>
      </c>
      <c r="D10" s="200">
        <v>3389.1969669195087</v>
      </c>
      <c r="E10" s="200">
        <v>3785.1503220061991</v>
      </c>
      <c r="F10" s="200">
        <v>3838.7950524777025</v>
      </c>
      <c r="G10" s="200">
        <v>4225.4679269176049</v>
      </c>
      <c r="H10" s="200">
        <v>4837.7098267604606</v>
      </c>
      <c r="I10" s="200">
        <v>5362.0198428989252</v>
      </c>
      <c r="J10" s="200">
        <v>6050.6105545305236</v>
      </c>
      <c r="K10" s="200">
        <v>6607.2916342675171</v>
      </c>
      <c r="L10" s="200">
        <v>6470.6752442033066</v>
      </c>
      <c r="M10" s="200">
        <v>6587.986938982569</v>
      </c>
      <c r="N10" s="200">
        <v>6710.7506229875107</v>
      </c>
      <c r="O10" s="200">
        <v>7412.9670346431058</v>
      </c>
      <c r="P10" s="200">
        <v>7682.4753864850582</v>
      </c>
      <c r="Q10" s="200">
        <v>8179.2978281260903</v>
      </c>
      <c r="R10" s="200">
        <v>7337.5698220493778</v>
      </c>
      <c r="S10" s="200">
        <v>7103.2264306109064</v>
      </c>
      <c r="T10" s="200">
        <v>7310.8965889551109</v>
      </c>
      <c r="U10" s="200">
        <v>7099.9719580992842</v>
      </c>
      <c r="V10" s="200">
        <v>6952.4193623685087</v>
      </c>
      <c r="W10" s="200">
        <v>6443.0326798465712</v>
      </c>
      <c r="X10" s="201"/>
      <c r="Y10" s="201"/>
      <c r="Z10" s="201"/>
      <c r="AA10" s="201"/>
      <c r="AB10" s="202">
        <f t="shared" si="0"/>
        <v>5735.4609096077284</v>
      </c>
      <c r="AC10" s="202">
        <f t="shared" si="1"/>
        <v>6981.9094039760766</v>
      </c>
      <c r="AD10" s="203">
        <f t="shared" si="2"/>
        <v>6358.685156791902</v>
      </c>
    </row>
    <row r="11" spans="2:30" x14ac:dyDescent="0.25">
      <c r="B11" s="152" t="s">
        <v>180</v>
      </c>
      <c r="C11" s="207">
        <v>11618.793233492583</v>
      </c>
      <c r="D11" s="200">
        <v>11226.879746494298</v>
      </c>
      <c r="E11" s="200">
        <v>10052.488256086886</v>
      </c>
      <c r="F11" s="200">
        <v>11025.186098829625</v>
      </c>
      <c r="G11" s="200">
        <v>12214.740711355105</v>
      </c>
      <c r="H11" s="200">
        <v>13568.76920612836</v>
      </c>
      <c r="I11" s="200">
        <v>14951.728950807643</v>
      </c>
      <c r="J11" s="200">
        <v>16570.00783369827</v>
      </c>
      <c r="K11" s="200">
        <v>17404.069142033342</v>
      </c>
      <c r="L11" s="200">
        <v>16334.740813107515</v>
      </c>
      <c r="M11" s="200">
        <v>18061.934358916416</v>
      </c>
      <c r="N11" s="200">
        <v>19322.227123694192</v>
      </c>
      <c r="O11" s="200">
        <v>19641.35286383472</v>
      </c>
      <c r="P11" s="200">
        <v>20131.680424698345</v>
      </c>
      <c r="Q11" s="200">
        <v>19683.771505644214</v>
      </c>
      <c r="R11" s="200">
        <v>20105.198991816469</v>
      </c>
      <c r="S11" s="200">
        <v>20307.870052141996</v>
      </c>
      <c r="T11" s="200">
        <v>23597.117752839007</v>
      </c>
      <c r="U11" s="200">
        <v>23293.398633763893</v>
      </c>
      <c r="V11" s="200">
        <v>22999.275052557696</v>
      </c>
      <c r="W11" s="200">
        <v>20762.991679365568</v>
      </c>
      <c r="X11" s="201"/>
      <c r="Y11" s="201"/>
      <c r="Z11" s="201"/>
      <c r="AA11" s="201"/>
      <c r="AB11" s="202">
        <f t="shared" si="0"/>
        <v>15744.598078789873</v>
      </c>
      <c r="AC11" s="202">
        <f t="shared" si="1"/>
        <v>22192.130634133635</v>
      </c>
      <c r="AD11" s="203">
        <f t="shared" si="2"/>
        <v>18968.364356461752</v>
      </c>
    </row>
    <row r="12" spans="2:30" x14ac:dyDescent="0.25">
      <c r="B12" s="152" t="s">
        <v>161</v>
      </c>
      <c r="C12" s="207">
        <v>2658.3443217304116</v>
      </c>
      <c r="D12" s="200">
        <v>2995.9088455010688</v>
      </c>
      <c r="E12" s="200">
        <v>3463.9860634621346</v>
      </c>
      <c r="F12" s="200">
        <v>4043.6550616172685</v>
      </c>
      <c r="G12" s="200">
        <v>4614.8698038794892</v>
      </c>
      <c r="H12" s="200">
        <v>5455.4349945786689</v>
      </c>
      <c r="I12" s="200">
        <v>6411.8196401608939</v>
      </c>
      <c r="J12" s="200">
        <v>7551.6436356330487</v>
      </c>
      <c r="K12" s="200">
        <v>8300.4919882473278</v>
      </c>
      <c r="L12" s="200">
        <v>7233.039928102331</v>
      </c>
      <c r="M12" s="200">
        <v>7506.3219085591381</v>
      </c>
      <c r="N12" s="200">
        <v>8025.4584849172952</v>
      </c>
      <c r="O12" s="200">
        <v>9364.3752991843467</v>
      </c>
      <c r="P12" s="200">
        <v>9835.8024609198528</v>
      </c>
      <c r="Q12" s="200">
        <v>10036.889840595199</v>
      </c>
      <c r="R12" s="200">
        <v>9969.6648539782345</v>
      </c>
      <c r="S12" s="200">
        <v>10704.229762475856</v>
      </c>
      <c r="T12" s="200">
        <v>12115.139290263696</v>
      </c>
      <c r="U12" s="200">
        <v>13020.396318599227</v>
      </c>
      <c r="V12" s="200">
        <v>14231.180188532926</v>
      </c>
      <c r="W12" s="200">
        <v>13307.156607180243</v>
      </c>
      <c r="X12" s="201"/>
      <c r="Y12" s="201"/>
      <c r="Z12" s="201"/>
      <c r="AA12" s="201"/>
      <c r="AB12" s="202">
        <f t="shared" si="0"/>
        <v>6716.7316956916693</v>
      </c>
      <c r="AC12" s="202">
        <f t="shared" si="1"/>
        <v>12675.62043341039</v>
      </c>
      <c r="AD12" s="203">
        <f t="shared" si="2"/>
        <v>9696.1760645510294</v>
      </c>
    </row>
    <row r="13" spans="2:30" x14ac:dyDescent="0.25">
      <c r="B13" s="152" t="s">
        <v>248</v>
      </c>
      <c r="C13" s="207">
        <v>26343.860081254217</v>
      </c>
      <c r="D13" s="200">
        <v>27424.668529536775</v>
      </c>
      <c r="E13" s="200">
        <v>28768.728631705635</v>
      </c>
      <c r="F13" s="200">
        <v>29792.26284795018</v>
      </c>
      <c r="G13" s="200">
        <v>31393.876962158454</v>
      </c>
      <c r="H13" s="200">
        <v>32653.401620881519</v>
      </c>
      <c r="I13" s="200">
        <v>34357.89358483009</v>
      </c>
      <c r="J13" s="200">
        <v>36581.545447112389</v>
      </c>
      <c r="K13" s="200">
        <v>37499.525131917355</v>
      </c>
      <c r="L13" s="200">
        <v>40311.085425733792</v>
      </c>
      <c r="M13" s="200">
        <v>39351.086556107766</v>
      </c>
      <c r="N13" s="200">
        <v>42003.15805597524</v>
      </c>
      <c r="O13" s="200">
        <v>42836.671863590891</v>
      </c>
      <c r="P13" s="200">
        <v>45906.440039947163</v>
      </c>
      <c r="Q13" s="200">
        <v>46880.895180048363</v>
      </c>
      <c r="R13" s="200">
        <v>46248.616456638912</v>
      </c>
      <c r="S13" s="200">
        <v>47255.307008595737</v>
      </c>
      <c r="T13" s="200">
        <v>48398.549701495554</v>
      </c>
      <c r="U13" s="200">
        <v>50100.224665907481</v>
      </c>
      <c r="V13" s="200">
        <v>52030.643907812053</v>
      </c>
      <c r="W13" s="200">
        <v>52397.387047804295</v>
      </c>
      <c r="X13" s="201"/>
      <c r="Y13" s="201"/>
      <c r="Z13" s="201"/>
      <c r="AA13" s="201"/>
      <c r="AB13" s="202">
        <f t="shared" si="0"/>
        <v>36772.107275961789</v>
      </c>
      <c r="AC13" s="202">
        <f t="shared" si="1"/>
        <v>50036.422466323027</v>
      </c>
      <c r="AD13" s="203">
        <f t="shared" si="2"/>
        <v>43404.264871142412</v>
      </c>
    </row>
    <row r="14" spans="2:30" x14ac:dyDescent="0.25">
      <c r="B14" s="152" t="s">
        <v>219</v>
      </c>
      <c r="C14" s="207">
        <v>29388.777474653201</v>
      </c>
      <c r="D14" s="200">
        <v>29715.64084715613</v>
      </c>
      <c r="E14" s="200">
        <v>31178.693329727201</v>
      </c>
      <c r="F14" s="200">
        <v>32111.124433318641</v>
      </c>
      <c r="G14" s="200">
        <v>33745.847650487951</v>
      </c>
      <c r="H14" s="200">
        <v>35013.714044342269</v>
      </c>
      <c r="I14" s="200">
        <v>37611.804248506262</v>
      </c>
      <c r="J14" s="200">
        <v>39382.797060224439</v>
      </c>
      <c r="K14" s="200">
        <v>41316.225176698965</v>
      </c>
      <c r="L14" s="200">
        <v>40948.222160298174</v>
      </c>
      <c r="M14" s="200">
        <v>42041.486681307004</v>
      </c>
      <c r="N14" s="200">
        <v>44452.73274579992</v>
      </c>
      <c r="O14" s="200">
        <v>46457.345777031136</v>
      </c>
      <c r="P14" s="200">
        <v>47922.049120745505</v>
      </c>
      <c r="Q14" s="200">
        <v>48799.715467698465</v>
      </c>
      <c r="R14" s="200">
        <v>49865.903942418467</v>
      </c>
      <c r="S14" s="200">
        <v>52684.017113076807</v>
      </c>
      <c r="T14" s="200">
        <v>54172.98678882535</v>
      </c>
      <c r="U14" s="200">
        <v>57059.538939091537</v>
      </c>
      <c r="V14" s="200">
        <v>58641.298120993059</v>
      </c>
      <c r="W14" s="200">
        <v>55648.874564532263</v>
      </c>
      <c r="X14" s="201"/>
      <c r="Y14" s="201"/>
      <c r="Z14" s="201"/>
      <c r="AA14" s="201"/>
      <c r="AB14" s="202">
        <f t="shared" si="0"/>
        <v>39372.005010025867</v>
      </c>
      <c r="AC14" s="202">
        <f t="shared" si="1"/>
        <v>55641.3431053038</v>
      </c>
      <c r="AD14" s="203">
        <f t="shared" si="2"/>
        <v>47506.67405766483</v>
      </c>
    </row>
    <row r="15" spans="2:30" x14ac:dyDescent="0.25">
      <c r="B15" s="152" t="s">
        <v>192</v>
      </c>
      <c r="C15" s="207">
        <v>3385.5127273496973</v>
      </c>
      <c r="D15" s="200">
        <v>3772.9437826717299</v>
      </c>
      <c r="E15" s="200">
        <v>4163.1999869802921</v>
      </c>
      <c r="F15" s="200">
        <v>4638.1247681610221</v>
      </c>
      <c r="G15" s="200">
        <v>5158.3945938547567</v>
      </c>
      <c r="H15" s="200">
        <v>6737.1462083588312</v>
      </c>
      <c r="I15" s="200">
        <v>9233.68079666208</v>
      </c>
      <c r="J15" s="200">
        <v>11718.526726131366</v>
      </c>
      <c r="K15" s="200">
        <v>12956.834046820984</v>
      </c>
      <c r="L15" s="200">
        <v>13976.109635709761</v>
      </c>
      <c r="M15" s="200">
        <v>14677.164820419293</v>
      </c>
      <c r="N15" s="200">
        <v>14804.574450791106</v>
      </c>
      <c r="O15" s="200">
        <v>15957.718850284908</v>
      </c>
      <c r="P15" s="200">
        <v>17188.945505661162</v>
      </c>
      <c r="Q15" s="200">
        <v>17443.878256309345</v>
      </c>
      <c r="R15" s="200">
        <v>14938.401127671517</v>
      </c>
      <c r="S15" s="200">
        <v>14371.022741009177</v>
      </c>
      <c r="T15" s="200">
        <v>14121.406935559113</v>
      </c>
      <c r="U15" s="200">
        <v>14550.762816931774</v>
      </c>
      <c r="V15" s="200">
        <v>15052.793870156418</v>
      </c>
      <c r="W15" s="200">
        <v>14474.31336111669</v>
      </c>
      <c r="X15" s="201"/>
      <c r="Y15" s="201"/>
      <c r="Z15" s="201"/>
      <c r="AA15" s="201"/>
      <c r="AB15" s="202">
        <f t="shared" si="0"/>
        <v>10671.947267739863</v>
      </c>
      <c r="AC15" s="202">
        <f t="shared" si="1"/>
        <v>14514.059944954633</v>
      </c>
      <c r="AD15" s="203">
        <f t="shared" si="2"/>
        <v>12593.003606347247</v>
      </c>
    </row>
    <row r="16" spans="2:30" x14ac:dyDescent="0.25">
      <c r="B16" s="152" t="s">
        <v>230</v>
      </c>
      <c r="C16" s="207">
        <v>28034.196516134623</v>
      </c>
      <c r="D16" s="200">
        <v>28956.895502497937</v>
      </c>
      <c r="E16" s="200">
        <v>29715.695283150715</v>
      </c>
      <c r="F16" s="200">
        <v>29363.121938632969</v>
      </c>
      <c r="G16" s="200">
        <v>29869.406342493618</v>
      </c>
      <c r="H16" s="200">
        <v>31261.77357493302</v>
      </c>
      <c r="I16" s="200">
        <v>32401.625923591739</v>
      </c>
      <c r="J16" s="200">
        <v>33117.605071200058</v>
      </c>
      <c r="K16" s="200">
        <v>32373.492644524991</v>
      </c>
      <c r="L16" s="200">
        <v>30728.818092196987</v>
      </c>
      <c r="M16" s="200">
        <v>31090.581645778795</v>
      </c>
      <c r="N16" s="200">
        <v>31522.020233387615</v>
      </c>
      <c r="O16" s="200">
        <v>32216.697798318655</v>
      </c>
      <c r="P16" s="200">
        <v>31650.439009940685</v>
      </c>
      <c r="Q16" s="200">
        <v>33248.113287514927</v>
      </c>
      <c r="R16" s="200">
        <v>33937.418758978034</v>
      </c>
      <c r="S16" s="200">
        <v>34338.519556154286</v>
      </c>
      <c r="T16" s="200">
        <v>35917.757032617126</v>
      </c>
      <c r="U16" s="200">
        <v>37416.972255438181</v>
      </c>
      <c r="V16" s="200">
        <v>37973.247248162887</v>
      </c>
      <c r="W16" s="200">
        <v>32526.45223680963</v>
      </c>
      <c r="X16" s="201"/>
      <c r="Y16" s="201"/>
      <c r="Z16" s="201"/>
      <c r="AA16" s="201"/>
      <c r="AB16" s="202">
        <f t="shared" si="0"/>
        <v>31217.99385145471</v>
      </c>
      <c r="AC16" s="202">
        <f t="shared" si="1"/>
        <v>35634.589665836422</v>
      </c>
      <c r="AD16" s="203">
        <f t="shared" si="2"/>
        <v>33426.291758645566</v>
      </c>
    </row>
    <row r="17" spans="2:30" x14ac:dyDescent="0.25">
      <c r="B17" s="152" t="s">
        <v>252</v>
      </c>
      <c r="C17" s="207">
        <v>42181.90604300479</v>
      </c>
      <c r="D17" s="200">
        <v>42094.581421692339</v>
      </c>
      <c r="E17" s="200">
        <v>41932.583551609685</v>
      </c>
      <c r="F17" s="200">
        <v>42860.48222332351</v>
      </c>
      <c r="G17" s="200">
        <v>44185.338539912314</v>
      </c>
      <c r="H17" s="200">
        <v>45400.85270092576</v>
      </c>
      <c r="I17" s="200">
        <v>46200.63586410541</v>
      </c>
      <c r="J17" s="200">
        <v>47532.859158405518</v>
      </c>
      <c r="K17" s="200">
        <v>47847.615245481167</v>
      </c>
      <c r="L17" s="200">
        <v>46498.843401895145</v>
      </c>
      <c r="M17" s="200">
        <v>46872.947781314942</v>
      </c>
      <c r="N17" s="200">
        <v>47377.498309469658</v>
      </c>
      <c r="O17" s="200">
        <v>50675.621018432154</v>
      </c>
      <c r="P17" s="200">
        <v>51494.411717811949</v>
      </c>
      <c r="Q17" s="200">
        <v>51101.977022291401</v>
      </c>
      <c r="R17" s="200">
        <v>45575.783571831642</v>
      </c>
      <c r="S17" s="200">
        <v>44768.970913946083</v>
      </c>
      <c r="T17" s="200">
        <v>47709.778015639698</v>
      </c>
      <c r="U17" s="200">
        <v>47503.061938986299</v>
      </c>
      <c r="V17" s="200">
        <v>47228.100042995582</v>
      </c>
      <c r="W17" s="200">
        <v>43739.561523125631</v>
      </c>
      <c r="X17" s="201"/>
      <c r="Y17" s="201"/>
      <c r="Z17" s="201"/>
      <c r="AA17" s="201"/>
      <c r="AB17" s="202">
        <f t="shared" si="0"/>
        <v>46239.621098219213</v>
      </c>
      <c r="AC17" s="202">
        <f t="shared" si="1"/>
        <v>46189.894486938661</v>
      </c>
      <c r="AD17" s="203">
        <f t="shared" si="2"/>
        <v>46214.757792578937</v>
      </c>
    </row>
    <row r="18" spans="2:30" x14ac:dyDescent="0.25">
      <c r="B18" s="152" t="s">
        <v>97</v>
      </c>
      <c r="C18" s="207">
        <v>1331.5484286104827</v>
      </c>
      <c r="D18" s="200">
        <v>1403.1262185424619</v>
      </c>
      <c r="E18" s="200">
        <v>1453.262257259179</v>
      </c>
      <c r="F18" s="200">
        <v>1523.7974780874838</v>
      </c>
      <c r="G18" s="200">
        <v>1620.4250531191599</v>
      </c>
      <c r="H18" s="200">
        <v>1753.8746079787106</v>
      </c>
      <c r="I18" s="200">
        <v>1901.7167006780771</v>
      </c>
      <c r="J18" s="200">
        <v>2065.1547733359071</v>
      </c>
      <c r="K18" s="200">
        <v>2206.5103707536755</v>
      </c>
      <c r="L18" s="200">
        <v>2309.5636373596735</v>
      </c>
      <c r="M18" s="200">
        <v>2439.0696271812421</v>
      </c>
      <c r="N18" s="200">
        <v>2620.833790408738</v>
      </c>
      <c r="O18" s="200">
        <v>2937.6287981041969</v>
      </c>
      <c r="P18" s="200">
        <v>3143.5855027523871</v>
      </c>
      <c r="Q18" s="200">
        <v>3368.0561640314072</v>
      </c>
      <c r="R18" s="200">
        <v>3555.5052597060258</v>
      </c>
      <c r="S18" s="200">
        <v>3848.9576636919082</v>
      </c>
      <c r="T18" s="200">
        <v>4160.7033247153095</v>
      </c>
      <c r="U18" s="200">
        <v>4547.4800163878845</v>
      </c>
      <c r="V18" s="200">
        <v>4954.7618481258214</v>
      </c>
      <c r="W18" s="200">
        <v>5136.7396446682424</v>
      </c>
      <c r="X18" s="201"/>
      <c r="Y18" s="201"/>
      <c r="Z18" s="201"/>
      <c r="AA18" s="201"/>
      <c r="AB18" s="202">
        <f t="shared" si="0"/>
        <v>2227.1036667443004</v>
      </c>
      <c r="AC18" s="202">
        <f t="shared" si="1"/>
        <v>4529.7284995178334</v>
      </c>
      <c r="AD18" s="203">
        <f t="shared" si="2"/>
        <v>3378.4160831310669</v>
      </c>
    </row>
    <row r="19" spans="2:30" x14ac:dyDescent="0.25">
      <c r="B19" s="152" t="s">
        <v>189</v>
      </c>
      <c r="C19" s="207">
        <v>12705.122873718114</v>
      </c>
      <c r="D19" s="200">
        <v>12630.943039220032</v>
      </c>
      <c r="E19" s="200">
        <v>12887.826216484704</v>
      </c>
      <c r="F19" s="200">
        <v>13368.349935152171</v>
      </c>
      <c r="G19" s="200">
        <v>13873.896091282597</v>
      </c>
      <c r="H19" s="200">
        <v>14816.117297244822</v>
      </c>
      <c r="I19" s="200">
        <v>16098.210533494297</v>
      </c>
      <c r="J19" s="200">
        <v>16820.353282898017</v>
      </c>
      <c r="K19" s="200">
        <v>17190.946218578178</v>
      </c>
      <c r="L19" s="200">
        <v>16374.515074811283</v>
      </c>
      <c r="M19" s="200">
        <v>16127.811383751212</v>
      </c>
      <c r="N19" s="200">
        <v>16304.382424606503</v>
      </c>
      <c r="O19" s="200">
        <v>15310.113926802498</v>
      </c>
      <c r="P19" s="200">
        <v>15334.828245789591</v>
      </c>
      <c r="Q19" s="200">
        <v>15175.495641523652</v>
      </c>
      <c r="R19" s="200">
        <v>15510.661205661574</v>
      </c>
      <c r="S19" s="200">
        <v>15951.958676088763</v>
      </c>
      <c r="T19" s="200">
        <v>15789.04116221494</v>
      </c>
      <c r="U19" s="200">
        <v>16051.255811927607</v>
      </c>
      <c r="V19" s="200">
        <v>16300.422208390992</v>
      </c>
      <c r="W19" s="200">
        <v>13344.599175049216</v>
      </c>
      <c r="X19" s="201"/>
      <c r="Y19" s="201"/>
      <c r="Z19" s="201"/>
      <c r="AA19" s="201"/>
      <c r="AB19" s="202">
        <f t="shared" si="0"/>
        <v>15033.098336938705</v>
      </c>
      <c r="AC19" s="202">
        <f t="shared" si="1"/>
        <v>15487.455406734303</v>
      </c>
      <c r="AD19" s="203">
        <f t="shared" si="2"/>
        <v>15260.276871836504</v>
      </c>
    </row>
    <row r="20" spans="2:30" x14ac:dyDescent="0.25">
      <c r="B20" s="152" t="s">
        <v>211</v>
      </c>
      <c r="C20" s="207">
        <v>5808.3574258708722</v>
      </c>
      <c r="D20" s="200">
        <v>6248.2113822415295</v>
      </c>
      <c r="E20" s="200">
        <v>6709.8455028463413</v>
      </c>
      <c r="F20" s="200">
        <v>7367.193779074687</v>
      </c>
      <c r="G20" s="200">
        <v>8489.4840869912405</v>
      </c>
      <c r="H20" s="200">
        <v>9642.429792503126</v>
      </c>
      <c r="I20" s="200">
        <v>10994.766738299439</v>
      </c>
      <c r="J20" s="200">
        <v>12317.456501517348</v>
      </c>
      <c r="K20" s="200">
        <v>13885.74672076541</v>
      </c>
      <c r="L20" s="200">
        <v>14054.106018462046</v>
      </c>
      <c r="M20" s="200">
        <v>15360.147897579052</v>
      </c>
      <c r="N20" s="200">
        <v>16563.201407820929</v>
      </c>
      <c r="O20" s="200">
        <v>18105.286718044408</v>
      </c>
      <c r="P20" s="200">
        <v>18994.190188761542</v>
      </c>
      <c r="Q20" s="200">
        <v>19008.061015314739</v>
      </c>
      <c r="R20" s="200">
        <v>18095.66517827375</v>
      </c>
      <c r="S20" s="200">
        <v>17785.943197096585</v>
      </c>
      <c r="T20" s="200">
        <v>18356.100774172162</v>
      </c>
      <c r="U20" s="200">
        <v>19430.278772431502</v>
      </c>
      <c r="V20" s="200">
        <v>20094.525812207416</v>
      </c>
      <c r="W20" s="200">
        <v>20231.665012371857</v>
      </c>
      <c r="X20" s="201"/>
      <c r="Y20" s="201"/>
      <c r="Z20" s="201"/>
      <c r="AA20" s="201"/>
      <c r="AB20" s="202">
        <f t="shared" si="0"/>
        <v>12602.759397147904</v>
      </c>
      <c r="AC20" s="202">
        <f t="shared" si="1"/>
        <v>19179.702713655905</v>
      </c>
      <c r="AD20" s="203">
        <f t="shared" si="2"/>
        <v>15891.231055401904</v>
      </c>
    </row>
    <row r="21" spans="2:30" x14ac:dyDescent="0.25">
      <c r="B21" s="152" t="s">
        <v>241</v>
      </c>
      <c r="C21" s="207">
        <v>27796.646073183703</v>
      </c>
      <c r="D21" s="200">
        <v>28800.517049018512</v>
      </c>
      <c r="E21" s="200">
        <v>30282.288645028253</v>
      </c>
      <c r="F21" s="200">
        <v>30901.003186612663</v>
      </c>
      <c r="G21" s="200">
        <v>32036.501228753456</v>
      </c>
      <c r="H21" s="200">
        <v>33177.890945815823</v>
      </c>
      <c r="I21" s="200">
        <v>35212.023562033683</v>
      </c>
      <c r="J21" s="200">
        <v>36746.551374682844</v>
      </c>
      <c r="K21" s="200">
        <v>37883.331941781944</v>
      </c>
      <c r="L21" s="200">
        <v>37777.327827407178</v>
      </c>
      <c r="M21" s="200">
        <v>39870.494874171192</v>
      </c>
      <c r="N21" s="200">
        <v>40942.372710454023</v>
      </c>
      <c r="O21" s="200">
        <v>42290.762052001919</v>
      </c>
      <c r="P21" s="200">
        <v>43671.11959259001</v>
      </c>
      <c r="Q21" s="200">
        <v>44929.685593415998</v>
      </c>
      <c r="R21" s="200">
        <v>46200.904454307027</v>
      </c>
      <c r="S21" s="200">
        <v>48597.399982620118</v>
      </c>
      <c r="T21" s="200">
        <v>50442.270541962374</v>
      </c>
      <c r="U21" s="200">
        <v>52623.559666031622</v>
      </c>
      <c r="V21" s="200">
        <v>54918.166196014688</v>
      </c>
      <c r="W21" s="200">
        <v>52626.581638030366</v>
      </c>
      <c r="X21" s="201"/>
      <c r="Y21" s="201"/>
      <c r="Z21" s="201"/>
      <c r="AA21" s="201"/>
      <c r="AB21" s="202">
        <f t="shared" si="0"/>
        <v>36782.463819453646</v>
      </c>
      <c r="AC21" s="202">
        <f t="shared" si="1"/>
        <v>51841.595604931834</v>
      </c>
      <c r="AD21" s="203">
        <f t="shared" si="2"/>
        <v>44312.029712192743</v>
      </c>
    </row>
    <row r="22" spans="2:30" x14ac:dyDescent="0.25">
      <c r="B22" s="152" t="s">
        <v>151</v>
      </c>
      <c r="C22" s="207">
        <v>5558.9682266436548</v>
      </c>
      <c r="D22" s="200">
        <v>5765.982874712884</v>
      </c>
      <c r="E22" s="200">
        <v>5963.2613582919494</v>
      </c>
      <c r="F22" s="200">
        <v>6467.380498263039</v>
      </c>
      <c r="G22" s="200">
        <v>6781.2222757765812</v>
      </c>
      <c r="H22" s="200">
        <v>6945.2678234196956</v>
      </c>
      <c r="I22" s="200">
        <v>7306.6071309912822</v>
      </c>
      <c r="J22" s="200">
        <v>7347.215026572595</v>
      </c>
      <c r="K22" s="200">
        <v>7554.6879084563907</v>
      </c>
      <c r="L22" s="200">
        <v>7438.9231057486068</v>
      </c>
      <c r="M22" s="200">
        <v>7563.8965683794077</v>
      </c>
      <c r="N22" s="200">
        <v>7684.8298621884278</v>
      </c>
      <c r="O22" s="200">
        <v>7272.8365872703871</v>
      </c>
      <c r="P22" s="200">
        <v>7227.2135630460552</v>
      </c>
      <c r="Q22" s="200">
        <v>7190.0861083464633</v>
      </c>
      <c r="R22" s="200">
        <v>7235.7101776583968</v>
      </c>
      <c r="S22" s="200">
        <v>7236.9309594065644</v>
      </c>
      <c r="T22" s="200">
        <v>7193.6343099034539</v>
      </c>
      <c r="U22" s="200">
        <v>7436.0461068612676</v>
      </c>
      <c r="V22" s="200">
        <v>7558.5679173353328</v>
      </c>
      <c r="W22" s="200">
        <v>6455.2318209272516</v>
      </c>
      <c r="X22" s="201"/>
      <c r="Y22" s="201"/>
      <c r="Z22" s="201"/>
      <c r="AA22" s="201"/>
      <c r="AB22" s="202">
        <f t="shared" si="0"/>
        <v>6956.5055684853642</v>
      </c>
      <c r="AC22" s="202">
        <f t="shared" si="1"/>
        <v>7176.0822228867737</v>
      </c>
      <c r="AD22" s="203">
        <f t="shared" si="2"/>
        <v>7066.2938956860689</v>
      </c>
    </row>
    <row r="23" spans="2:30" x14ac:dyDescent="0.25">
      <c r="B23" s="152" t="s">
        <v>91</v>
      </c>
      <c r="C23" s="207">
        <v>1759.7203568593316</v>
      </c>
      <c r="D23" s="200">
        <v>1837.8053324519858</v>
      </c>
      <c r="E23" s="200">
        <v>1894.9988812773963</v>
      </c>
      <c r="F23" s="200">
        <v>1936.8809722049393</v>
      </c>
      <c r="G23" s="200">
        <v>2015.6377660905155</v>
      </c>
      <c r="H23" s="200">
        <v>2052.5288531976771</v>
      </c>
      <c r="I23" s="200">
        <v>2135.2637699531706</v>
      </c>
      <c r="J23" s="200">
        <v>2258.4926807807433</v>
      </c>
      <c r="K23" s="200">
        <v>2347.9243244397821</v>
      </c>
      <c r="L23" s="200">
        <v>2353.632892695477</v>
      </c>
      <c r="M23" s="200">
        <v>2364.1196363653148</v>
      </c>
      <c r="N23" s="200">
        <v>2416.3273623235905</v>
      </c>
      <c r="O23" s="200">
        <v>2498.4957725647009</v>
      </c>
      <c r="P23" s="200">
        <v>2669.6882195341595</v>
      </c>
      <c r="Q23" s="200">
        <v>2833.4127527948467</v>
      </c>
      <c r="R23" s="200">
        <v>2886.8291371897285</v>
      </c>
      <c r="S23" s="200">
        <v>3004.8078049908609</v>
      </c>
      <c r="T23" s="200">
        <v>3044.517156203191</v>
      </c>
      <c r="U23" s="200">
        <v>3236.6704171829965</v>
      </c>
      <c r="V23" s="200">
        <v>3426.3296544539071</v>
      </c>
      <c r="W23" s="200">
        <v>3504.1189808689564</v>
      </c>
      <c r="X23" s="201"/>
      <c r="Y23" s="201"/>
      <c r="Z23" s="201"/>
      <c r="AA23" s="201"/>
      <c r="AB23" s="202">
        <f t="shared" si="0"/>
        <v>2266.3599194202097</v>
      </c>
      <c r="AC23" s="202">
        <f t="shared" si="1"/>
        <v>3243.2888027399822</v>
      </c>
      <c r="AD23" s="203">
        <f t="shared" si="2"/>
        <v>2754.824361080096</v>
      </c>
    </row>
    <row r="24" spans="2:30" x14ac:dyDescent="0.25">
      <c r="B24" s="152" t="s">
        <v>118</v>
      </c>
      <c r="C24" s="207">
        <v>2696.3783913660218</v>
      </c>
      <c r="D24" s="200">
        <v>2923.1164637266338</v>
      </c>
      <c r="E24" s="200">
        <v>3229.5088302665677</v>
      </c>
      <c r="F24" s="200">
        <v>3480.084170667149</v>
      </c>
      <c r="G24" s="200">
        <v>3723.4617282224003</v>
      </c>
      <c r="H24" s="200">
        <v>4056.1525516690663</v>
      </c>
      <c r="I24" s="200">
        <v>4412.5100579238742</v>
      </c>
      <c r="J24" s="200">
        <v>5302.7342203141479</v>
      </c>
      <c r="K24" s="200">
        <v>5608.4944604718039</v>
      </c>
      <c r="L24" s="200">
        <v>5972.8705693391466</v>
      </c>
      <c r="M24" s="200">
        <v>6693.5159128770438</v>
      </c>
      <c r="N24" s="200">
        <v>7295.8533284229079</v>
      </c>
      <c r="O24" s="200">
        <v>7912.1446445090651</v>
      </c>
      <c r="P24" s="200">
        <v>7989.6891789258443</v>
      </c>
      <c r="Q24" s="200">
        <v>8666.4557246365766</v>
      </c>
      <c r="R24" s="200">
        <v>9500.6507156497901</v>
      </c>
      <c r="S24" s="200">
        <v>10457.244384537958</v>
      </c>
      <c r="T24" s="200">
        <v>11142.474672465383</v>
      </c>
      <c r="U24" s="200">
        <v>11620.915900116355</v>
      </c>
      <c r="V24" s="200">
        <v>12366.526476147978</v>
      </c>
      <c r="W24" s="200">
        <v>11126.071485636285</v>
      </c>
      <c r="X24" s="201"/>
      <c r="Y24" s="201"/>
      <c r="Z24" s="201"/>
      <c r="AA24" s="201"/>
      <c r="AB24" s="202">
        <f t="shared" si="0"/>
        <v>5591.4763093117526</v>
      </c>
      <c r="AC24" s="202">
        <f t="shared" si="1"/>
        <v>11342.646583780792</v>
      </c>
      <c r="AD24" s="203">
        <f t="shared" si="2"/>
        <v>8467.0614465462713</v>
      </c>
    </row>
    <row r="25" spans="2:30" x14ac:dyDescent="0.25">
      <c r="B25" s="152" t="s">
        <v>141</v>
      </c>
      <c r="C25" s="207">
        <v>3437.6164275502074</v>
      </c>
      <c r="D25" s="200">
        <v>3504.7363793401009</v>
      </c>
      <c r="E25" s="200">
        <v>3580.8143348370272</v>
      </c>
      <c r="F25" s="200">
        <v>3677.6399759058013</v>
      </c>
      <c r="G25" s="200">
        <v>3863.4520208452504</v>
      </c>
      <c r="H25" s="200">
        <v>4086.3761077882305</v>
      </c>
      <c r="I25" s="200">
        <v>4335.3817173924344</v>
      </c>
      <c r="J25" s="200">
        <v>4575.6642371288817</v>
      </c>
      <c r="K25" s="200">
        <v>4868.4426406693256</v>
      </c>
      <c r="L25" s="200">
        <v>4986.4579138538975</v>
      </c>
      <c r="M25" s="200">
        <v>5167.1103187159069</v>
      </c>
      <c r="N25" s="200">
        <v>5460.2570579526509</v>
      </c>
      <c r="O25" s="200">
        <v>5921.6489071178175</v>
      </c>
      <c r="P25" s="200">
        <v>6624.8059218279241</v>
      </c>
      <c r="Q25" s="200">
        <v>7056.8283643161349</v>
      </c>
      <c r="R25" s="200">
        <v>7133.8731449622637</v>
      </c>
      <c r="S25" s="200">
        <v>7499.7727408978653</v>
      </c>
      <c r="T25" s="200">
        <v>8423.6975584366828</v>
      </c>
      <c r="U25" s="200">
        <v>8863.349161073922</v>
      </c>
      <c r="V25" s="200">
        <v>9093.4316587224585</v>
      </c>
      <c r="W25" s="200">
        <v>8272.4098144887867</v>
      </c>
      <c r="X25" s="201"/>
      <c r="Y25" s="201"/>
      <c r="Z25" s="201"/>
      <c r="AA25" s="201"/>
      <c r="AB25" s="202">
        <f t="shared" si="0"/>
        <v>4892.5690918877408</v>
      </c>
      <c r="AC25" s="202">
        <f t="shared" si="1"/>
        <v>8430.5321867239436</v>
      </c>
      <c r="AD25" s="203">
        <f t="shared" si="2"/>
        <v>6661.5506393058422</v>
      </c>
    </row>
    <row r="26" spans="2:30" x14ac:dyDescent="0.25">
      <c r="B26" s="152" t="s">
        <v>170</v>
      </c>
      <c r="C26" s="207">
        <v>4600.1596300677411</v>
      </c>
      <c r="D26" s="200">
        <v>4793.9523891721783</v>
      </c>
      <c r="E26" s="200">
        <v>5196.5031420366122</v>
      </c>
      <c r="F26" s="200">
        <v>5456.187938451304</v>
      </c>
      <c r="G26" s="200">
        <v>5944.4002870446557</v>
      </c>
      <c r="H26" s="200">
        <v>6479.6626010533591</v>
      </c>
      <c r="I26" s="200">
        <v>7404.1148320842312</v>
      </c>
      <c r="J26" s="200">
        <v>8186.5690483975031</v>
      </c>
      <c r="K26" s="200">
        <v>9028.8257613388359</v>
      </c>
      <c r="L26" s="200">
        <v>9035.264401168055</v>
      </c>
      <c r="M26" s="200">
        <v>9355.4270681665057</v>
      </c>
      <c r="N26" s="200">
        <v>9976.4597087923539</v>
      </c>
      <c r="O26" s="200">
        <v>10304.079034358356</v>
      </c>
      <c r="P26" s="200">
        <v>11016.56043029482</v>
      </c>
      <c r="Q26" s="200">
        <v>11433.215794914773</v>
      </c>
      <c r="R26" s="200">
        <v>12010.711944782397</v>
      </c>
      <c r="S26" s="200">
        <v>13072.132244553764</v>
      </c>
      <c r="T26" s="200">
        <v>13753.831615570503</v>
      </c>
      <c r="U26" s="200">
        <v>14916.78501326164</v>
      </c>
      <c r="V26" s="200">
        <v>15847.134040158726</v>
      </c>
      <c r="W26" s="200">
        <v>15732.835718805318</v>
      </c>
      <c r="X26" s="201"/>
      <c r="Y26" s="201"/>
      <c r="Z26" s="201"/>
      <c r="AA26" s="201"/>
      <c r="AB26" s="202">
        <f t="shared" si="0"/>
        <v>8138.880875757729</v>
      </c>
      <c r="AC26" s="202">
        <f t="shared" si="1"/>
        <v>14664.54372646999</v>
      </c>
      <c r="AD26" s="203">
        <f t="shared" si="2"/>
        <v>11401.712301113859</v>
      </c>
    </row>
    <row r="27" spans="2:30" x14ac:dyDescent="0.25">
      <c r="B27" s="152" t="s">
        <v>159</v>
      </c>
      <c r="C27" s="207">
        <v>8461.9670226008548</v>
      </c>
      <c r="D27" s="200">
        <v>8507.0003508812715</v>
      </c>
      <c r="E27" s="200">
        <v>9004.9480500635709</v>
      </c>
      <c r="F27" s="200">
        <v>9431.865189602473</v>
      </c>
      <c r="G27" s="200">
        <v>9772.3795406207428</v>
      </c>
      <c r="H27" s="200">
        <v>10339.502893489214</v>
      </c>
      <c r="I27" s="200">
        <v>11311.755220641904</v>
      </c>
      <c r="J27" s="200">
        <v>12311.811660100702</v>
      </c>
      <c r="K27" s="200">
        <v>13055.487579449247</v>
      </c>
      <c r="L27" s="200">
        <v>11912.916699651658</v>
      </c>
      <c r="M27" s="200">
        <v>12862.49133291314</v>
      </c>
      <c r="N27" s="200">
        <v>13729.859269143013</v>
      </c>
      <c r="O27" s="200">
        <v>13091.980121690634</v>
      </c>
      <c r="P27" s="200">
        <v>14168.082176689086</v>
      </c>
      <c r="Q27" s="200">
        <v>15702.872746130066</v>
      </c>
      <c r="R27" s="200">
        <v>14639.558428955321</v>
      </c>
      <c r="S27" s="200">
        <v>16638.520497936417</v>
      </c>
      <c r="T27" s="200">
        <v>15948.032023362446</v>
      </c>
      <c r="U27" s="200">
        <v>16611.904387200171</v>
      </c>
      <c r="V27" s="200">
        <v>17039.262187876244</v>
      </c>
      <c r="W27" s="200">
        <v>15452.726108447237</v>
      </c>
      <c r="X27" s="201"/>
      <c r="Y27" s="201"/>
      <c r="Z27" s="201"/>
      <c r="AA27" s="201"/>
      <c r="AB27" s="202">
        <f t="shared" si="0"/>
        <v>11769.029892663933</v>
      </c>
      <c r="AC27" s="202">
        <f t="shared" si="1"/>
        <v>16338.089040964504</v>
      </c>
      <c r="AD27" s="203">
        <f t="shared" si="2"/>
        <v>14053.559466814218</v>
      </c>
    </row>
    <row r="28" spans="2:30" x14ac:dyDescent="0.25">
      <c r="B28" s="152" t="s">
        <v>155</v>
      </c>
      <c r="C28" s="207">
        <v>9060.7886669573236</v>
      </c>
      <c r="D28" s="200">
        <v>9260.7683809308146</v>
      </c>
      <c r="E28" s="200">
        <v>9568.0660272972837</v>
      </c>
      <c r="F28" s="200">
        <v>9733.7733039226187</v>
      </c>
      <c r="G28" s="200">
        <v>10445.347178210381</v>
      </c>
      <c r="H28" s="200">
        <v>10988.961148447677</v>
      </c>
      <c r="I28" s="200">
        <v>11642.447054683771</v>
      </c>
      <c r="J28" s="200">
        <v>12549.930999302291</v>
      </c>
      <c r="K28" s="200">
        <v>13312.766757452167</v>
      </c>
      <c r="L28" s="200">
        <v>13269.122107324934</v>
      </c>
      <c r="M28" s="200">
        <v>14299.55513849254</v>
      </c>
      <c r="N28" s="200">
        <v>15040.061086437187</v>
      </c>
      <c r="O28" s="200">
        <v>15046.290181817818</v>
      </c>
      <c r="P28" s="200">
        <v>15588.726128914683</v>
      </c>
      <c r="Q28" s="200">
        <v>15718.56495001409</v>
      </c>
      <c r="R28" s="200">
        <v>14744.113634469544</v>
      </c>
      <c r="S28" s="200">
        <v>14256.163385420981</v>
      </c>
      <c r="T28" s="200">
        <v>14524.613540817436</v>
      </c>
      <c r="U28" s="200">
        <v>15020.438223888053</v>
      </c>
      <c r="V28" s="200">
        <v>15388.234915991039</v>
      </c>
      <c r="W28" s="200">
        <v>14829.890417114852</v>
      </c>
      <c r="X28" s="201"/>
      <c r="Y28" s="201"/>
      <c r="Z28" s="201"/>
      <c r="AA28" s="201"/>
      <c r="AB28" s="202">
        <f t="shared" si="0"/>
        <v>12516.830171542195</v>
      </c>
      <c r="AC28" s="202">
        <f t="shared" si="1"/>
        <v>14803.868096646471</v>
      </c>
      <c r="AD28" s="203">
        <f t="shared" si="2"/>
        <v>13660.349134094333</v>
      </c>
    </row>
    <row r="29" spans="2:30" x14ac:dyDescent="0.25">
      <c r="B29" s="152" t="s">
        <v>245</v>
      </c>
      <c r="C29" s="207">
        <v>66439.136719486225</v>
      </c>
      <c r="D29" s="200">
        <v>68349.930384499574</v>
      </c>
      <c r="E29" s="200">
        <v>70717.779001277275</v>
      </c>
      <c r="F29" s="200">
        <v>72755.32112650614</v>
      </c>
      <c r="G29" s="200">
        <v>73808.321378905719</v>
      </c>
      <c r="H29" s="200">
        <v>75214.167116211043</v>
      </c>
      <c r="I29" s="200">
        <v>79772.890549799253</v>
      </c>
      <c r="J29" s="200">
        <v>81012.990094759836</v>
      </c>
      <c r="K29" s="200">
        <v>80036.745993827804</v>
      </c>
      <c r="L29" s="200">
        <v>78298.522993931867</v>
      </c>
      <c r="M29" s="200">
        <v>80280.02444892253</v>
      </c>
      <c r="N29" s="200">
        <v>83935.225715162174</v>
      </c>
      <c r="O29" s="200">
        <v>88245.958349869819</v>
      </c>
      <c r="P29" s="200">
        <v>83788.510892760212</v>
      </c>
      <c r="Q29" s="200">
        <v>81371.230869144827</v>
      </c>
      <c r="R29" s="200">
        <v>62540.625220926129</v>
      </c>
      <c r="S29" s="200">
        <v>56297.22671169891</v>
      </c>
      <c r="T29" s="200">
        <v>60994.531556327463</v>
      </c>
      <c r="U29" s="200">
        <v>61839.117565608125</v>
      </c>
      <c r="V29" s="200">
        <v>64724.132432432816</v>
      </c>
      <c r="W29" s="200">
        <v>65588.268770970768</v>
      </c>
      <c r="X29" s="201"/>
      <c r="Y29" s="201"/>
      <c r="Z29" s="201"/>
      <c r="AA29" s="201"/>
      <c r="AB29" s="202">
        <f t="shared" si="0"/>
        <v>76660.461303499411</v>
      </c>
      <c r="AC29" s="202">
        <f t="shared" si="1"/>
        <v>61888.655407407612</v>
      </c>
      <c r="AD29" s="203">
        <f t="shared" si="2"/>
        <v>69274.558355453511</v>
      </c>
    </row>
    <row r="30" spans="2:30" x14ac:dyDescent="0.25">
      <c r="B30" s="152" t="s">
        <v>210</v>
      </c>
      <c r="C30" s="207">
        <v>6424.7557542206096</v>
      </c>
      <c r="D30" s="200">
        <v>6961.972768334891</v>
      </c>
      <c r="E30" s="200">
        <v>7786.4170022837116</v>
      </c>
      <c r="F30" s="200">
        <v>8408.3560217176</v>
      </c>
      <c r="G30" s="200">
        <v>9193.8310598601547</v>
      </c>
      <c r="H30" s="200">
        <v>10291.453385519784</v>
      </c>
      <c r="I30" s="200">
        <v>11392.876619761726</v>
      </c>
      <c r="J30" s="200">
        <v>12795.841248435732</v>
      </c>
      <c r="K30" s="200">
        <v>14335.66902352975</v>
      </c>
      <c r="L30" s="200">
        <v>14191.571507350054</v>
      </c>
      <c r="M30" s="200">
        <v>14967.935593634907</v>
      </c>
      <c r="N30" s="200">
        <v>15747.035152119561</v>
      </c>
      <c r="O30" s="200">
        <v>16327.958407025009</v>
      </c>
      <c r="P30" s="200">
        <v>16647.020527327157</v>
      </c>
      <c r="Q30" s="200">
        <v>17616.939669257052</v>
      </c>
      <c r="R30" s="200">
        <v>18391.84251946487</v>
      </c>
      <c r="S30" s="200">
        <v>20074.285695005536</v>
      </c>
      <c r="T30" s="200">
        <v>21469.939153567135</v>
      </c>
      <c r="U30" s="200">
        <v>22957.400133898871</v>
      </c>
      <c r="V30" s="200">
        <v>24707.062598519849</v>
      </c>
      <c r="W30" s="200">
        <v>24619.950886784813</v>
      </c>
      <c r="X30" s="201"/>
      <c r="Y30" s="201"/>
      <c r="Z30" s="201"/>
      <c r="AA30" s="201"/>
      <c r="AB30" s="202">
        <f t="shared" si="0"/>
        <v>12592.592266240157</v>
      </c>
      <c r="AC30" s="202">
        <f t="shared" si="1"/>
        <v>22765.727693555244</v>
      </c>
      <c r="AD30" s="203">
        <f t="shared" si="2"/>
        <v>17679.1599798977</v>
      </c>
    </row>
    <row r="31" spans="2:30" x14ac:dyDescent="0.25">
      <c r="B31" s="152" t="s">
        <v>78</v>
      </c>
      <c r="C31" s="207">
        <v>921.93917674992065</v>
      </c>
      <c r="D31" s="200">
        <v>976.16087929584057</v>
      </c>
      <c r="E31" s="200">
        <v>1005.429990580378</v>
      </c>
      <c r="F31" s="200">
        <v>1072.4671358693695</v>
      </c>
      <c r="G31" s="200">
        <v>1117.4648314029707</v>
      </c>
      <c r="H31" s="200">
        <v>1215.5732578042646</v>
      </c>
      <c r="I31" s="200">
        <v>1291.4857964495218</v>
      </c>
      <c r="J31" s="200">
        <v>1339.7376486094777</v>
      </c>
      <c r="K31" s="200">
        <v>1401.9577272155873</v>
      </c>
      <c r="L31" s="200">
        <v>1411.1275284452267</v>
      </c>
      <c r="M31" s="200">
        <v>1502.1040473694677</v>
      </c>
      <c r="N31" s="200">
        <v>1586.5711611223562</v>
      </c>
      <c r="O31" s="200">
        <v>1619.3994258883763</v>
      </c>
      <c r="P31" s="200">
        <v>1683.1058332045582</v>
      </c>
      <c r="Q31" s="200">
        <v>1692.3032421846733</v>
      </c>
      <c r="R31" s="200">
        <v>1713.5201359122368</v>
      </c>
      <c r="S31" s="200">
        <v>1895.295066033658</v>
      </c>
      <c r="T31" s="200">
        <v>2044.3869867675767</v>
      </c>
      <c r="U31" s="200">
        <v>2168.6622132077946</v>
      </c>
      <c r="V31" s="200">
        <v>2267.5066376358191</v>
      </c>
      <c r="W31" s="200">
        <v>2273.1700185239501</v>
      </c>
      <c r="X31" s="201"/>
      <c r="Y31" s="201"/>
      <c r="Z31" s="201"/>
      <c r="AA31" s="201"/>
      <c r="AB31" s="202">
        <f t="shared" si="0"/>
        <v>1346.8967386315142</v>
      </c>
      <c r="AC31" s="202">
        <f t="shared" si="1"/>
        <v>2129.8041844337595</v>
      </c>
      <c r="AD31" s="203">
        <f t="shared" si="2"/>
        <v>1738.3504615326369</v>
      </c>
    </row>
    <row r="32" spans="2:30" x14ac:dyDescent="0.25">
      <c r="B32" s="152" t="s">
        <v>76</v>
      </c>
      <c r="C32" s="207">
        <v>527.08087465002279</v>
      </c>
      <c r="D32" s="200">
        <v>537.35946122314112</v>
      </c>
      <c r="E32" s="200">
        <v>554.94484768060909</v>
      </c>
      <c r="F32" s="200">
        <v>541.76391936889809</v>
      </c>
      <c r="G32" s="200">
        <v>565.04274665444575</v>
      </c>
      <c r="H32" s="200">
        <v>569.27497164353088</v>
      </c>
      <c r="I32" s="200">
        <v>598.50759753304885</v>
      </c>
      <c r="J32" s="200">
        <v>615.22955966084612</v>
      </c>
      <c r="K32" s="200">
        <v>636.33202408918248</v>
      </c>
      <c r="L32" s="200">
        <v>644.10517417496135</v>
      </c>
      <c r="M32" s="200">
        <v>663.0544895324399</v>
      </c>
      <c r="N32" s="200">
        <v>681.97162128467403</v>
      </c>
      <c r="O32" s="200">
        <v>690.68784165663851</v>
      </c>
      <c r="P32" s="200">
        <v>740.98322109892888</v>
      </c>
      <c r="Q32" s="200">
        <v>777.0412414955581</v>
      </c>
      <c r="R32" s="200">
        <v>841.64602586000262</v>
      </c>
      <c r="S32" s="200">
        <v>796.94408337307516</v>
      </c>
      <c r="T32" s="200">
        <v>773.57285867097164</v>
      </c>
      <c r="U32" s="200">
        <v>779.80817566789665</v>
      </c>
      <c r="V32" s="200">
        <v>783.4519831986695</v>
      </c>
      <c r="W32" s="200">
        <v>770.87607159024742</v>
      </c>
      <c r="X32" s="201"/>
      <c r="Y32" s="201"/>
      <c r="Z32" s="201"/>
      <c r="AA32" s="201"/>
      <c r="AB32" s="202">
        <f t="shared" si="0"/>
        <v>636.56410110043294</v>
      </c>
      <c r="AC32" s="202">
        <f t="shared" si="1"/>
        <v>780.93063450017212</v>
      </c>
      <c r="AD32" s="203">
        <f t="shared" si="2"/>
        <v>708.74736780030253</v>
      </c>
    </row>
    <row r="33" spans="2:30" x14ac:dyDescent="0.25">
      <c r="B33" s="152" t="s">
        <v>88</v>
      </c>
      <c r="C33" s="207">
        <v>1075.4102030521969</v>
      </c>
      <c r="D33" s="200">
        <v>1164.5806456247722</v>
      </c>
      <c r="E33" s="200">
        <v>1237.6537768464464</v>
      </c>
      <c r="F33" s="200">
        <v>1344.6239674437461</v>
      </c>
      <c r="G33" s="200">
        <v>1499.0862361802756</v>
      </c>
      <c r="H33" s="200">
        <v>1723.3143165936619</v>
      </c>
      <c r="I33" s="200">
        <v>1936.8829012202223</v>
      </c>
      <c r="J33" s="200">
        <v>2159.6246093728987</v>
      </c>
      <c r="K33" s="200">
        <v>2314.4620117278901</v>
      </c>
      <c r="L33" s="200">
        <v>2299.386884359767</v>
      </c>
      <c r="M33" s="200">
        <v>2427.2445015860762</v>
      </c>
      <c r="N33" s="200">
        <v>2611.3063488951452</v>
      </c>
      <c r="O33" s="200">
        <v>2868.7375152096761</v>
      </c>
      <c r="P33" s="200">
        <v>3045.5909608661627</v>
      </c>
      <c r="Q33" s="200">
        <v>3185.3362722895154</v>
      </c>
      <c r="R33" s="200">
        <v>3388.7376383037995</v>
      </c>
      <c r="S33" s="200">
        <v>3675.0386198099854</v>
      </c>
      <c r="T33" s="200">
        <v>3928.3739336306903</v>
      </c>
      <c r="U33" s="200">
        <v>4259.2031188873852</v>
      </c>
      <c r="V33" s="200">
        <v>4574.4030270768744</v>
      </c>
      <c r="W33" s="200">
        <v>4419.8341104388519</v>
      </c>
      <c r="X33" s="201"/>
      <c r="Y33" s="201"/>
      <c r="Z33" s="201"/>
      <c r="AA33" s="201"/>
      <c r="AB33" s="202">
        <f t="shared" si="0"/>
        <v>2142.6236743482659</v>
      </c>
      <c r="AC33" s="202">
        <f t="shared" si="1"/>
        <v>4171.370561968758</v>
      </c>
      <c r="AD33" s="203">
        <f t="shared" si="2"/>
        <v>3156.997118158512</v>
      </c>
    </row>
    <row r="34" spans="2:30" x14ac:dyDescent="0.25">
      <c r="B34" s="152" t="s">
        <v>114</v>
      </c>
      <c r="C34" s="207">
        <v>2028.8255914481281</v>
      </c>
      <c r="D34" s="200">
        <v>2106.6342918523474</v>
      </c>
      <c r="E34" s="200">
        <v>2177.1685000084908</v>
      </c>
      <c r="F34" s="200">
        <v>2276.8314007599165</v>
      </c>
      <c r="G34" s="200">
        <v>2436.4553331328598</v>
      </c>
      <c r="H34" s="200">
        <v>2499.6695197702834</v>
      </c>
      <c r="I34" s="200">
        <v>2601.5006596980711</v>
      </c>
      <c r="J34" s="200">
        <v>2711.6098187885141</v>
      </c>
      <c r="K34" s="200">
        <v>2765.9317643633772</v>
      </c>
      <c r="L34" s="200">
        <v>2781.2898508051312</v>
      </c>
      <c r="M34" s="200">
        <v>2816.7974242274213</v>
      </c>
      <c r="N34" s="200">
        <v>2892.448393551726</v>
      </c>
      <c r="O34" s="200">
        <v>2958.6926235773494</v>
      </c>
      <c r="P34" s="200">
        <v>3129.8586384004702</v>
      </c>
      <c r="Q34" s="200">
        <v>3312.5400638403526</v>
      </c>
      <c r="R34" s="200">
        <v>3395.6289607087392</v>
      </c>
      <c r="S34" s="200">
        <v>3527.1653716469395</v>
      </c>
      <c r="T34" s="200">
        <v>3665.1178508487878</v>
      </c>
      <c r="U34" s="200">
        <v>3800.9712671191264</v>
      </c>
      <c r="V34" s="200">
        <v>3901.1419598082389</v>
      </c>
      <c r="W34" s="200">
        <v>3866.0790272403583</v>
      </c>
      <c r="X34" s="201"/>
      <c r="Y34" s="201"/>
      <c r="Z34" s="201"/>
      <c r="AA34" s="201"/>
      <c r="AB34" s="202">
        <f t="shared" si="0"/>
        <v>2680.7426771833234</v>
      </c>
      <c r="AC34" s="202">
        <f t="shared" si="1"/>
        <v>3752.0950953326901</v>
      </c>
      <c r="AD34" s="203">
        <f t="shared" si="2"/>
        <v>3216.4188862580068</v>
      </c>
    </row>
    <row r="35" spans="2:30" x14ac:dyDescent="0.25">
      <c r="B35" s="152" t="s">
        <v>247</v>
      </c>
      <c r="C35" s="207">
        <v>29362.94524511827</v>
      </c>
      <c r="D35" s="200">
        <v>30214.092507567038</v>
      </c>
      <c r="E35" s="200">
        <v>30963.053002294138</v>
      </c>
      <c r="F35" s="200">
        <v>32333.482974788974</v>
      </c>
      <c r="G35" s="200">
        <v>33911.043680537827</v>
      </c>
      <c r="H35" s="200">
        <v>36327.228654497158</v>
      </c>
      <c r="I35" s="200">
        <v>38106.356631820556</v>
      </c>
      <c r="J35" s="200">
        <v>39555.500979410419</v>
      </c>
      <c r="K35" s="200">
        <v>40376.306879905627</v>
      </c>
      <c r="L35" s="200">
        <v>38893.720528056838</v>
      </c>
      <c r="M35" s="200">
        <v>40114.189585236389</v>
      </c>
      <c r="N35" s="200">
        <v>41666.7076267956</v>
      </c>
      <c r="O35" s="200">
        <v>42290.965410274519</v>
      </c>
      <c r="P35" s="200">
        <v>44298.578734276482</v>
      </c>
      <c r="Q35" s="200">
        <v>45753.750554799364</v>
      </c>
      <c r="R35" s="200">
        <v>44670.080538583774</v>
      </c>
      <c r="S35" s="200">
        <v>46472.340248631524</v>
      </c>
      <c r="T35" s="200">
        <v>48317.096578581739</v>
      </c>
      <c r="U35" s="200">
        <v>50239.991045342795</v>
      </c>
      <c r="V35" s="200">
        <v>50660.577792792188</v>
      </c>
      <c r="W35" s="200">
        <v>48090.992167347744</v>
      </c>
      <c r="X35" s="201"/>
      <c r="Y35" s="201"/>
      <c r="Z35" s="201"/>
      <c r="AA35" s="201"/>
      <c r="AB35" s="202">
        <f t="shared" si="0"/>
        <v>38052.375220872687</v>
      </c>
      <c r="AC35" s="202">
        <f t="shared" si="1"/>
        <v>48756.199566539202</v>
      </c>
      <c r="AD35" s="203">
        <f t="shared" si="2"/>
        <v>43404.287393705948</v>
      </c>
    </row>
    <row r="36" spans="2:30" x14ac:dyDescent="0.25">
      <c r="B36" s="152" t="s">
        <v>105</v>
      </c>
      <c r="C36" s="207">
        <v>3032.1971826979452</v>
      </c>
      <c r="D36" s="200">
        <v>3113.160977077041</v>
      </c>
      <c r="E36" s="200">
        <v>3273.9500897036364</v>
      </c>
      <c r="F36" s="200">
        <v>3420.2006331502521</v>
      </c>
      <c r="G36" s="200">
        <v>3813.6891972730336</v>
      </c>
      <c r="H36" s="200">
        <v>4146.0669527721475</v>
      </c>
      <c r="I36" s="200">
        <v>4552.229420526528</v>
      </c>
      <c r="J36" s="200">
        <v>5316.8549828131818</v>
      </c>
      <c r="K36" s="200">
        <v>5711.2759169575047</v>
      </c>
      <c r="L36" s="200">
        <v>5613.7465582811974</v>
      </c>
      <c r="M36" s="200">
        <v>5692.5491054075201</v>
      </c>
      <c r="N36" s="200">
        <v>5966.8479999047104</v>
      </c>
      <c r="O36" s="200">
        <v>5818.9030585581304</v>
      </c>
      <c r="P36" s="200">
        <v>5792.9198325211473</v>
      </c>
      <c r="Q36" s="200">
        <v>5748.0962375506515</v>
      </c>
      <c r="R36" s="200">
        <v>5994.4071029845582</v>
      </c>
      <c r="S36" s="200">
        <v>6322.9132343940755</v>
      </c>
      <c r="T36" s="200">
        <v>6643.1798918291297</v>
      </c>
      <c r="U36" s="200">
        <v>7028.9930907264643</v>
      </c>
      <c r="V36" s="200">
        <v>7475.1225198089578</v>
      </c>
      <c r="W36" s="200">
        <v>6374.2677760611905</v>
      </c>
      <c r="X36" s="201"/>
      <c r="Y36" s="201"/>
      <c r="Z36" s="201"/>
      <c r="AA36" s="201"/>
      <c r="AB36" s="202">
        <f t="shared" si="0"/>
        <v>4812.9434530111994</v>
      </c>
      <c r="AC36" s="202">
        <f t="shared" si="1"/>
        <v>6768.8953025639639</v>
      </c>
      <c r="AD36" s="203">
        <f t="shared" si="2"/>
        <v>5790.9193777875817</v>
      </c>
    </row>
    <row r="37" spans="2:30" x14ac:dyDescent="0.25">
      <c r="B37" s="152" t="s">
        <v>80</v>
      </c>
      <c r="C37" s="207">
        <v>674.44085165053207</v>
      </c>
      <c r="D37" s="200">
        <v>704.22254293499236</v>
      </c>
      <c r="E37" s="200">
        <v>725.61483382937968</v>
      </c>
      <c r="F37" s="200">
        <v>684.955920314678</v>
      </c>
      <c r="G37" s="200">
        <v>730.74697765005101</v>
      </c>
      <c r="H37" s="200">
        <v>745.5732323900445</v>
      </c>
      <c r="I37" s="200">
        <v>789.20964205663893</v>
      </c>
      <c r="J37" s="200">
        <v>831.60898043343946</v>
      </c>
      <c r="K37" s="200">
        <v>849.94105017416427</v>
      </c>
      <c r="L37" s="200">
        <v>916.18770556412733</v>
      </c>
      <c r="M37" s="200">
        <v>958.92110412833415</v>
      </c>
      <c r="N37" s="200">
        <v>1012.6574013041442</v>
      </c>
      <c r="O37" s="200">
        <v>1102.02752561172</v>
      </c>
      <c r="P37" s="200">
        <v>738.47489226244772</v>
      </c>
      <c r="Q37" s="200">
        <v>720.32410964920882</v>
      </c>
      <c r="R37" s="200">
        <v>787.01290648463532</v>
      </c>
      <c r="S37" s="200">
        <v>851.07267130635114</v>
      </c>
      <c r="T37" s="200">
        <v>912.80304533503681</v>
      </c>
      <c r="U37" s="200">
        <v>955.51374429212831</v>
      </c>
      <c r="V37" s="200">
        <v>985.11204135221487</v>
      </c>
      <c r="W37" s="200">
        <v>987.27672702227733</v>
      </c>
      <c r="X37" s="201"/>
      <c r="Y37" s="201"/>
      <c r="Z37" s="201"/>
      <c r="AA37" s="201"/>
      <c r="AB37" s="202">
        <f t="shared" si="0"/>
        <v>810.74497977740862</v>
      </c>
      <c r="AC37" s="202">
        <f t="shared" si="1"/>
        <v>938.3556458616016</v>
      </c>
      <c r="AD37" s="203">
        <f t="shared" si="2"/>
        <v>874.55031281950505</v>
      </c>
    </row>
    <row r="38" spans="2:30" x14ac:dyDescent="0.25">
      <c r="B38" s="152" t="s">
        <v>71</v>
      </c>
      <c r="C38" s="207">
        <v>765.5832568998926</v>
      </c>
      <c r="D38" s="200">
        <v>841.13189506580272</v>
      </c>
      <c r="E38" s="200">
        <v>891.92272257168952</v>
      </c>
      <c r="F38" s="200">
        <v>1002.7953577160237</v>
      </c>
      <c r="G38" s="200">
        <v>1325.0961004243725</v>
      </c>
      <c r="H38" s="200">
        <v>1545.7394123071178</v>
      </c>
      <c r="I38" s="200">
        <v>1547.5850590357659</v>
      </c>
      <c r="J38" s="200">
        <v>1586.3951782726222</v>
      </c>
      <c r="K38" s="200">
        <v>1612.1454986941367</v>
      </c>
      <c r="L38" s="200">
        <v>1637.8043411597648</v>
      </c>
      <c r="M38" s="200">
        <v>1819.6950719126746</v>
      </c>
      <c r="N38" s="200">
        <v>1797.7497965157679</v>
      </c>
      <c r="O38" s="200">
        <v>1730.7939636133835</v>
      </c>
      <c r="P38" s="200">
        <v>1569.0587041162469</v>
      </c>
      <c r="Q38" s="200">
        <v>1677.0903310444005</v>
      </c>
      <c r="R38" s="200">
        <v>1820.0599087616997</v>
      </c>
      <c r="S38" s="200">
        <v>1664.5125859939101</v>
      </c>
      <c r="T38" s="200">
        <v>1587.0323278472647</v>
      </c>
      <c r="U38" s="200">
        <v>1614.1682869198253</v>
      </c>
      <c r="V38" s="200">
        <v>1646.4283905402278</v>
      </c>
      <c r="W38" s="200">
        <v>1601.7617272414454</v>
      </c>
      <c r="X38" s="201"/>
      <c r="Y38" s="201"/>
      <c r="Z38" s="201"/>
      <c r="AA38" s="201"/>
      <c r="AB38" s="202">
        <f t="shared" ref="AB38:AB101" si="3">SUM(C38:R38)/16</f>
        <v>1448.1654123819603</v>
      </c>
      <c r="AC38" s="202">
        <f t="shared" ref="AC38:AC101" si="4">SUM(S38:W38)/5</f>
        <v>1622.7806637085346</v>
      </c>
      <c r="AD38" s="203">
        <f t="shared" si="2"/>
        <v>1535.4730380452474</v>
      </c>
    </row>
    <row r="39" spans="2:30" x14ac:dyDescent="0.25">
      <c r="B39" s="152" t="s">
        <v>172</v>
      </c>
      <c r="C39" s="207">
        <v>9553.5684906960087</v>
      </c>
      <c r="D39" s="200">
        <v>9972.6516694665552</v>
      </c>
      <c r="E39" s="200">
        <v>10333.060955718314</v>
      </c>
      <c r="F39" s="200">
        <v>10841.32590475504</v>
      </c>
      <c r="G39" s="200">
        <v>11812.634125625866</v>
      </c>
      <c r="H39" s="200">
        <v>12746.589689265511</v>
      </c>
      <c r="I39" s="200">
        <v>15753.960100536233</v>
      </c>
      <c r="J39" s="200">
        <v>16941.829833596908</v>
      </c>
      <c r="K39" s="200">
        <v>16501.809884394628</v>
      </c>
      <c r="L39" s="200">
        <v>16159.607147993132</v>
      </c>
      <c r="M39" s="200">
        <v>18161.809244623579</v>
      </c>
      <c r="N39" s="200">
        <v>20342.561477268617</v>
      </c>
      <c r="O39" s="200">
        <v>21507.692570195162</v>
      </c>
      <c r="P39" s="200">
        <v>22439.273247859328</v>
      </c>
      <c r="Q39" s="200">
        <v>22786.642771331019</v>
      </c>
      <c r="R39" s="200">
        <v>22698.545655540172</v>
      </c>
      <c r="S39" s="200">
        <v>23437.592526034423</v>
      </c>
      <c r="T39" s="200">
        <v>24470.703623699726</v>
      </c>
      <c r="U39" s="200">
        <v>24740.49615244316</v>
      </c>
      <c r="V39" s="200">
        <v>25974.731637703902</v>
      </c>
      <c r="W39" s="200">
        <v>25067.6916009163</v>
      </c>
      <c r="X39" s="201"/>
      <c r="Y39" s="201"/>
      <c r="Z39" s="201"/>
      <c r="AA39" s="201"/>
      <c r="AB39" s="202">
        <f t="shared" si="3"/>
        <v>16159.597673054126</v>
      </c>
      <c r="AC39" s="202">
        <f t="shared" si="4"/>
        <v>24738.243108159502</v>
      </c>
      <c r="AD39" s="203">
        <f t="shared" si="2"/>
        <v>20448.920390606814</v>
      </c>
    </row>
    <row r="40" spans="2:30" x14ac:dyDescent="0.25">
      <c r="B40" s="152" t="s">
        <v>166</v>
      </c>
      <c r="C40" s="207">
        <v>2920.5607907681529</v>
      </c>
      <c r="D40" s="200">
        <v>3210.0093957291369</v>
      </c>
      <c r="E40" s="200">
        <v>3534.8491297868372</v>
      </c>
      <c r="F40" s="200">
        <v>3937.31287532441</v>
      </c>
      <c r="G40" s="200">
        <v>4425.8741910609942</v>
      </c>
      <c r="H40" s="200">
        <v>5053.9457981018877</v>
      </c>
      <c r="I40" s="200">
        <v>5836.5734366787083</v>
      </c>
      <c r="J40" s="200">
        <v>6810.6039001002646</v>
      </c>
      <c r="K40" s="200">
        <v>7574.2244550433797</v>
      </c>
      <c r="L40" s="200">
        <v>8307.8495189642854</v>
      </c>
      <c r="M40" s="200">
        <v>9253.7651877121352</v>
      </c>
      <c r="N40" s="200">
        <v>10292.940478067503</v>
      </c>
      <c r="O40" s="200">
        <v>11168.697297977549</v>
      </c>
      <c r="P40" s="200">
        <v>11872.497381161669</v>
      </c>
      <c r="Q40" s="200">
        <v>12480.338530378078</v>
      </c>
      <c r="R40" s="200">
        <v>12897.502286859244</v>
      </c>
      <c r="S40" s="200">
        <v>13483.377266531863</v>
      </c>
      <c r="T40" s="200">
        <v>14243.532610849123</v>
      </c>
      <c r="U40" s="200">
        <v>15497.359994837627</v>
      </c>
      <c r="V40" s="200">
        <v>16653.338843517984</v>
      </c>
      <c r="W40" s="200">
        <v>17204.355831671164</v>
      </c>
      <c r="X40" s="201"/>
      <c r="Y40" s="201"/>
      <c r="Z40" s="201"/>
      <c r="AA40" s="201"/>
      <c r="AB40" s="202">
        <f t="shared" si="3"/>
        <v>7473.5965408571392</v>
      </c>
      <c r="AC40" s="202">
        <f t="shared" si="4"/>
        <v>15416.39290948155</v>
      </c>
      <c r="AD40" s="203">
        <f t="shared" si="2"/>
        <v>11444.994725169345</v>
      </c>
    </row>
    <row r="41" spans="2:30" x14ac:dyDescent="0.25">
      <c r="B41" s="152" t="s">
        <v>153</v>
      </c>
      <c r="C41" s="207">
        <v>6690.3737508377517</v>
      </c>
      <c r="D41" s="200">
        <v>6843.7390368045671</v>
      </c>
      <c r="E41" s="200">
        <v>7018.0820184734193</v>
      </c>
      <c r="F41" s="200">
        <v>7319.5432121870717</v>
      </c>
      <c r="G41" s="200">
        <v>7806.0505093272523</v>
      </c>
      <c r="H41" s="200">
        <v>8324.7546884044787</v>
      </c>
      <c r="I41" s="200">
        <v>9035.5656395505575</v>
      </c>
      <c r="J41" s="200">
        <v>9781.9704078847717</v>
      </c>
      <c r="K41" s="200">
        <v>10179.244841552367</v>
      </c>
      <c r="L41" s="200">
        <v>10258.970839274802</v>
      </c>
      <c r="M41" s="200">
        <v>10731.645914959045</v>
      </c>
      <c r="N41" s="200">
        <v>11604.102283015975</v>
      </c>
      <c r="O41" s="200">
        <v>12018.651284741134</v>
      </c>
      <c r="P41" s="200">
        <v>12727.764931531021</v>
      </c>
      <c r="Q41" s="200">
        <v>13307.424501578274</v>
      </c>
      <c r="R41" s="200">
        <v>13265.797256915119</v>
      </c>
      <c r="S41" s="200">
        <v>13812.096056344586</v>
      </c>
      <c r="T41" s="200">
        <v>14171.320500564754</v>
      </c>
      <c r="U41" s="200">
        <v>14865.893240321848</v>
      </c>
      <c r="V41" s="200">
        <v>15621.087367158634</v>
      </c>
      <c r="W41" s="200">
        <v>14570.236742710533</v>
      </c>
      <c r="X41" s="201"/>
      <c r="Y41" s="201"/>
      <c r="Z41" s="201"/>
      <c r="AA41" s="201"/>
      <c r="AB41" s="202">
        <f t="shared" si="3"/>
        <v>9807.105069814852</v>
      </c>
      <c r="AC41" s="202">
        <f t="shared" si="4"/>
        <v>14608.126781420073</v>
      </c>
      <c r="AD41" s="203">
        <f t="shared" si="2"/>
        <v>12207.615925617461</v>
      </c>
    </row>
    <row r="42" spans="2:30" x14ac:dyDescent="0.25">
      <c r="B42" s="152" t="s">
        <v>89</v>
      </c>
      <c r="C42" s="207">
        <v>1801.7641341864269</v>
      </c>
      <c r="D42" s="200">
        <v>1838.3554563393329</v>
      </c>
      <c r="E42" s="200">
        <v>1865.2671645251073</v>
      </c>
      <c r="F42" s="200">
        <v>1894.1999569556456</v>
      </c>
      <c r="G42" s="200">
        <v>1936.0067981271186</v>
      </c>
      <c r="H42" s="200">
        <v>2004.6408682963927</v>
      </c>
      <c r="I42" s="200">
        <v>2069.8797436115296</v>
      </c>
      <c r="J42" s="200">
        <v>2091.7419835257938</v>
      </c>
      <c r="K42" s="200">
        <v>2165.0754252947399</v>
      </c>
      <c r="L42" s="200">
        <v>2197.8086635857098</v>
      </c>
      <c r="M42" s="200">
        <v>2252.8777064459928</v>
      </c>
      <c r="N42" s="200">
        <v>2337.0276194451121</v>
      </c>
      <c r="O42" s="200">
        <v>2511.5059791859458</v>
      </c>
      <c r="P42" s="200">
        <v>2636.4729763772348</v>
      </c>
      <c r="Q42" s="200">
        <v>2716.8275245154077</v>
      </c>
      <c r="R42" s="200">
        <v>2709.5625399148648</v>
      </c>
      <c r="S42" s="200">
        <v>2863.8520438079845</v>
      </c>
      <c r="T42" s="200">
        <v>3032.2621330811239</v>
      </c>
      <c r="U42" s="200">
        <v>3146.9017476525141</v>
      </c>
      <c r="V42" s="200">
        <v>3188.1754621660962</v>
      </c>
      <c r="W42" s="200">
        <v>3151.9571447804956</v>
      </c>
      <c r="X42" s="201"/>
      <c r="Y42" s="201"/>
      <c r="Z42" s="201"/>
      <c r="AA42" s="201"/>
      <c r="AB42" s="202">
        <f t="shared" si="3"/>
        <v>2189.3134087707722</v>
      </c>
      <c r="AC42" s="202">
        <f t="shared" si="4"/>
        <v>3076.6297062976428</v>
      </c>
      <c r="AD42" s="203">
        <f t="shared" si="2"/>
        <v>2632.9715575342075</v>
      </c>
    </row>
    <row r="43" spans="2:30" x14ac:dyDescent="0.25">
      <c r="B43" s="152" t="s">
        <v>77</v>
      </c>
      <c r="C43" s="207">
        <v>447.08216041975811</v>
      </c>
      <c r="D43" s="200">
        <v>435.07643292176908</v>
      </c>
      <c r="E43" s="200">
        <v>441.82027310790244</v>
      </c>
      <c r="F43" s="200">
        <v>460.77012569534747</v>
      </c>
      <c r="G43" s="200">
        <v>489.42009507642422</v>
      </c>
      <c r="H43" s="200">
        <v>518.84032451376936</v>
      </c>
      <c r="I43" s="200">
        <v>545.15138744000308</v>
      </c>
      <c r="J43" s="200">
        <v>575.7490764205977</v>
      </c>
      <c r="K43" s="200">
        <v>603.28790748332449</v>
      </c>
      <c r="L43" s="200">
        <v>604.84417346236626</v>
      </c>
      <c r="M43" s="200">
        <v>633.91313347159803</v>
      </c>
      <c r="N43" s="200">
        <v>668.94088102842557</v>
      </c>
      <c r="O43" s="200">
        <v>669.56744263097187</v>
      </c>
      <c r="P43" s="200">
        <v>753.48516806093619</v>
      </c>
      <c r="Q43" s="200">
        <v>849.7608185621342</v>
      </c>
      <c r="R43" s="200">
        <v>905.45059935323013</v>
      </c>
      <c r="S43" s="200">
        <v>963.66927221215985</v>
      </c>
      <c r="T43" s="200">
        <v>1059.810762288613</v>
      </c>
      <c r="U43" s="200">
        <v>1111.9657900707034</v>
      </c>
      <c r="V43" s="200">
        <v>1144.3810285220591</v>
      </c>
      <c r="W43" s="200">
        <v>1141.393934371393</v>
      </c>
      <c r="X43" s="201"/>
      <c r="Y43" s="201"/>
      <c r="Z43" s="201"/>
      <c r="AA43" s="201"/>
      <c r="AB43" s="202">
        <f t="shared" si="3"/>
        <v>600.1974999780349</v>
      </c>
      <c r="AC43" s="202">
        <f t="shared" si="4"/>
        <v>1084.2441574929858</v>
      </c>
      <c r="AD43" s="203">
        <f t="shared" si="2"/>
        <v>842.22082873551039</v>
      </c>
    </row>
    <row r="44" spans="2:30" x14ac:dyDescent="0.25">
      <c r="B44" s="152" t="s">
        <v>140</v>
      </c>
      <c r="C44" s="207">
        <v>3699.2284062459598</v>
      </c>
      <c r="D44" s="200">
        <v>3813.7477085091327</v>
      </c>
      <c r="E44" s="200">
        <v>3938.4322305831734</v>
      </c>
      <c r="F44" s="200">
        <v>3929.6001905818625</v>
      </c>
      <c r="G44" s="200">
        <v>4052.513202165625</v>
      </c>
      <c r="H44" s="200">
        <v>4363.2509135437913</v>
      </c>
      <c r="I44" s="200">
        <v>4695.68828973156</v>
      </c>
      <c r="J44" s="200">
        <v>4350.7520047821154</v>
      </c>
      <c r="K44" s="200">
        <v>4555.9850901402779</v>
      </c>
      <c r="L44" s="200">
        <v>4959.3962441703188</v>
      </c>
      <c r="M44" s="200">
        <v>5349.8295607542932</v>
      </c>
      <c r="N44" s="200">
        <v>5428.2415353254091</v>
      </c>
      <c r="O44" s="200">
        <v>6335.7857519398776</v>
      </c>
      <c r="P44" s="200">
        <v>6069.0009851639597</v>
      </c>
      <c r="Q44" s="200">
        <v>5931.133916089897</v>
      </c>
      <c r="R44" s="200">
        <v>4639.7445176718475</v>
      </c>
      <c r="S44" s="200">
        <v>3839.961600000237</v>
      </c>
      <c r="T44" s="200">
        <v>4234.6598832296913</v>
      </c>
      <c r="U44" s="200">
        <v>4022.7488136154107</v>
      </c>
      <c r="V44" s="200">
        <v>3987.4901580768765</v>
      </c>
      <c r="W44" s="200">
        <v>3620.9682973124372</v>
      </c>
      <c r="X44" s="201"/>
      <c r="Y44" s="201"/>
      <c r="Z44" s="201"/>
      <c r="AA44" s="201"/>
      <c r="AB44" s="202">
        <f t="shared" si="3"/>
        <v>4757.0206592124432</v>
      </c>
      <c r="AC44" s="202">
        <f t="shared" si="4"/>
        <v>3941.1657504469308</v>
      </c>
      <c r="AD44" s="203">
        <f t="shared" si="2"/>
        <v>4349.0932048296872</v>
      </c>
    </row>
    <row r="45" spans="2:30" x14ac:dyDescent="0.25">
      <c r="B45" s="152" t="s">
        <v>144</v>
      </c>
      <c r="C45" s="207">
        <v>7838.4399168425998</v>
      </c>
      <c r="D45" s="200">
        <v>8142.6720346015691</v>
      </c>
      <c r="E45" s="200">
        <v>8414.6577494984413</v>
      </c>
      <c r="F45" s="200">
        <v>8805.3949737412095</v>
      </c>
      <c r="G45" s="200">
        <v>9305.9918836040779</v>
      </c>
      <c r="H45" s="200">
        <v>9836.9622701517401</v>
      </c>
      <c r="I45" s="200">
        <v>10727.203280615291</v>
      </c>
      <c r="J45" s="200">
        <v>11760.06551633352</v>
      </c>
      <c r="K45" s="200">
        <v>12392.285676707796</v>
      </c>
      <c r="L45" s="200">
        <v>12219.94049049442</v>
      </c>
      <c r="M45" s="200">
        <v>12863.849510375725</v>
      </c>
      <c r="N45" s="200">
        <v>13545.931774623115</v>
      </c>
      <c r="O45" s="200">
        <v>14321.518373295434</v>
      </c>
      <c r="P45" s="200">
        <v>15005.919357050081</v>
      </c>
      <c r="Q45" s="200">
        <v>16067.330768765949</v>
      </c>
      <c r="R45" s="200">
        <v>17090.796576083023</v>
      </c>
      <c r="S45" s="200">
        <v>19075.004467001876</v>
      </c>
      <c r="T45" s="200">
        <v>20347.034771587285</v>
      </c>
      <c r="U45" s="200">
        <v>21022.765185090364</v>
      </c>
      <c r="V45" s="200">
        <v>21833.966610898024</v>
      </c>
      <c r="W45" s="200">
        <v>21143.342816955996</v>
      </c>
      <c r="X45" s="201"/>
      <c r="Y45" s="201"/>
      <c r="Z45" s="201"/>
      <c r="AA45" s="201"/>
      <c r="AB45" s="202">
        <f t="shared" si="3"/>
        <v>11771.185009549001</v>
      </c>
      <c r="AC45" s="202">
        <f t="shared" si="4"/>
        <v>20684.422770306708</v>
      </c>
      <c r="AD45" s="203">
        <f t="shared" si="2"/>
        <v>16227.803889927854</v>
      </c>
    </row>
    <row r="46" spans="2:30" x14ac:dyDescent="0.25">
      <c r="B46" s="152" t="s">
        <v>110</v>
      </c>
      <c r="C46" s="207">
        <v>3273.8286671788533</v>
      </c>
      <c r="D46" s="200">
        <v>3196.1924447365909</v>
      </c>
      <c r="E46" s="200">
        <v>3088.723846263902</v>
      </c>
      <c r="F46" s="200">
        <v>2934.7176505485231</v>
      </c>
      <c r="G46" s="200">
        <v>3045.535661726326</v>
      </c>
      <c r="H46" s="200">
        <v>3105.3236716054316</v>
      </c>
      <c r="I46" s="200">
        <v>3219.1505501112188</v>
      </c>
      <c r="J46" s="200">
        <v>3269.457136966198</v>
      </c>
      <c r="K46" s="200">
        <v>3415.0933938813105</v>
      </c>
      <c r="L46" s="200">
        <v>3484.5084319615298</v>
      </c>
      <c r="M46" s="200">
        <v>3679.6009110918963</v>
      </c>
      <c r="N46" s="200">
        <v>3470.9298340689588</v>
      </c>
      <c r="O46" s="200">
        <v>3558.6310676474841</v>
      </c>
      <c r="P46" s="200">
        <v>3867.3238762062065</v>
      </c>
      <c r="Q46" s="200">
        <v>4319.5786546442596</v>
      </c>
      <c r="R46" s="200">
        <v>4652.8896192009825</v>
      </c>
      <c r="S46" s="200">
        <v>4726.9807399501542</v>
      </c>
      <c r="T46" s="200">
        <v>4830.7505152267786</v>
      </c>
      <c r="U46" s="200">
        <v>5154.3317020743298</v>
      </c>
      <c r="V46" s="200">
        <v>5432.9926079949446</v>
      </c>
      <c r="W46" s="200">
        <v>5463.479259431163</v>
      </c>
      <c r="X46" s="201"/>
      <c r="Y46" s="201"/>
      <c r="Z46" s="201"/>
      <c r="AA46" s="201"/>
      <c r="AB46" s="202">
        <f t="shared" si="3"/>
        <v>3473.8428386149794</v>
      </c>
      <c r="AC46" s="202">
        <f t="shared" si="4"/>
        <v>5121.7069649354735</v>
      </c>
      <c r="AD46" s="203">
        <f t="shared" si="2"/>
        <v>4297.7749017752267</v>
      </c>
    </row>
    <row r="47" spans="2:30" x14ac:dyDescent="0.25">
      <c r="B47" s="152" t="s">
        <v>182</v>
      </c>
      <c r="C47" s="207">
        <v>10688.251668015522</v>
      </c>
      <c r="D47" s="200">
        <v>11660.642777524432</v>
      </c>
      <c r="E47" s="200">
        <v>12769.731095698038</v>
      </c>
      <c r="F47" s="200">
        <v>13668.110515028986</v>
      </c>
      <c r="G47" s="200">
        <v>14663.031540348882</v>
      </c>
      <c r="H47" s="200">
        <v>15436.666630503865</v>
      </c>
      <c r="I47" s="200">
        <v>17572.234839039065</v>
      </c>
      <c r="J47" s="200">
        <v>19469.623825371218</v>
      </c>
      <c r="K47" s="200">
        <v>20921.462065295778</v>
      </c>
      <c r="L47" s="200">
        <v>20164.306163157555</v>
      </c>
      <c r="M47" s="200">
        <v>19982.496744490341</v>
      </c>
      <c r="N47" s="200">
        <v>21014.655317589288</v>
      </c>
      <c r="O47" s="200">
        <v>21397.644848840609</v>
      </c>
      <c r="P47" s="200">
        <v>22081.123411298555</v>
      </c>
      <c r="Q47" s="200">
        <v>22325.097196426665</v>
      </c>
      <c r="R47" s="200">
        <v>23301.199558688779</v>
      </c>
      <c r="S47" s="200">
        <v>25210.884098842307</v>
      </c>
      <c r="T47" s="200">
        <v>27154.086145150908</v>
      </c>
      <c r="U47" s="200">
        <v>28960.384566997407</v>
      </c>
      <c r="V47" s="200">
        <v>30989.580991009716</v>
      </c>
      <c r="W47" s="200">
        <v>29133.989479621952</v>
      </c>
      <c r="X47" s="201"/>
      <c r="Y47" s="201"/>
      <c r="Z47" s="201"/>
      <c r="AA47" s="201"/>
      <c r="AB47" s="202">
        <f t="shared" si="3"/>
        <v>17944.767387332347</v>
      </c>
      <c r="AC47" s="202">
        <f t="shared" si="4"/>
        <v>28289.785056324461</v>
      </c>
      <c r="AD47" s="203">
        <f t="shared" si="2"/>
        <v>23117.276221828404</v>
      </c>
    </row>
    <row r="48" spans="2:30" x14ac:dyDescent="0.25">
      <c r="B48" s="152" t="s">
        <v>165</v>
      </c>
      <c r="C48" s="206">
        <v>11171.76597943072</v>
      </c>
      <c r="D48" s="199">
        <v>11555.74225441917</v>
      </c>
      <c r="E48" s="199">
        <v>11957.952896020555</v>
      </c>
      <c r="F48" s="199">
        <v>12467.502662225213</v>
      </c>
      <c r="G48" s="199">
        <v>13310.758845492766</v>
      </c>
      <c r="H48" s="199">
        <v>14163.584239906178</v>
      </c>
      <c r="I48" s="199">
        <v>15310.54206198582</v>
      </c>
      <c r="J48" s="199">
        <v>16371.101983958562</v>
      </c>
      <c r="K48" s="199">
        <v>17124.808294877825</v>
      </c>
      <c r="L48" s="199">
        <v>17076.590344167118</v>
      </c>
      <c r="M48" s="199">
        <v>17974.234382236355</v>
      </c>
      <c r="N48" s="200">
        <v>18925</v>
      </c>
      <c r="O48" s="200">
        <v>19463</v>
      </c>
      <c r="P48" s="199">
        <v>19803</v>
      </c>
      <c r="Q48" s="200">
        <v>20142</v>
      </c>
      <c r="R48" s="200">
        <v>21017</v>
      </c>
      <c r="S48" s="199">
        <v>21605.824295509294</v>
      </c>
      <c r="T48" s="199">
        <v>22503.925437194284</v>
      </c>
      <c r="U48" s="199">
        <v>23615.851204582337</v>
      </c>
      <c r="V48" s="199">
        <v>24435.232693022226</v>
      </c>
      <c r="W48" s="199">
        <v>23719.253318596231</v>
      </c>
      <c r="X48" s="201"/>
      <c r="Y48" s="201"/>
      <c r="Z48" s="201"/>
      <c r="AA48" s="201"/>
      <c r="AB48" s="202">
        <f t="shared" si="3"/>
        <v>16114.661496545017</v>
      </c>
      <c r="AC48" s="202">
        <f t="shared" si="4"/>
        <v>23176.017389780878</v>
      </c>
      <c r="AD48" s="203">
        <f t="shared" si="2"/>
        <v>19645.339443162949</v>
      </c>
    </row>
    <row r="49" spans="2:30" x14ac:dyDescent="0.25">
      <c r="B49" s="152" t="s">
        <v>207</v>
      </c>
      <c r="C49" s="207">
        <v>21297.770841940001</v>
      </c>
      <c r="D49" s="200">
        <v>22871.720395235399</v>
      </c>
      <c r="E49" s="200">
        <v>23556.3185266039</v>
      </c>
      <c r="F49" s="200">
        <v>24254.7959809354</v>
      </c>
      <c r="G49" s="200">
        <v>25923.233482235399</v>
      </c>
      <c r="H49" s="200">
        <v>27763.226380395401</v>
      </c>
      <c r="I49" s="200">
        <v>29975.324186549002</v>
      </c>
      <c r="J49" s="200">
        <v>32841.719432663303</v>
      </c>
      <c r="K49" s="200">
        <v>34830.121736309899</v>
      </c>
      <c r="L49" s="200">
        <v>33909.733879568601</v>
      </c>
      <c r="M49" s="200">
        <v>33449.086392243698</v>
      </c>
      <c r="N49" s="200">
        <v>33313.470063380497</v>
      </c>
      <c r="O49" s="200">
        <v>31834.720114562198</v>
      </c>
      <c r="P49" s="200">
        <v>30375.118915695199</v>
      </c>
      <c r="Q49" s="200">
        <v>30080.300008040202</v>
      </c>
      <c r="R49" s="200">
        <v>31815.139735144599</v>
      </c>
      <c r="S49" s="200">
        <v>35719.0663731245</v>
      </c>
      <c r="T49" s="200">
        <v>38050.8577356233</v>
      </c>
      <c r="U49" s="200">
        <v>40476.3862698991</v>
      </c>
      <c r="V49" s="200">
        <v>41514.510508421299</v>
      </c>
      <c r="W49" s="200">
        <v>38458.191261807202</v>
      </c>
      <c r="X49" s="201"/>
      <c r="Y49" s="201"/>
      <c r="Z49" s="201"/>
      <c r="AA49" s="201"/>
      <c r="AB49" s="202">
        <f t="shared" si="3"/>
        <v>29255.737504468918</v>
      </c>
      <c r="AC49" s="202">
        <f t="shared" si="4"/>
        <v>38843.802429775082</v>
      </c>
      <c r="AD49" s="203">
        <f t="shared" si="2"/>
        <v>34049.769967122003</v>
      </c>
    </row>
    <row r="50" spans="2:30" x14ac:dyDescent="0.25">
      <c r="B50" s="152" t="s">
        <v>244</v>
      </c>
      <c r="C50" s="207">
        <v>16242.543189149661</v>
      </c>
      <c r="D50" s="200">
        <v>17628.677145160294</v>
      </c>
      <c r="E50" s="200">
        <v>18252.572765368506</v>
      </c>
      <c r="F50" s="200">
        <v>19517.935668944418</v>
      </c>
      <c r="G50" s="200">
        <v>20914.733234053863</v>
      </c>
      <c r="H50" s="200">
        <v>22095.387853983615</v>
      </c>
      <c r="I50" s="200">
        <v>23891.704743788541</v>
      </c>
      <c r="J50" s="200">
        <v>26250.476406202724</v>
      </c>
      <c r="K50" s="200">
        <v>27974.487131848997</v>
      </c>
      <c r="L50" s="200">
        <v>27781.944670923374</v>
      </c>
      <c r="M50" s="200">
        <v>27903.258716198088</v>
      </c>
      <c r="N50" s="200">
        <v>29001.368036549153</v>
      </c>
      <c r="O50" s="200">
        <v>29254.731268514432</v>
      </c>
      <c r="P50" s="200">
        <v>30818.108155847709</v>
      </c>
      <c r="Q50" s="200">
        <v>32502.475354011825</v>
      </c>
      <c r="R50" s="200">
        <v>33899.286566165654</v>
      </c>
      <c r="S50" s="200">
        <v>36097.705255697663</v>
      </c>
      <c r="T50" s="200">
        <v>38824.887917091924</v>
      </c>
      <c r="U50" s="200">
        <v>41134.08987588741</v>
      </c>
      <c r="V50" s="200">
        <v>43316.327441041394</v>
      </c>
      <c r="W50" s="200">
        <v>42049.18595415727</v>
      </c>
      <c r="X50" s="201"/>
      <c r="Y50" s="201"/>
      <c r="Z50" s="201"/>
      <c r="AA50" s="201"/>
      <c r="AB50" s="202">
        <f t="shared" si="3"/>
        <v>25245.605681669425</v>
      </c>
      <c r="AC50" s="202">
        <f t="shared" si="4"/>
        <v>40284.439288775131</v>
      </c>
      <c r="AD50" s="203">
        <f t="shared" si="2"/>
        <v>32765.022485222278</v>
      </c>
    </row>
    <row r="51" spans="2:30" x14ac:dyDescent="0.25">
      <c r="B51" s="152" t="s">
        <v>240</v>
      </c>
      <c r="C51" s="207">
        <v>28670.589999229</v>
      </c>
      <c r="D51" s="200">
        <v>29450.042984124331</v>
      </c>
      <c r="E51" s="200">
        <v>30640.345623096811</v>
      </c>
      <c r="F51" s="200">
        <v>30788.624574773468</v>
      </c>
      <c r="G51" s="200">
        <v>32911.401531931791</v>
      </c>
      <c r="H51" s="200">
        <v>34150.159455894478</v>
      </c>
      <c r="I51" s="200">
        <v>37284.454753541293</v>
      </c>
      <c r="J51" s="200">
        <v>38958.859532938972</v>
      </c>
      <c r="K51" s="200">
        <v>41278.326827057099</v>
      </c>
      <c r="L51" s="200">
        <v>40361.096387828082</v>
      </c>
      <c r="M51" s="200">
        <v>43035.892062716877</v>
      </c>
      <c r="N51" s="200">
        <v>44403.384841392915</v>
      </c>
      <c r="O51" s="200">
        <v>44803.968242121424</v>
      </c>
      <c r="P51" s="200">
        <v>46726.854143783181</v>
      </c>
      <c r="Q51" s="200">
        <v>47901.44736270664</v>
      </c>
      <c r="R51" s="200">
        <v>49045.339190410887</v>
      </c>
      <c r="S51" s="200">
        <v>51976.005706095588</v>
      </c>
      <c r="T51" s="200">
        <v>55356.680780178001</v>
      </c>
      <c r="U51" s="200">
        <v>57456.611831540569</v>
      </c>
      <c r="V51" s="200">
        <v>59896.567498603494</v>
      </c>
      <c r="W51" s="200">
        <v>60551.64017213136</v>
      </c>
      <c r="X51" s="201"/>
      <c r="Y51" s="201"/>
      <c r="Z51" s="201"/>
      <c r="AA51" s="201"/>
      <c r="AB51" s="202">
        <f t="shared" si="3"/>
        <v>38775.674219596702</v>
      </c>
      <c r="AC51" s="202">
        <f t="shared" si="4"/>
        <v>57047.501197709797</v>
      </c>
      <c r="AD51" s="203">
        <f t="shared" si="2"/>
        <v>47911.587708653249</v>
      </c>
    </row>
    <row r="52" spans="2:30" x14ac:dyDescent="0.25">
      <c r="B52" s="152" t="s">
        <v>160</v>
      </c>
      <c r="C52" s="206">
        <v>2249.3176245045411</v>
      </c>
      <c r="D52" s="199">
        <v>2326.6272105013586</v>
      </c>
      <c r="E52" s="199">
        <v>2407.6080945068948</v>
      </c>
      <c r="F52" s="199">
        <v>2510.2005827309199</v>
      </c>
      <c r="G52" s="199">
        <v>2679.9813495755175</v>
      </c>
      <c r="H52" s="199">
        <v>2851.688776477497</v>
      </c>
      <c r="I52" s="199">
        <v>3082.616675300038</v>
      </c>
      <c r="J52" s="199">
        <v>3296.1492652888242</v>
      </c>
      <c r="K52" s="199">
        <v>3447.9001068274315</v>
      </c>
      <c r="L52" s="199">
        <v>3438.1919293959691</v>
      </c>
      <c r="M52" s="199">
        <v>3618.9231189928573</v>
      </c>
      <c r="N52" s="199">
        <v>3810.349780162293</v>
      </c>
      <c r="O52" s="199">
        <v>3959.2094720525583</v>
      </c>
      <c r="P52" s="200">
        <v>4103.941203662569</v>
      </c>
      <c r="Q52" s="200">
        <v>4289.0342499365452</v>
      </c>
      <c r="R52" s="200">
        <v>4574.4498516572357</v>
      </c>
      <c r="S52" s="200">
        <v>4692.5506891002633</v>
      </c>
      <c r="T52" s="200">
        <v>4885.2050391199155</v>
      </c>
      <c r="U52" s="200">
        <v>5339.2610751424108</v>
      </c>
      <c r="V52" s="200">
        <v>5768.8310899221497</v>
      </c>
      <c r="W52" s="200">
        <v>5779.6098699827098</v>
      </c>
      <c r="X52" s="201"/>
      <c r="Y52" s="201"/>
      <c r="Z52" s="201"/>
      <c r="AA52" s="201"/>
      <c r="AB52" s="202">
        <f t="shared" si="3"/>
        <v>3290.3868307233147</v>
      </c>
      <c r="AC52" s="202">
        <f t="shared" si="4"/>
        <v>5293.09155265349</v>
      </c>
      <c r="AD52" s="203">
        <f t="shared" si="2"/>
        <v>4291.7391916884026</v>
      </c>
    </row>
    <row r="53" spans="2:30" x14ac:dyDescent="0.25">
      <c r="B53" s="152" t="s">
        <v>57</v>
      </c>
      <c r="C53" s="207">
        <v>6760.1288787653675</v>
      </c>
      <c r="D53" s="200">
        <v>6973.5428052039924</v>
      </c>
      <c r="E53" s="200">
        <v>7295.0573678311084</v>
      </c>
      <c r="F53" s="200">
        <v>7226.7212814879549</v>
      </c>
      <c r="G53" s="200">
        <v>7506.7337609763945</v>
      </c>
      <c r="H53" s="200">
        <v>8356.0084022191113</v>
      </c>
      <c r="I53" s="200">
        <v>9274.8975499246571</v>
      </c>
      <c r="J53" s="200">
        <v>10098.698965417281</v>
      </c>
      <c r="K53" s="200">
        <v>10491.615145783524</v>
      </c>
      <c r="L53" s="200">
        <v>10539.398917554618</v>
      </c>
      <c r="M53" s="200">
        <v>11410.353459966451</v>
      </c>
      <c r="N53" s="200">
        <v>11869.123094816145</v>
      </c>
      <c r="O53" s="200">
        <v>11900.485005155271</v>
      </c>
      <c r="P53" s="200">
        <v>12482.16211520336</v>
      </c>
      <c r="Q53" s="200">
        <v>13475.011167758859</v>
      </c>
      <c r="R53" s="200">
        <v>14740.826867423293</v>
      </c>
      <c r="S53" s="200">
        <v>16109.863671140927</v>
      </c>
      <c r="T53" s="200">
        <v>16735.364422829374</v>
      </c>
      <c r="U53" s="200">
        <v>18137.052399494671</v>
      </c>
      <c r="V53" s="200">
        <v>19191.580386945734</v>
      </c>
      <c r="W53" s="200">
        <v>17928.977070241606</v>
      </c>
      <c r="X53" s="201"/>
      <c r="Y53" s="201"/>
      <c r="Z53" s="201"/>
      <c r="AA53" s="201"/>
      <c r="AB53" s="202">
        <f t="shared" si="3"/>
        <v>10025.047799092961</v>
      </c>
      <c r="AC53" s="202">
        <f t="shared" si="4"/>
        <v>17620.567590130464</v>
      </c>
      <c r="AD53" s="203">
        <f t="shared" si="2"/>
        <v>13822.807694611713</v>
      </c>
    </row>
    <row r="54" spans="2:30" x14ac:dyDescent="0.25">
      <c r="B54" s="152" t="s">
        <v>156</v>
      </c>
      <c r="C54" s="207">
        <v>5838.9025248880953</v>
      </c>
      <c r="D54" s="200">
        <v>6094.3518297918008</v>
      </c>
      <c r="E54" s="200">
        <v>6332.1858742377062</v>
      </c>
      <c r="F54" s="200">
        <v>6513.2994040305575</v>
      </c>
      <c r="G54" s="200">
        <v>7117.1706681089881</v>
      </c>
      <c r="H54" s="200">
        <v>7598.9506417775956</v>
      </c>
      <c r="I54" s="200">
        <v>8037.8861371027533</v>
      </c>
      <c r="J54" s="200">
        <v>8294.6431494428834</v>
      </c>
      <c r="K54" s="200">
        <v>8845.5538909267834</v>
      </c>
      <c r="L54" s="200">
        <v>8818.6795226128488</v>
      </c>
      <c r="M54" s="200">
        <v>9090.3100502309499</v>
      </c>
      <c r="N54" s="200">
        <v>9857.5205228278828</v>
      </c>
      <c r="O54" s="200">
        <v>10311.404597200257</v>
      </c>
      <c r="P54" s="200">
        <v>11153.685211904063</v>
      </c>
      <c r="Q54" s="200">
        <v>11713.175908175122</v>
      </c>
      <c r="R54" s="200">
        <v>11060.286268527483</v>
      </c>
      <c r="S54" s="200">
        <v>11034.269179080016</v>
      </c>
      <c r="T54" s="200">
        <v>11617.912219057347</v>
      </c>
      <c r="U54" s="200">
        <v>11839.343235558563</v>
      </c>
      <c r="V54" s="200">
        <v>11851.465407933496</v>
      </c>
      <c r="W54" s="200">
        <v>10891.714743059605</v>
      </c>
      <c r="X54" s="201"/>
      <c r="Y54" s="201"/>
      <c r="Z54" s="201"/>
      <c r="AA54" s="201"/>
      <c r="AB54" s="202">
        <f t="shared" si="3"/>
        <v>8542.3753876116098</v>
      </c>
      <c r="AC54" s="202">
        <f t="shared" si="4"/>
        <v>11446.940956937804</v>
      </c>
      <c r="AD54" s="203">
        <f t="shared" si="2"/>
        <v>9994.6581722747069</v>
      </c>
    </row>
    <row r="55" spans="2:30" x14ac:dyDescent="0.25">
      <c r="B55" s="152" t="s">
        <v>154</v>
      </c>
      <c r="C55" s="207">
        <v>5794.1252565486629</v>
      </c>
      <c r="D55" s="200">
        <v>6015.0957358291535</v>
      </c>
      <c r="E55" s="200">
        <v>6139.6789891365461</v>
      </c>
      <c r="F55" s="200">
        <v>6334.5712788004021</v>
      </c>
      <c r="G55" s="200">
        <v>6648.4290185620584</v>
      </c>
      <c r="H55" s="200">
        <v>7033.9189217075327</v>
      </c>
      <c r="I55" s="200">
        <v>7606.7557339881751</v>
      </c>
      <c r="J55" s="200">
        <v>8219.4827492923578</v>
      </c>
      <c r="K55" s="200">
        <v>8820.7165056329304</v>
      </c>
      <c r="L55" s="200">
        <v>9131.4990981955234</v>
      </c>
      <c r="M55" s="200">
        <v>9522.5091630600218</v>
      </c>
      <c r="N55" s="200">
        <v>9686.046263877397</v>
      </c>
      <c r="O55" s="200">
        <v>11092.743259607054</v>
      </c>
      <c r="P55" s="200">
        <v>11221.380385922082</v>
      </c>
      <c r="Q55" s="200">
        <v>10895.943167262476</v>
      </c>
      <c r="R55" s="200">
        <v>11512.402144263711</v>
      </c>
      <c r="S55" s="200">
        <v>11192.373010132134</v>
      </c>
      <c r="T55" s="200">
        <v>11014.486479174417</v>
      </c>
      <c r="U55" s="200">
        <v>11639.239089886412</v>
      </c>
      <c r="V55" s="200">
        <v>12260.720537386327</v>
      </c>
      <c r="W55" s="200">
        <v>12602.309273609586</v>
      </c>
      <c r="X55" s="201"/>
      <c r="Y55" s="201"/>
      <c r="Z55" s="201"/>
      <c r="AA55" s="201"/>
      <c r="AB55" s="202">
        <f t="shared" si="3"/>
        <v>8479.7061044803813</v>
      </c>
      <c r="AC55" s="202">
        <f t="shared" si="4"/>
        <v>11741.825678037774</v>
      </c>
      <c r="AD55" s="203">
        <f t="shared" si="2"/>
        <v>10110.765891259078</v>
      </c>
    </row>
    <row r="56" spans="2:30" x14ac:dyDescent="0.25">
      <c r="B56" s="152" t="s">
        <v>129</v>
      </c>
      <c r="C56" s="207">
        <v>4466.8962273025772</v>
      </c>
      <c r="D56" s="200">
        <v>4574.6710147403592</v>
      </c>
      <c r="E56" s="200">
        <v>4692.3073182589933</v>
      </c>
      <c r="F56" s="200">
        <v>4828.4019023863639</v>
      </c>
      <c r="G56" s="200">
        <v>4977.8067995456913</v>
      </c>
      <c r="H56" s="200">
        <v>5247.3115565935877</v>
      </c>
      <c r="I56" s="200">
        <v>5615.6867254305707</v>
      </c>
      <c r="J56" s="200">
        <v>5848.3691521112787</v>
      </c>
      <c r="K56" s="200">
        <v>6063.1485118757028</v>
      </c>
      <c r="L56" s="200">
        <v>5956.6774459112075</v>
      </c>
      <c r="M56" s="200">
        <v>6126.9733947627665</v>
      </c>
      <c r="N56" s="200">
        <v>6465.8084892608013</v>
      </c>
      <c r="O56" s="200">
        <v>6541.2161638633816</v>
      </c>
      <c r="P56" s="200">
        <v>6877.1463756651501</v>
      </c>
      <c r="Q56" s="200">
        <v>7233.1952211982953</v>
      </c>
      <c r="R56" s="200">
        <v>7597.689173516942</v>
      </c>
      <c r="S56" s="200">
        <v>8038.6297942883675</v>
      </c>
      <c r="T56" s="200">
        <v>8454.0521669057125</v>
      </c>
      <c r="U56" s="200">
        <v>8822.5507744191982</v>
      </c>
      <c r="V56" s="200">
        <v>9147.2610662920524</v>
      </c>
      <c r="W56" s="200">
        <v>8417.3505288624492</v>
      </c>
      <c r="X56" s="201"/>
      <c r="Y56" s="201"/>
      <c r="Z56" s="201"/>
      <c r="AA56" s="201"/>
      <c r="AB56" s="202">
        <f t="shared" si="3"/>
        <v>5819.5815920264804</v>
      </c>
      <c r="AC56" s="202">
        <f t="shared" si="4"/>
        <v>8575.9688661535583</v>
      </c>
      <c r="AD56" s="203">
        <f t="shared" si="2"/>
        <v>7197.7752290900189</v>
      </c>
    </row>
    <row r="57" spans="2:30" x14ac:dyDescent="0.25">
      <c r="B57" s="152" t="s">
        <v>158</v>
      </c>
      <c r="C57" s="207">
        <v>8617.7350665837967</v>
      </c>
      <c r="D57" s="200">
        <v>13808.023185184784</v>
      </c>
      <c r="E57" s="200">
        <v>16076.181892254428</v>
      </c>
      <c r="F57" s="200">
        <v>17891.319454195662</v>
      </c>
      <c r="G57" s="200">
        <v>24283.695009274143</v>
      </c>
      <c r="H57" s="200">
        <v>27963.363619493957</v>
      </c>
      <c r="I57" s="200">
        <v>29646.286392170874</v>
      </c>
      <c r="J57" s="200">
        <v>33506.447656337819</v>
      </c>
      <c r="K57" s="200">
        <v>38407.924300172694</v>
      </c>
      <c r="L57" s="200">
        <v>37447.923220312201</v>
      </c>
      <c r="M57" s="200">
        <v>32965.864655973972</v>
      </c>
      <c r="N57" s="200">
        <v>34279.977000164021</v>
      </c>
      <c r="O57" s="200">
        <v>37570.635396696445</v>
      </c>
      <c r="P57" s="200">
        <v>34766.043876257165</v>
      </c>
      <c r="Q57" s="200">
        <v>33696.216486999532</v>
      </c>
      <c r="R57" s="200">
        <v>24042.353072891299</v>
      </c>
      <c r="S57" s="200">
        <v>20458.778595283002</v>
      </c>
      <c r="T57" s="200">
        <v>22550.958161123042</v>
      </c>
      <c r="U57" s="200">
        <v>20875.478210597998</v>
      </c>
      <c r="V57" s="200">
        <v>19285.036247441785</v>
      </c>
      <c r="W57" s="200">
        <v>17933.839980718705</v>
      </c>
      <c r="X57" s="201"/>
      <c r="Y57" s="201"/>
      <c r="Z57" s="201"/>
      <c r="AA57" s="201"/>
      <c r="AB57" s="202">
        <f t="shared" si="3"/>
        <v>27810.624392810172</v>
      </c>
      <c r="AC57" s="202">
        <f t="shared" si="4"/>
        <v>20220.818239032909</v>
      </c>
      <c r="AD57" s="203">
        <f t="shared" si="2"/>
        <v>24015.721315921539</v>
      </c>
    </row>
    <row r="58" spans="2:30" x14ac:dyDescent="0.25">
      <c r="B58" s="152" t="s">
        <v>102</v>
      </c>
      <c r="C58" s="207">
        <v>1528.583658662234</v>
      </c>
      <c r="D58" s="200">
        <v>1639.9983473371894</v>
      </c>
      <c r="E58" s="200">
        <v>1642.4598922857531</v>
      </c>
      <c r="F58" s="200">
        <v>1553.4555198009666</v>
      </c>
      <c r="G58" s="200">
        <v>1547.7224539398894</v>
      </c>
      <c r="H58" s="200">
        <v>1575.1422851743755</v>
      </c>
      <c r="I58" s="200">
        <v>1556.6601554990361</v>
      </c>
      <c r="J58" s="200">
        <v>1578.9026649389966</v>
      </c>
      <c r="K58" s="200">
        <v>1420.7382702082734</v>
      </c>
      <c r="L58" s="200">
        <v>1459.8300837883221</v>
      </c>
      <c r="M58" s="200">
        <v>1485.1974958624601</v>
      </c>
      <c r="N58" s="200">
        <v>1625.5076729885459</v>
      </c>
      <c r="O58" s="199">
        <v>1689.0117042000927</v>
      </c>
      <c r="P58" s="199">
        <v>1750.7547340609815</v>
      </c>
      <c r="Q58" s="199">
        <v>1794.9887100736078</v>
      </c>
      <c r="R58" s="199">
        <v>1812.0488878965079</v>
      </c>
      <c r="S58" s="199">
        <v>1862.8162861857054</v>
      </c>
      <c r="T58" s="199">
        <v>1940.2489918529684</v>
      </c>
      <c r="U58" s="199">
        <v>2036.1172818191387</v>
      </c>
      <c r="V58" s="199">
        <v>2106.762917014004</v>
      </c>
      <c r="W58" s="199">
        <v>2045.032430779743</v>
      </c>
      <c r="X58" s="201"/>
      <c r="Y58" s="201"/>
      <c r="Z58" s="201"/>
      <c r="AA58" s="201"/>
      <c r="AB58" s="202">
        <f t="shared" si="3"/>
        <v>1603.8126585448269</v>
      </c>
      <c r="AC58" s="202">
        <f t="shared" si="4"/>
        <v>1998.1955815303122</v>
      </c>
      <c r="AD58" s="203">
        <f t="shared" si="2"/>
        <v>1801.0041200375695</v>
      </c>
    </row>
    <row r="59" spans="2:30" x14ac:dyDescent="0.25">
      <c r="B59" s="152" t="s">
        <v>246</v>
      </c>
      <c r="C59" s="207">
        <v>9425.3918659870524</v>
      </c>
      <c r="D59" s="200">
        <v>10318.724283721564</v>
      </c>
      <c r="E59" s="200">
        <v>11663.271504664794</v>
      </c>
      <c r="F59" s="200">
        <v>13119.02343603513</v>
      </c>
      <c r="G59" s="200">
        <v>14524.284272079527</v>
      </c>
      <c r="H59" s="200">
        <v>16634.892739374493</v>
      </c>
      <c r="I59" s="200">
        <v>19319.421491128815</v>
      </c>
      <c r="J59" s="200">
        <v>22168.250546095682</v>
      </c>
      <c r="K59" s="200">
        <v>22802.342176463404</v>
      </c>
      <c r="L59" s="200">
        <v>20492.9510824178</v>
      </c>
      <c r="M59" s="200">
        <v>21635.974203117545</v>
      </c>
      <c r="N59" s="200">
        <v>24557.236147594707</v>
      </c>
      <c r="O59" s="200">
        <v>25996.046777950814</v>
      </c>
      <c r="P59" s="200">
        <v>27464.518678116136</v>
      </c>
      <c r="Q59" s="200">
        <v>28945.465330327668</v>
      </c>
      <c r="R59" s="200">
        <v>29175.92592678935</v>
      </c>
      <c r="S59" s="200">
        <v>31312.752299687843</v>
      </c>
      <c r="T59" s="200">
        <v>33821.932908470037</v>
      </c>
      <c r="U59" s="200">
        <v>36158.819651734106</v>
      </c>
      <c r="V59" s="200">
        <v>38294.477361538644</v>
      </c>
      <c r="W59" s="200">
        <v>37925.116799079806</v>
      </c>
      <c r="X59" s="201"/>
      <c r="Y59" s="201"/>
      <c r="Z59" s="201"/>
      <c r="AA59" s="201"/>
      <c r="AB59" s="202">
        <f t="shared" si="3"/>
        <v>19890.232528866531</v>
      </c>
      <c r="AC59" s="202">
        <f t="shared" si="4"/>
        <v>35502.619804102091</v>
      </c>
      <c r="AD59" s="203">
        <f t="shared" si="2"/>
        <v>27696.426166484311</v>
      </c>
    </row>
    <row r="60" spans="2:30" x14ac:dyDescent="0.25">
      <c r="B60" s="152" t="s">
        <v>74</v>
      </c>
      <c r="C60" s="207">
        <v>482.88438570057752</v>
      </c>
      <c r="D60" s="200">
        <v>519.2716699090837</v>
      </c>
      <c r="E60" s="200">
        <v>520.33928683752538</v>
      </c>
      <c r="F60" s="200">
        <v>503.97246982491822</v>
      </c>
      <c r="G60" s="200">
        <v>571.403661559689</v>
      </c>
      <c r="H60" s="200">
        <v>640.65814359413582</v>
      </c>
      <c r="I60" s="200">
        <v>711.5870396308535</v>
      </c>
      <c r="J60" s="200">
        <v>792.35361271386012</v>
      </c>
      <c r="K60" s="200">
        <v>870.71526691315421</v>
      </c>
      <c r="L60" s="200">
        <v>928.62556339917023</v>
      </c>
      <c r="M60" s="200">
        <v>1028.3237591680775</v>
      </c>
      <c r="N60" s="200">
        <v>1134.7845092344671</v>
      </c>
      <c r="O60" s="200">
        <v>1213.5959716993423</v>
      </c>
      <c r="P60" s="200">
        <v>1283.5704492513291</v>
      </c>
      <c r="Q60" s="200">
        <v>1513.7032362895404</v>
      </c>
      <c r="R60" s="200">
        <v>1657.3447042636453</v>
      </c>
      <c r="S60" s="200">
        <v>1878.8126819381412</v>
      </c>
      <c r="T60" s="200">
        <v>2021.5629079600892</v>
      </c>
      <c r="U60" s="200">
        <v>2154.0208768587781</v>
      </c>
      <c r="V60" s="200">
        <v>2315.347730128176</v>
      </c>
      <c r="W60" s="200">
        <v>2421.909862758223</v>
      </c>
      <c r="X60" s="201"/>
      <c r="Y60" s="201"/>
      <c r="Z60" s="201"/>
      <c r="AA60" s="201"/>
      <c r="AB60" s="202">
        <f t="shared" si="3"/>
        <v>898.32085812433559</v>
      </c>
      <c r="AC60" s="202">
        <f t="shared" si="4"/>
        <v>2158.3308119286817</v>
      </c>
      <c r="AD60" s="203">
        <f t="shared" si="2"/>
        <v>1528.3258350265087</v>
      </c>
    </row>
    <row r="61" spans="2:30" x14ac:dyDescent="0.25">
      <c r="B61" s="152" t="s">
        <v>147</v>
      </c>
      <c r="C61" s="207">
        <v>5836.7032324033689</v>
      </c>
      <c r="D61" s="200">
        <v>6062.2544976984154</v>
      </c>
      <c r="E61" s="200">
        <v>6344.8065982927283</v>
      </c>
      <c r="F61" s="200">
        <v>6520.6953820128556</v>
      </c>
      <c r="G61" s="200">
        <v>7035.7495172627623</v>
      </c>
      <c r="H61" s="200">
        <v>7272.4197104984269</v>
      </c>
      <c r="I61" s="200">
        <v>7573.5630050287473</v>
      </c>
      <c r="J61" s="200">
        <v>7634.1688184606564</v>
      </c>
      <c r="K61" s="200">
        <v>7777.7386940471533</v>
      </c>
      <c r="L61" s="200">
        <v>7653.444940474491</v>
      </c>
      <c r="M61" s="200">
        <v>7914.1009256110565</v>
      </c>
      <c r="N61" s="200">
        <v>8263.0454619427073</v>
      </c>
      <c r="O61" s="200">
        <v>8839.5158622355593</v>
      </c>
      <c r="P61" s="200">
        <v>9536.3263491073849</v>
      </c>
      <c r="Q61" s="200">
        <v>11346.945786303346</v>
      </c>
      <c r="R61" s="200">
        <v>12412.350685871901</v>
      </c>
      <c r="S61" s="200">
        <v>12631.912200869119</v>
      </c>
      <c r="T61" s="200">
        <v>13429.300622238388</v>
      </c>
      <c r="U61" s="200">
        <v>14178.563398501759</v>
      </c>
      <c r="V61" s="200">
        <v>14262.999544037462</v>
      </c>
      <c r="W61" s="200">
        <v>12074.345229133693</v>
      </c>
      <c r="X61" s="201"/>
      <c r="Y61" s="201"/>
      <c r="Z61" s="201"/>
      <c r="AA61" s="201"/>
      <c r="AB61" s="202">
        <f t="shared" si="3"/>
        <v>8001.4893417032226</v>
      </c>
      <c r="AC61" s="202">
        <f t="shared" si="4"/>
        <v>13315.424198956083</v>
      </c>
      <c r="AD61" s="203">
        <f t="shared" si="2"/>
        <v>10658.456770329652</v>
      </c>
    </row>
    <row r="62" spans="2:30" x14ac:dyDescent="0.25">
      <c r="B62" s="152" t="s">
        <v>239</v>
      </c>
      <c r="C62" s="207">
        <v>26796.360342370648</v>
      </c>
      <c r="D62" s="200">
        <v>27807.708110048759</v>
      </c>
      <c r="E62" s="200">
        <v>28605.122315960351</v>
      </c>
      <c r="F62" s="200">
        <v>29021.567053093204</v>
      </c>
      <c r="G62" s="200">
        <v>31175.883470370281</v>
      </c>
      <c r="H62" s="200">
        <v>32051.794003845567</v>
      </c>
      <c r="I62" s="200">
        <v>34409.027488686064</v>
      </c>
      <c r="J62" s="200">
        <v>37792.414381213457</v>
      </c>
      <c r="K62" s="200">
        <v>40083.697269966753</v>
      </c>
      <c r="L62" s="200">
        <v>38000.245625407551</v>
      </c>
      <c r="M62" s="200">
        <v>38986.215963587521</v>
      </c>
      <c r="N62" s="200">
        <v>40916.838579027441</v>
      </c>
      <c r="O62" s="200">
        <v>40873.095332606616</v>
      </c>
      <c r="P62" s="200">
        <v>41493.141647035874</v>
      </c>
      <c r="Q62" s="200">
        <v>41757.402189441316</v>
      </c>
      <c r="R62" s="200">
        <v>42497.704978578295</v>
      </c>
      <c r="S62" s="200">
        <v>44934.448207778456</v>
      </c>
      <c r="T62" s="200">
        <v>47570.133583848008</v>
      </c>
      <c r="U62" s="200">
        <v>49706.597089948664</v>
      </c>
      <c r="V62" s="200">
        <v>51521.334821588251</v>
      </c>
      <c r="W62" s="200">
        <v>50810.527408482325</v>
      </c>
      <c r="X62" s="201"/>
      <c r="Y62" s="201"/>
      <c r="Z62" s="201"/>
      <c r="AA62" s="201"/>
      <c r="AB62" s="202">
        <f t="shared" si="3"/>
        <v>35766.763671952482</v>
      </c>
      <c r="AC62" s="202">
        <f t="shared" si="4"/>
        <v>48908.608222329138</v>
      </c>
      <c r="AD62" s="203">
        <f t="shared" si="2"/>
        <v>42337.68594714081</v>
      </c>
    </row>
    <row r="63" spans="2:30" x14ac:dyDescent="0.25">
      <c r="B63" s="152" t="s">
        <v>208</v>
      </c>
      <c r="C63" s="207">
        <v>26101.968896267364</v>
      </c>
      <c r="D63" s="200">
        <v>27501.933723564103</v>
      </c>
      <c r="E63" s="200">
        <v>28523.88618865046</v>
      </c>
      <c r="F63" s="200">
        <v>28143.640807605945</v>
      </c>
      <c r="G63" s="200">
        <v>29036.386661243952</v>
      </c>
      <c r="H63" s="200">
        <v>30498.576880710247</v>
      </c>
      <c r="I63" s="200">
        <v>32425.123875301688</v>
      </c>
      <c r="J63" s="200">
        <v>34079.931271664762</v>
      </c>
      <c r="K63" s="200">
        <v>35095.265683295642</v>
      </c>
      <c r="L63" s="200">
        <v>34703.598418125766</v>
      </c>
      <c r="M63" s="200">
        <v>35930.314399529278</v>
      </c>
      <c r="N63" s="200">
        <v>37440.633472975831</v>
      </c>
      <c r="O63" s="200">
        <v>37679.118910592442</v>
      </c>
      <c r="P63" s="200">
        <v>39523.855151934476</v>
      </c>
      <c r="Q63" s="200">
        <v>40144.026828367852</v>
      </c>
      <c r="R63" s="200">
        <v>40849.997378050073</v>
      </c>
      <c r="S63" s="200">
        <v>42924.613626021019</v>
      </c>
      <c r="T63" s="200">
        <v>44577.064574539429</v>
      </c>
      <c r="U63" s="200">
        <v>46620.684483446596</v>
      </c>
      <c r="V63" s="200">
        <v>49619.909712395543</v>
      </c>
      <c r="W63" s="200">
        <v>46712.010112833872</v>
      </c>
      <c r="X63" s="201"/>
      <c r="Y63" s="201"/>
      <c r="Z63" s="201"/>
      <c r="AA63" s="201"/>
      <c r="AB63" s="202">
        <f t="shared" si="3"/>
        <v>33604.891159242492</v>
      </c>
      <c r="AC63" s="202">
        <f t="shared" si="4"/>
        <v>46090.856501847287</v>
      </c>
      <c r="AD63" s="203">
        <f t="shared" si="2"/>
        <v>39847.873830544893</v>
      </c>
    </row>
    <row r="64" spans="2:30" x14ac:dyDescent="0.25">
      <c r="B64" s="152" t="s">
        <v>201</v>
      </c>
      <c r="C64" s="207"/>
      <c r="D64" s="200"/>
      <c r="E64" s="200"/>
      <c r="F64" s="200"/>
      <c r="G64" s="200"/>
      <c r="H64" s="200"/>
      <c r="I64" s="200"/>
      <c r="J64" s="200"/>
      <c r="K64" s="200"/>
      <c r="L64" s="200"/>
      <c r="M64" s="200"/>
      <c r="N64" s="200"/>
      <c r="O64" s="200"/>
      <c r="P64" s="200"/>
      <c r="Q64" s="200"/>
      <c r="R64" s="200"/>
      <c r="S64" s="200"/>
      <c r="T64" s="200"/>
      <c r="U64" s="200"/>
      <c r="V64" s="200"/>
      <c r="W64" s="200"/>
      <c r="X64" s="201"/>
      <c r="Y64" s="201"/>
      <c r="Z64" s="201"/>
      <c r="AA64" s="201"/>
      <c r="AB64" s="202">
        <f t="shared" si="3"/>
        <v>0</v>
      </c>
      <c r="AC64" s="202">
        <f t="shared" si="4"/>
        <v>0</v>
      </c>
      <c r="AD64" s="203">
        <f t="shared" si="2"/>
        <v>0</v>
      </c>
    </row>
    <row r="65" spans="2:30" x14ac:dyDescent="0.25">
      <c r="B65" s="152" t="s">
        <v>176</v>
      </c>
      <c r="C65" s="207"/>
      <c r="D65" s="200"/>
      <c r="E65" s="200"/>
      <c r="F65" s="200"/>
      <c r="G65" s="200"/>
      <c r="H65" s="200"/>
      <c r="I65" s="200"/>
      <c r="J65" s="200"/>
      <c r="K65" s="200"/>
      <c r="L65" s="200"/>
      <c r="M65" s="200"/>
      <c r="N65" s="200"/>
      <c r="O65" s="200"/>
      <c r="P65" s="200"/>
      <c r="Q65" s="200"/>
      <c r="R65" s="200"/>
      <c r="S65" s="200"/>
      <c r="T65" s="200"/>
      <c r="U65" s="200"/>
      <c r="V65" s="200"/>
      <c r="W65" s="200"/>
      <c r="X65" s="201"/>
      <c r="Y65" s="201"/>
      <c r="Z65" s="201"/>
      <c r="AA65" s="201"/>
      <c r="AB65" s="202">
        <f t="shared" si="3"/>
        <v>0</v>
      </c>
      <c r="AC65" s="202">
        <f t="shared" si="4"/>
        <v>0</v>
      </c>
      <c r="AD65" s="203">
        <f t="shared" si="2"/>
        <v>0</v>
      </c>
    </row>
    <row r="66" spans="2:30" x14ac:dyDescent="0.25">
      <c r="B66" s="152" t="s">
        <v>198</v>
      </c>
      <c r="C66" s="207">
        <v>13852.350286800283</v>
      </c>
      <c r="D66" s="200">
        <v>14117.698940645374</v>
      </c>
      <c r="E66" s="200">
        <v>13968.822573233741</v>
      </c>
      <c r="F66" s="200">
        <v>14199.311197655297</v>
      </c>
      <c r="G66" s="200">
        <v>14315.109049726841</v>
      </c>
      <c r="H66" s="200">
        <v>14755.370407453081</v>
      </c>
      <c r="I66" s="200">
        <v>14366.187486531631</v>
      </c>
      <c r="J66" s="200">
        <v>15187.920819645482</v>
      </c>
      <c r="K66" s="200">
        <v>14517.847643871632</v>
      </c>
      <c r="L66" s="200">
        <v>14177.17353161141</v>
      </c>
      <c r="M66" s="200">
        <v>14837.01701414763</v>
      </c>
      <c r="N66" s="200">
        <v>15638.747168498396</v>
      </c>
      <c r="O66" s="200">
        <v>15356.235424488656</v>
      </c>
      <c r="P66" s="200">
        <v>15114.377511505696</v>
      </c>
      <c r="Q66" s="200">
        <v>15370.967993514469</v>
      </c>
      <c r="R66" s="200">
        <v>14699.536047834939</v>
      </c>
      <c r="S66" s="200">
        <v>14286.18970459208</v>
      </c>
      <c r="T66" s="200">
        <v>15006.844037498671</v>
      </c>
      <c r="U66" s="200">
        <v>15097.691653302138</v>
      </c>
      <c r="V66" s="200">
        <v>15577.918756863766</v>
      </c>
      <c r="W66" s="200">
        <v>15100.740967135845</v>
      </c>
      <c r="X66" s="201"/>
      <c r="Y66" s="201"/>
      <c r="Z66" s="201"/>
      <c r="AA66" s="201"/>
      <c r="AB66" s="202">
        <f t="shared" si="3"/>
        <v>14654.667068572786</v>
      </c>
      <c r="AC66" s="202">
        <f t="shared" si="4"/>
        <v>15013.877023878498</v>
      </c>
      <c r="AD66" s="203">
        <f t="shared" si="2"/>
        <v>14834.272046225642</v>
      </c>
    </row>
    <row r="67" spans="2:30" x14ac:dyDescent="0.25">
      <c r="B67" s="152" t="s">
        <v>98</v>
      </c>
      <c r="C67" s="207">
        <v>1913.7757303259359</v>
      </c>
      <c r="D67" s="200">
        <v>2004.7378453992978</v>
      </c>
      <c r="E67" s="200">
        <v>1908.2581073094323</v>
      </c>
      <c r="F67" s="200">
        <v>2011.8107552771564</v>
      </c>
      <c r="G67" s="200">
        <v>2142.7581643015083</v>
      </c>
      <c r="H67" s="200">
        <v>2091.5460944688107</v>
      </c>
      <c r="I67" s="200">
        <v>2078.6422915432408</v>
      </c>
      <c r="J67" s="200">
        <v>2134.5189646370386</v>
      </c>
      <c r="K67" s="200">
        <v>2244.4966090245975</v>
      </c>
      <c r="L67" s="200">
        <v>2341.6794490723637</v>
      </c>
      <c r="M67" s="200">
        <v>2434.8871752351702</v>
      </c>
      <c r="N67" s="200">
        <v>2215.7571037764678</v>
      </c>
      <c r="O67" s="200">
        <v>2199.7777503153561</v>
      </c>
      <c r="P67" s="200">
        <v>2121.4896327153674</v>
      </c>
      <c r="Q67" s="200">
        <v>2027.0363559122859</v>
      </c>
      <c r="R67" s="200">
        <v>2066.8593586011671</v>
      </c>
      <c r="S67" s="200">
        <v>2068.7478012801116</v>
      </c>
      <c r="T67" s="200">
        <v>2072.6468328420733</v>
      </c>
      <c r="U67" s="200">
        <v>2209.8925927659452</v>
      </c>
      <c r="V67" s="200">
        <v>2319.0011409860213</v>
      </c>
      <c r="W67" s="200">
        <v>2274.2090498384568</v>
      </c>
      <c r="X67" s="201"/>
      <c r="Y67" s="201"/>
      <c r="Z67" s="201"/>
      <c r="AA67" s="201"/>
      <c r="AB67" s="202">
        <f t="shared" si="3"/>
        <v>2121.1269617446997</v>
      </c>
      <c r="AC67" s="202">
        <f t="shared" si="4"/>
        <v>2188.8994835425219</v>
      </c>
      <c r="AD67" s="203">
        <f t="shared" si="2"/>
        <v>2155.0132226436108</v>
      </c>
    </row>
    <row r="68" spans="2:30" x14ac:dyDescent="0.25">
      <c r="B68" s="152" t="s">
        <v>168</v>
      </c>
      <c r="C68" s="207">
        <v>3104.5156687980489</v>
      </c>
      <c r="D68" s="200">
        <v>3377.0511266118847</v>
      </c>
      <c r="E68" s="200">
        <v>3650.8572261815802</v>
      </c>
      <c r="F68" s="200">
        <v>4157.8794024916551</v>
      </c>
      <c r="G68" s="200">
        <v>4545.2931219636748</v>
      </c>
      <c r="H68" s="200">
        <v>5169.0624253031601</v>
      </c>
      <c r="I68" s="200">
        <v>5860.3583909063282</v>
      </c>
      <c r="J68" s="200">
        <v>6810.1908457520494</v>
      </c>
      <c r="K68" s="200">
        <v>7132.2052727359824</v>
      </c>
      <c r="L68" s="200">
        <v>6986.0045506230799</v>
      </c>
      <c r="M68" s="200">
        <v>7564.0630701820764</v>
      </c>
      <c r="N68" s="200">
        <v>8360.2972070306496</v>
      </c>
      <c r="O68" s="200">
        <v>9826.0527534108605</v>
      </c>
      <c r="P68" s="200">
        <v>10611.774116993927</v>
      </c>
      <c r="Q68" s="200">
        <v>11575.547210704986</v>
      </c>
      <c r="R68" s="200">
        <v>12089.169405044702</v>
      </c>
      <c r="S68" s="200">
        <v>12858.483400189783</v>
      </c>
      <c r="T68" s="200">
        <v>13589.707391515927</v>
      </c>
      <c r="U68" s="200">
        <v>14595.630643711898</v>
      </c>
      <c r="V68" s="200">
        <v>15623.152958888111</v>
      </c>
      <c r="W68" s="200">
        <v>14761.477073017984</v>
      </c>
      <c r="X68" s="201"/>
      <c r="Y68" s="201"/>
      <c r="Z68" s="201"/>
      <c r="AA68" s="201"/>
      <c r="AB68" s="202">
        <f t="shared" si="3"/>
        <v>6926.2701121709142</v>
      </c>
      <c r="AC68" s="202">
        <f t="shared" si="4"/>
        <v>14285.690293464741</v>
      </c>
      <c r="AD68" s="203">
        <f t="shared" si="2"/>
        <v>10605.980202817827</v>
      </c>
    </row>
    <row r="69" spans="2:30" x14ac:dyDescent="0.25">
      <c r="B69" s="152" t="s">
        <v>238</v>
      </c>
      <c r="C69" s="207">
        <v>27210.872258111391</v>
      </c>
      <c r="D69" s="200">
        <v>28380.811552608811</v>
      </c>
      <c r="E69" s="200">
        <v>29178.637465812219</v>
      </c>
      <c r="F69" s="200">
        <v>29877.326369763385</v>
      </c>
      <c r="G69" s="200">
        <v>31307.861593288046</v>
      </c>
      <c r="H69" s="200">
        <v>31794.096009520737</v>
      </c>
      <c r="I69" s="200">
        <v>34114.621243173089</v>
      </c>
      <c r="J69" s="200">
        <v>36243.460425124409</v>
      </c>
      <c r="K69" s="200">
        <v>37802.387430319686</v>
      </c>
      <c r="L69" s="200">
        <v>36842.916197604151</v>
      </c>
      <c r="M69" s="200">
        <v>38982.426304563603</v>
      </c>
      <c r="N69" s="200">
        <v>42541.531088409574</v>
      </c>
      <c r="O69" s="200">
        <v>43359.614827172307</v>
      </c>
      <c r="P69" s="200">
        <v>44993.892745931531</v>
      </c>
      <c r="Q69" s="200">
        <v>47011.551093513081</v>
      </c>
      <c r="R69" s="200">
        <v>47609.781004581557</v>
      </c>
      <c r="S69" s="200">
        <v>50579.68392992657</v>
      </c>
      <c r="T69" s="200">
        <v>53071.455569991325</v>
      </c>
      <c r="U69" s="200">
        <v>55142.318777878892</v>
      </c>
      <c r="V69" s="200">
        <v>56284.980521461883</v>
      </c>
      <c r="W69" s="200">
        <v>54263.64961455197</v>
      </c>
      <c r="X69" s="201"/>
      <c r="Y69" s="201"/>
      <c r="Z69" s="201"/>
      <c r="AA69" s="201"/>
      <c r="AB69" s="202">
        <f t="shared" si="3"/>
        <v>36703.236725593597</v>
      </c>
      <c r="AC69" s="202">
        <f t="shared" si="4"/>
        <v>53868.417682762127</v>
      </c>
      <c r="AD69" s="203">
        <f t="shared" si="2"/>
        <v>45285.827204177862</v>
      </c>
    </row>
    <row r="70" spans="2:30" x14ac:dyDescent="0.25">
      <c r="B70" s="152" t="s">
        <v>108</v>
      </c>
      <c r="C70" s="207">
        <v>1771.536554793759</v>
      </c>
      <c r="D70" s="200">
        <v>1837.2493372961364</v>
      </c>
      <c r="E70" s="200">
        <v>1903.146739068897</v>
      </c>
      <c r="F70" s="200">
        <v>1989.766215919949</v>
      </c>
      <c r="G70" s="200">
        <v>2104.8105249052792</v>
      </c>
      <c r="H70" s="200">
        <v>2241.2866121425091</v>
      </c>
      <c r="I70" s="200">
        <v>2394.9298480189264</v>
      </c>
      <c r="J70" s="200">
        <v>2500.80421792671</v>
      </c>
      <c r="K70" s="200">
        <v>2711.8753510524375</v>
      </c>
      <c r="L70" s="200">
        <v>2792.9678342125321</v>
      </c>
      <c r="M70" s="200">
        <v>2973.8334218682648</v>
      </c>
      <c r="N70" s="200">
        <v>3379.484598555141</v>
      </c>
      <c r="O70" s="200">
        <v>3781.8655289394683</v>
      </c>
      <c r="P70" s="200">
        <v>5294.8200276106627</v>
      </c>
      <c r="Q70" s="200">
        <v>5568.2359570939643</v>
      </c>
      <c r="R70" s="200">
        <v>5206.0288713400696</v>
      </c>
      <c r="S70" s="200">
        <v>4992.7303390534789</v>
      </c>
      <c r="T70" s="200">
        <v>5115.9067502286198</v>
      </c>
      <c r="U70" s="200">
        <v>5442.8721471508952</v>
      </c>
      <c r="V70" s="200">
        <v>5774.3338132171966</v>
      </c>
      <c r="W70" s="200">
        <v>5742.2931946644985</v>
      </c>
      <c r="X70" s="201"/>
      <c r="Y70" s="201"/>
      <c r="Z70" s="201"/>
      <c r="AA70" s="201"/>
      <c r="AB70" s="202">
        <f t="shared" si="3"/>
        <v>3028.2901025465444</v>
      </c>
      <c r="AC70" s="202">
        <f t="shared" si="4"/>
        <v>5413.6272488629374</v>
      </c>
      <c r="AD70" s="203">
        <f t="shared" ref="AD70:AD133" si="5">SUM(AB70:AC70)/2</f>
        <v>4220.9586757047409</v>
      </c>
    </row>
    <row r="71" spans="2:30" x14ac:dyDescent="0.25">
      <c r="B71" s="152" t="s">
        <v>215</v>
      </c>
      <c r="C71" s="207">
        <v>19524.680217282581</v>
      </c>
      <c r="D71" s="200">
        <v>20963.842722927242</v>
      </c>
      <c r="E71" s="200">
        <v>22615.935607463525</v>
      </c>
      <c r="F71" s="200">
        <v>23871.96998962303</v>
      </c>
      <c r="G71" s="200">
        <v>25439.354431127438</v>
      </c>
      <c r="H71" s="200">
        <v>25577.524105234639</v>
      </c>
      <c r="I71" s="200">
        <v>28510.94253740822</v>
      </c>
      <c r="J71" s="200">
        <v>29284.673956114104</v>
      </c>
      <c r="K71" s="200">
        <v>30856.011839598665</v>
      </c>
      <c r="L71" s="200">
        <v>30381.490314647646</v>
      </c>
      <c r="M71" s="200">
        <v>27934.408234492283</v>
      </c>
      <c r="N71" s="200">
        <v>25671.516085356237</v>
      </c>
      <c r="O71" s="200">
        <v>24911.119631323963</v>
      </c>
      <c r="P71" s="200">
        <v>25986.650315501352</v>
      </c>
      <c r="Q71" s="200">
        <v>26625.061809679872</v>
      </c>
      <c r="R71" s="200">
        <v>26760.363303025646</v>
      </c>
      <c r="S71" s="200">
        <v>27511.801016097237</v>
      </c>
      <c r="T71" s="200">
        <v>28604.860940265713</v>
      </c>
      <c r="U71" s="200">
        <v>29652.930880002157</v>
      </c>
      <c r="V71" s="200">
        <v>30841.702850223577</v>
      </c>
      <c r="W71" s="200">
        <v>28377.394273657643</v>
      </c>
      <c r="X71" s="201"/>
      <c r="Y71" s="201"/>
      <c r="Z71" s="201"/>
      <c r="AA71" s="201"/>
      <c r="AB71" s="202">
        <f t="shared" si="3"/>
        <v>25932.221568800403</v>
      </c>
      <c r="AC71" s="202">
        <f t="shared" si="4"/>
        <v>28997.737992049264</v>
      </c>
      <c r="AD71" s="203">
        <f t="shared" si="5"/>
        <v>27464.979780424834</v>
      </c>
    </row>
    <row r="72" spans="2:30" x14ac:dyDescent="0.25">
      <c r="B72" s="152" t="s">
        <v>181</v>
      </c>
      <c r="C72" s="207"/>
      <c r="D72" s="200"/>
      <c r="E72" s="200"/>
      <c r="F72" s="200"/>
      <c r="G72" s="200"/>
      <c r="H72" s="200"/>
      <c r="I72" s="200"/>
      <c r="J72" s="200"/>
      <c r="K72" s="200"/>
      <c r="L72" s="200"/>
      <c r="M72" s="200"/>
      <c r="N72" s="200"/>
      <c r="O72" s="200"/>
      <c r="P72" s="200"/>
      <c r="Q72" s="200"/>
      <c r="R72" s="200"/>
      <c r="S72" s="200"/>
      <c r="T72" s="200"/>
      <c r="U72" s="200"/>
      <c r="V72" s="200"/>
      <c r="W72" s="200"/>
      <c r="X72" s="201"/>
      <c r="Y72" s="201"/>
      <c r="Z72" s="201"/>
      <c r="AA72" s="201"/>
      <c r="AB72" s="202">
        <f t="shared" si="3"/>
        <v>0</v>
      </c>
      <c r="AC72" s="202">
        <f t="shared" si="4"/>
        <v>0</v>
      </c>
      <c r="AD72" s="203">
        <f t="shared" si="5"/>
        <v>0</v>
      </c>
    </row>
    <row r="73" spans="2:30" x14ac:dyDescent="0.25">
      <c r="B73" s="152" t="s">
        <v>122</v>
      </c>
      <c r="C73" s="207">
        <v>4763.6604208455983</v>
      </c>
      <c r="D73" s="200">
        <v>4863.4466767962076</v>
      </c>
      <c r="E73" s="200">
        <v>5013.5116196531171</v>
      </c>
      <c r="F73" s="200">
        <v>5124.388732941522</v>
      </c>
      <c r="G73" s="200">
        <v>5313.3067861595318</v>
      </c>
      <c r="H73" s="200">
        <v>5541.9803348899832</v>
      </c>
      <c r="I73" s="200">
        <v>5894.5843533826201</v>
      </c>
      <c r="J73" s="200">
        <v>6310.6115458291715</v>
      </c>
      <c r="K73" s="200">
        <v>6518.3884000726839</v>
      </c>
      <c r="L73" s="200">
        <v>6476.4256856295151</v>
      </c>
      <c r="M73" s="200">
        <v>6618.1905322871089</v>
      </c>
      <c r="N73" s="200">
        <v>6910.876501552214</v>
      </c>
      <c r="O73" s="200">
        <v>7204.7329380787369</v>
      </c>
      <c r="P73" s="200">
        <v>7446.5880093672076</v>
      </c>
      <c r="Q73" s="200">
        <v>7758.4931698063892</v>
      </c>
      <c r="R73" s="200">
        <v>8194.44068126819</v>
      </c>
      <c r="S73" s="200">
        <v>8221.7464272219422</v>
      </c>
      <c r="T73" s="200">
        <v>8322.2168099150385</v>
      </c>
      <c r="U73" s="200">
        <v>8665.3472609730106</v>
      </c>
      <c r="V73" s="200">
        <v>9019.2560623913469</v>
      </c>
      <c r="W73" s="200">
        <v>8850.373032695963</v>
      </c>
      <c r="X73" s="201"/>
      <c r="Y73" s="201"/>
      <c r="Z73" s="201"/>
      <c r="AA73" s="201"/>
      <c r="AB73" s="202">
        <f t="shared" si="3"/>
        <v>6247.1016492849867</v>
      </c>
      <c r="AC73" s="202">
        <f t="shared" si="4"/>
        <v>8615.7879186394603</v>
      </c>
      <c r="AD73" s="203">
        <f t="shared" si="5"/>
        <v>7431.4447839622235</v>
      </c>
    </row>
    <row r="74" spans="2:30" x14ac:dyDescent="0.25">
      <c r="B74" s="152" t="s">
        <v>93</v>
      </c>
      <c r="C74" s="207">
        <v>1224.3409357793164</v>
      </c>
      <c r="D74" s="200">
        <v>1269.7961145228846</v>
      </c>
      <c r="E74" s="200">
        <v>1329.7993992429881</v>
      </c>
      <c r="F74" s="200">
        <v>1345.2391220481493</v>
      </c>
      <c r="G74" s="200">
        <v>1386.4395958901059</v>
      </c>
      <c r="H74" s="200">
        <v>1442.7576477423856</v>
      </c>
      <c r="I74" s="200">
        <v>1472.1303230456513</v>
      </c>
      <c r="J74" s="200">
        <v>1578.9827251382612</v>
      </c>
      <c r="K74" s="200">
        <v>1638.2492414984656</v>
      </c>
      <c r="L74" s="200">
        <v>1595.2405614179186</v>
      </c>
      <c r="M74" s="200">
        <v>1653.7194362980747</v>
      </c>
      <c r="N74" s="200">
        <v>1743.9491092146538</v>
      </c>
      <c r="O74" s="200">
        <v>1795.4478078165407</v>
      </c>
      <c r="P74" s="200">
        <v>1811.3325175009334</v>
      </c>
      <c r="Q74" s="200">
        <v>1804.5432826254864</v>
      </c>
      <c r="R74" s="200">
        <v>1819.3623427497621</v>
      </c>
      <c r="S74" s="200">
        <v>2078.6410032176113</v>
      </c>
      <c r="T74" s="200">
        <v>2417.8037949148274</v>
      </c>
      <c r="U74" s="200">
        <v>2559.7247657808407</v>
      </c>
      <c r="V74" s="200">
        <v>2675.5936951888671</v>
      </c>
      <c r="W74" s="200">
        <v>2816.2732472127686</v>
      </c>
      <c r="X74" s="201"/>
      <c r="Y74" s="201"/>
      <c r="Z74" s="201"/>
      <c r="AA74" s="201"/>
      <c r="AB74" s="202">
        <f t="shared" si="3"/>
        <v>1556.9581351582237</v>
      </c>
      <c r="AC74" s="202">
        <f t="shared" si="4"/>
        <v>2509.6073012629831</v>
      </c>
      <c r="AD74" s="203">
        <f t="shared" si="5"/>
        <v>2033.2827182106034</v>
      </c>
    </row>
    <row r="75" spans="2:30" x14ac:dyDescent="0.25">
      <c r="B75" s="152" t="s">
        <v>104</v>
      </c>
      <c r="C75" s="207">
        <v>1072.5098186990201</v>
      </c>
      <c r="D75" s="200">
        <v>1096.4770478348198</v>
      </c>
      <c r="E75" s="200">
        <v>1078.8038541593014</v>
      </c>
      <c r="F75" s="200">
        <v>1080.2477096133041</v>
      </c>
      <c r="G75" s="200">
        <v>1113.757473388421</v>
      </c>
      <c r="H75" s="200">
        <v>1169.453040708067</v>
      </c>
      <c r="I75" s="200">
        <v>1203.4509458561261</v>
      </c>
      <c r="J75" s="200">
        <v>1245.3977913699403</v>
      </c>
      <c r="K75" s="200">
        <v>1278.2467512957385</v>
      </c>
      <c r="L75" s="200">
        <v>1298.2012674095899</v>
      </c>
      <c r="M75" s="200">
        <v>1338.9810482140092</v>
      </c>
      <c r="N75" s="200">
        <v>1439.2834346714762</v>
      </c>
      <c r="O75" s="200">
        <v>1355.3135635466899</v>
      </c>
      <c r="P75" s="200">
        <v>1364.3836097129831</v>
      </c>
      <c r="Q75" s="200">
        <v>1378.237540289974</v>
      </c>
      <c r="R75" s="200">
        <v>1597.2042542936426</v>
      </c>
      <c r="S75" s="200">
        <v>1746.7527459336911</v>
      </c>
      <c r="T75" s="200">
        <v>1925.2377365995114</v>
      </c>
      <c r="U75" s="200">
        <v>1947.5967604233354</v>
      </c>
      <c r="V75" s="200">
        <v>2021.3019428160785</v>
      </c>
      <c r="W75" s="200">
        <v>1948.0766352947269</v>
      </c>
      <c r="X75" s="201"/>
      <c r="Y75" s="201"/>
      <c r="Z75" s="201"/>
      <c r="AA75" s="201"/>
      <c r="AB75" s="202">
        <f t="shared" si="3"/>
        <v>1256.8718219414441</v>
      </c>
      <c r="AC75" s="202">
        <f t="shared" si="4"/>
        <v>1917.7931642134688</v>
      </c>
      <c r="AD75" s="203">
        <f t="shared" si="5"/>
        <v>1587.3324930774565</v>
      </c>
    </row>
    <row r="76" spans="2:30" x14ac:dyDescent="0.25">
      <c r="B76" s="152" t="s">
        <v>145</v>
      </c>
      <c r="C76" s="207">
        <v>6014.2784307774236</v>
      </c>
      <c r="D76" s="200">
        <v>6299.0557441758492</v>
      </c>
      <c r="E76" s="200">
        <v>6474.7883285110374</v>
      </c>
      <c r="F76" s="200">
        <v>6550.2313036410178</v>
      </c>
      <c r="G76" s="200">
        <v>6826.2866876298776</v>
      </c>
      <c r="H76" s="200">
        <v>6897.7196525271756</v>
      </c>
      <c r="I76" s="200">
        <v>7469.20050496154</v>
      </c>
      <c r="J76" s="200">
        <v>8219.8367371382483</v>
      </c>
      <c r="K76" s="200">
        <v>8510.448408981405</v>
      </c>
      <c r="L76" s="200">
        <v>8896.994904478368</v>
      </c>
      <c r="M76" s="200">
        <v>9319.3924192533887</v>
      </c>
      <c r="N76" s="200">
        <v>9987.4214276093389</v>
      </c>
      <c r="O76" s="200">
        <v>10479.778077468853</v>
      </c>
      <c r="P76" s="200">
        <v>11023.229676219429</v>
      </c>
      <c r="Q76" s="200">
        <v>10951.793237261421</v>
      </c>
      <c r="R76" s="200">
        <v>11198.301146318101</v>
      </c>
      <c r="S76" s="200">
        <v>11296.769972527591</v>
      </c>
      <c r="T76" s="200">
        <v>12005.40510467451</v>
      </c>
      <c r="U76" s="200">
        <v>12777.164992003896</v>
      </c>
      <c r="V76" s="200">
        <v>13635.426127936831</v>
      </c>
      <c r="W76" s="200">
        <v>19697.243785751409</v>
      </c>
      <c r="X76" s="201"/>
      <c r="Y76" s="201"/>
      <c r="Z76" s="201"/>
      <c r="AA76" s="201"/>
      <c r="AB76" s="202">
        <f t="shared" si="3"/>
        <v>8444.9222929345306</v>
      </c>
      <c r="AC76" s="202">
        <f t="shared" si="4"/>
        <v>13882.401996578847</v>
      </c>
      <c r="AD76" s="203">
        <f t="shared" si="5"/>
        <v>11163.662144756689</v>
      </c>
    </row>
    <row r="77" spans="2:30" x14ac:dyDescent="0.25">
      <c r="B77" s="152" t="s">
        <v>94</v>
      </c>
      <c r="C77" s="207">
        <v>2188.4192143503647</v>
      </c>
      <c r="D77" s="200">
        <v>2191.213806336104</v>
      </c>
      <c r="E77" s="200">
        <v>2211.9427395982352</v>
      </c>
      <c r="F77" s="200">
        <v>2293.2081009861822</v>
      </c>
      <c r="G77" s="200">
        <v>2286.1583048380558</v>
      </c>
      <c r="H77" s="200">
        <v>2390.6306327008924</v>
      </c>
      <c r="I77" s="200">
        <v>2466.441050999711</v>
      </c>
      <c r="J77" s="200">
        <v>2609.8518414405971</v>
      </c>
      <c r="K77" s="200">
        <v>2688.5164472954807</v>
      </c>
      <c r="L77" s="200">
        <v>2824.2356697536852</v>
      </c>
      <c r="M77" s="200">
        <v>2654.6874953425954</v>
      </c>
      <c r="N77" s="200">
        <v>2805.7272949768731</v>
      </c>
      <c r="O77" s="200">
        <v>2762.4402754772</v>
      </c>
      <c r="P77" s="200">
        <v>2952.3038769413383</v>
      </c>
      <c r="Q77" s="200">
        <v>2965.4790328688568</v>
      </c>
      <c r="R77" s="200">
        <v>2898.6246609269019</v>
      </c>
      <c r="S77" s="200">
        <v>3084.0338344585471</v>
      </c>
      <c r="T77" s="200">
        <v>3153.2993886999584</v>
      </c>
      <c r="U77" s="200">
        <v>3241.3032686902138</v>
      </c>
      <c r="V77" s="200">
        <v>3203.3000389446825</v>
      </c>
      <c r="W77" s="200">
        <v>3094.041453590713</v>
      </c>
      <c r="X77" s="201"/>
      <c r="Y77" s="201"/>
      <c r="Z77" s="201"/>
      <c r="AA77" s="201"/>
      <c r="AB77" s="202">
        <f t="shared" si="3"/>
        <v>2574.3675278020673</v>
      </c>
      <c r="AC77" s="202">
        <f t="shared" si="4"/>
        <v>3155.1955968768229</v>
      </c>
      <c r="AD77" s="203">
        <f t="shared" si="5"/>
        <v>2864.7815623394454</v>
      </c>
    </row>
    <row r="78" spans="2:30" x14ac:dyDescent="0.25">
      <c r="B78" s="152" t="s">
        <v>123</v>
      </c>
      <c r="C78" s="207">
        <v>2591.3318200621829</v>
      </c>
      <c r="D78" s="200">
        <v>2648.8118617689638</v>
      </c>
      <c r="E78" s="200">
        <v>2720.2736772158314</v>
      </c>
      <c r="F78" s="200">
        <v>2824.6066131013981</v>
      </c>
      <c r="G78" s="200">
        <v>3006.6959551400128</v>
      </c>
      <c r="H78" s="200">
        <v>3210.3485863719343</v>
      </c>
      <c r="I78" s="200">
        <v>3443.7708593589286</v>
      </c>
      <c r="J78" s="200">
        <v>3671.3319442185334</v>
      </c>
      <c r="K78" s="200">
        <v>3816.8352475693132</v>
      </c>
      <c r="L78" s="200">
        <v>3674.2309554436929</v>
      </c>
      <c r="M78" s="200">
        <v>3778.461923878599</v>
      </c>
      <c r="N78" s="200">
        <v>3928.2685382082927</v>
      </c>
      <c r="O78" s="200">
        <v>4032.5808560667501</v>
      </c>
      <c r="P78" s="200">
        <v>4142.2384557936484</v>
      </c>
      <c r="Q78" s="200">
        <v>4452.5879909675041</v>
      </c>
      <c r="R78" s="200">
        <v>4823.3953955250663</v>
      </c>
      <c r="S78" s="200">
        <v>5147.2451332567953</v>
      </c>
      <c r="T78" s="200">
        <v>5561.9945421912389</v>
      </c>
      <c r="U78" s="200">
        <v>5816.747324023082</v>
      </c>
      <c r="V78" s="200">
        <v>5978.7643990973756</v>
      </c>
      <c r="W78" s="200">
        <v>5418.2158109938264</v>
      </c>
      <c r="X78" s="201"/>
      <c r="Y78" s="201"/>
      <c r="Z78" s="201"/>
      <c r="AA78" s="201"/>
      <c r="AB78" s="202">
        <f t="shared" si="3"/>
        <v>3547.8606675431656</v>
      </c>
      <c r="AC78" s="202">
        <f t="shared" si="4"/>
        <v>5584.5934419124633</v>
      </c>
      <c r="AD78" s="203">
        <f t="shared" si="5"/>
        <v>4566.2270547278149</v>
      </c>
    </row>
    <row r="79" spans="2:30" x14ac:dyDescent="0.25">
      <c r="B79" s="152" t="s">
        <v>203</v>
      </c>
      <c r="C79" s="207">
        <v>28253.193651829744</v>
      </c>
      <c r="D79" s="200">
        <v>28821.659399947286</v>
      </c>
      <c r="E79" s="200">
        <v>29631.065813395904</v>
      </c>
      <c r="F79" s="200">
        <v>31165.222256569476</v>
      </c>
      <c r="G79" s="200">
        <v>34518.379600224485</v>
      </c>
      <c r="H79" s="200">
        <v>38056.703320824497</v>
      </c>
      <c r="I79" s="200">
        <v>41697.080015094994</v>
      </c>
      <c r="J79" s="200">
        <v>45195.040569774254</v>
      </c>
      <c r="K79" s="200">
        <v>46773.904873867861</v>
      </c>
      <c r="L79" s="200">
        <v>45872.586370668025</v>
      </c>
      <c r="M79" s="200">
        <v>49185.227866844158</v>
      </c>
      <c r="N79" s="200">
        <v>52277.466443284298</v>
      </c>
      <c r="O79" s="200">
        <v>52234.592317824361</v>
      </c>
      <c r="P79" s="200">
        <v>53691.837478498397</v>
      </c>
      <c r="Q79" s="200">
        <v>54781.647164948714</v>
      </c>
      <c r="R79" s="200">
        <v>56408.936273748004</v>
      </c>
      <c r="S79" s="200">
        <v>57221.413763758261</v>
      </c>
      <c r="T79" s="200">
        <v>59849.248176334222</v>
      </c>
      <c r="U79" s="200">
        <v>62529.057494139881</v>
      </c>
      <c r="V79" s="200">
        <v>62106.100881282691</v>
      </c>
      <c r="W79" s="200">
        <v>59212.050604537399</v>
      </c>
      <c r="X79" s="201"/>
      <c r="Y79" s="201"/>
      <c r="Z79" s="201"/>
      <c r="AA79" s="201"/>
      <c r="AB79" s="202">
        <f t="shared" si="3"/>
        <v>43035.283963584036</v>
      </c>
      <c r="AC79" s="202">
        <f t="shared" si="4"/>
        <v>60183.574184010489</v>
      </c>
      <c r="AD79" s="203">
        <f t="shared" si="5"/>
        <v>51609.429073797262</v>
      </c>
    </row>
    <row r="80" spans="2:30" x14ac:dyDescent="0.25">
      <c r="B80" s="152" t="s">
        <v>202</v>
      </c>
      <c r="C80" s="207">
        <v>11858.334450862079</v>
      </c>
      <c r="D80" s="200">
        <v>13213.635633875447</v>
      </c>
      <c r="E80" s="200">
        <v>14526.388262912535</v>
      </c>
      <c r="F80" s="200">
        <v>15465.36537763339</v>
      </c>
      <c r="G80" s="200">
        <v>16258.522279461575</v>
      </c>
      <c r="H80" s="200">
        <v>17112.202173870697</v>
      </c>
      <c r="I80" s="200">
        <v>18364.813203532063</v>
      </c>
      <c r="J80" s="200">
        <v>19076.670599096895</v>
      </c>
      <c r="K80" s="200">
        <v>20727.889969438304</v>
      </c>
      <c r="L80" s="200">
        <v>20745.043659757612</v>
      </c>
      <c r="M80" s="200">
        <v>21768.444659154589</v>
      </c>
      <c r="N80" s="200">
        <v>23038.808019766944</v>
      </c>
      <c r="O80" s="200">
        <v>23275.231857457358</v>
      </c>
      <c r="P80" s="200">
        <v>24556.715347390946</v>
      </c>
      <c r="Q80" s="200">
        <v>25699.750497384612</v>
      </c>
      <c r="R80" s="200">
        <v>26806.595245225708</v>
      </c>
      <c r="S80" s="200">
        <v>27947.637691169832</v>
      </c>
      <c r="T80" s="200">
        <v>29501.120420470568</v>
      </c>
      <c r="U80" s="200">
        <v>31862.882508336163</v>
      </c>
      <c r="V80" s="200">
        <v>33961.565613287974</v>
      </c>
      <c r="W80" s="200">
        <v>33253.880030117914</v>
      </c>
      <c r="X80" s="201"/>
      <c r="Y80" s="201"/>
      <c r="Z80" s="201"/>
      <c r="AA80" s="201"/>
      <c r="AB80" s="202">
        <f t="shared" si="3"/>
        <v>19530.900702301296</v>
      </c>
      <c r="AC80" s="202">
        <f t="shared" si="4"/>
        <v>31305.417252676492</v>
      </c>
      <c r="AD80" s="203">
        <f t="shared" si="5"/>
        <v>25418.158977488893</v>
      </c>
    </row>
    <row r="81" spans="2:30" x14ac:dyDescent="0.25">
      <c r="B81" s="152" t="s">
        <v>227</v>
      </c>
      <c r="C81" s="207">
        <v>29792.046377287716</v>
      </c>
      <c r="D81" s="200">
        <v>31889.815861583029</v>
      </c>
      <c r="E81" s="200">
        <v>32607.105879656829</v>
      </c>
      <c r="F81" s="200">
        <v>32665.542403601179</v>
      </c>
      <c r="G81" s="200">
        <v>35586.687752968777</v>
      </c>
      <c r="H81" s="200">
        <v>37322.739927279254</v>
      </c>
      <c r="I81" s="200">
        <v>39647.227398196395</v>
      </c>
      <c r="J81" s="200">
        <v>41413.102236170016</v>
      </c>
      <c r="K81" s="200">
        <v>43728.114056412305</v>
      </c>
      <c r="L81" s="200">
        <v>41895.00571503376</v>
      </c>
      <c r="M81" s="200">
        <v>39805.671156625001</v>
      </c>
      <c r="N81" s="200">
        <v>40936.867830513031</v>
      </c>
      <c r="O81" s="200">
        <v>42004.447611059659</v>
      </c>
      <c r="P81" s="200">
        <v>44409.668953090353</v>
      </c>
      <c r="Q81" s="200">
        <v>45996.968747690131</v>
      </c>
      <c r="R81" s="200">
        <v>49201.064096455295</v>
      </c>
      <c r="S81" s="200">
        <v>53480.397194676443</v>
      </c>
      <c r="T81" s="200">
        <v>55638.492059179618</v>
      </c>
      <c r="U81" s="200">
        <v>58317.43933847866</v>
      </c>
      <c r="V81" s="200">
        <v>60132.711925544361</v>
      </c>
      <c r="W81" s="200">
        <v>55224.684802065291</v>
      </c>
      <c r="X81" s="201"/>
      <c r="Y81" s="201"/>
      <c r="Z81" s="201"/>
      <c r="AA81" s="201"/>
      <c r="AB81" s="202">
        <f t="shared" si="3"/>
        <v>39306.379750226421</v>
      </c>
      <c r="AC81" s="202">
        <f t="shared" si="4"/>
        <v>56558.745063988878</v>
      </c>
      <c r="AD81" s="203">
        <f t="shared" si="5"/>
        <v>47932.562407107645</v>
      </c>
    </row>
    <row r="82" spans="2:30" x14ac:dyDescent="0.25">
      <c r="B82" s="152" t="s">
        <v>128</v>
      </c>
      <c r="C82" s="207">
        <v>2095.6470061713553</v>
      </c>
      <c r="D82" s="200">
        <v>2206.4481648384622</v>
      </c>
      <c r="E82" s="200">
        <v>2287.6300243283144</v>
      </c>
      <c r="F82" s="200">
        <v>2472.103736424509</v>
      </c>
      <c r="G82" s="200">
        <v>2695.8936735420839</v>
      </c>
      <c r="H82" s="200">
        <v>2953.109258912827</v>
      </c>
      <c r="I82" s="200">
        <v>3237.294799358584</v>
      </c>
      <c r="J82" s="200">
        <v>3525.3144536006462</v>
      </c>
      <c r="K82" s="200">
        <v>3650.942943219663</v>
      </c>
      <c r="L82" s="200">
        <v>3912.418211426188</v>
      </c>
      <c r="M82" s="200">
        <v>4236.7443479486728</v>
      </c>
      <c r="N82" s="200">
        <v>4493.6694656756954</v>
      </c>
      <c r="O82" s="200">
        <v>4861.1561523620248</v>
      </c>
      <c r="P82" s="200">
        <v>5057.2334137482094</v>
      </c>
      <c r="Q82" s="200">
        <v>5233.8823425131859</v>
      </c>
      <c r="R82" s="200">
        <v>5464.8591780094102</v>
      </c>
      <c r="S82" s="200">
        <v>5839.8648167533693</v>
      </c>
      <c r="T82" s="200">
        <v>6182.9221085744448</v>
      </c>
      <c r="U82" s="200">
        <v>6675.3612941078345</v>
      </c>
      <c r="V82" s="200">
        <v>6997.8639882408152</v>
      </c>
      <c r="W82" s="200">
        <v>6501.5260712426743</v>
      </c>
      <c r="X82" s="201"/>
      <c r="Y82" s="201"/>
      <c r="Z82" s="201"/>
      <c r="AA82" s="201"/>
      <c r="AB82" s="202">
        <f t="shared" si="3"/>
        <v>3649.02169825499</v>
      </c>
      <c r="AC82" s="202">
        <f t="shared" si="4"/>
        <v>6439.5076557838283</v>
      </c>
      <c r="AD82" s="203">
        <f t="shared" si="5"/>
        <v>5044.2646770194096</v>
      </c>
    </row>
    <row r="83" spans="2:30" x14ac:dyDescent="0.25">
      <c r="B83" s="152" t="s">
        <v>142</v>
      </c>
      <c r="C83" s="207">
        <v>4743.9447165653528</v>
      </c>
      <c r="D83" s="200">
        <v>4956.3611051870585</v>
      </c>
      <c r="E83" s="200">
        <v>5190.3650618499441</v>
      </c>
      <c r="F83" s="200">
        <v>5465.2641031984331</v>
      </c>
      <c r="G83" s="200">
        <v>5816.1817531076185</v>
      </c>
      <c r="H83" s="200">
        <v>6254.6143820115258</v>
      </c>
      <c r="I83" s="200">
        <v>6708.5755939490755</v>
      </c>
      <c r="J83" s="200">
        <v>7229.5382817462196</v>
      </c>
      <c r="K83" s="200">
        <v>7710.6663041196452</v>
      </c>
      <c r="L83" s="200">
        <v>8021.7480651122023</v>
      </c>
      <c r="M83" s="200">
        <v>8505.7481480188453</v>
      </c>
      <c r="N83" s="200">
        <v>9095.7417229551374</v>
      </c>
      <c r="O83" s="200">
        <v>9713.9004873063095</v>
      </c>
      <c r="P83" s="200">
        <v>10067.465744304984</v>
      </c>
      <c r="Q83" s="200">
        <v>10278.177305799823</v>
      </c>
      <c r="R83" s="200">
        <v>10247.206338153066</v>
      </c>
      <c r="S83" s="200">
        <v>10494.473800048059</v>
      </c>
      <c r="T83" s="200">
        <v>10935.63171582557</v>
      </c>
      <c r="U83" s="200">
        <v>11644.758539035345</v>
      </c>
      <c r="V83" s="200">
        <v>12311.503273292319</v>
      </c>
      <c r="W83" s="200">
        <v>12068.239752807636</v>
      </c>
      <c r="X83" s="201"/>
      <c r="Y83" s="201"/>
      <c r="Z83" s="201"/>
      <c r="AA83" s="201"/>
      <c r="AB83" s="202">
        <f t="shared" si="3"/>
        <v>7500.3436945865769</v>
      </c>
      <c r="AC83" s="202">
        <f t="shared" si="4"/>
        <v>11490.921416201785</v>
      </c>
      <c r="AD83" s="203">
        <f t="shared" si="5"/>
        <v>9495.6325553941806</v>
      </c>
    </row>
    <row r="84" spans="2:30" x14ac:dyDescent="0.25">
      <c r="B84" s="152" t="s">
        <v>186</v>
      </c>
      <c r="C84" s="207">
        <v>10300.531856398402</v>
      </c>
      <c r="D84" s="200">
        <v>10484.409318066742</v>
      </c>
      <c r="E84" s="200">
        <v>11284.430174238556</v>
      </c>
      <c r="F84" s="200">
        <v>12341.611343656876</v>
      </c>
      <c r="G84" s="200">
        <v>13070.559488862613</v>
      </c>
      <c r="H84" s="200">
        <v>13745.920415223653</v>
      </c>
      <c r="I84" s="200">
        <v>14702.959297090416</v>
      </c>
      <c r="J84" s="200">
        <v>16150.33450443788</v>
      </c>
      <c r="K84" s="200">
        <v>16326.322734925736</v>
      </c>
      <c r="L84" s="200">
        <v>16433.260155174004</v>
      </c>
      <c r="M84" s="200">
        <v>17388.895614462675</v>
      </c>
      <c r="N84" s="200">
        <v>18008.801799052282</v>
      </c>
      <c r="O84" s="200">
        <v>15950.100522249733</v>
      </c>
      <c r="P84" s="200">
        <v>15273.842317439678</v>
      </c>
      <c r="Q84" s="200">
        <v>15235.701690358508</v>
      </c>
      <c r="R84" s="200">
        <v>13588.468813080546</v>
      </c>
      <c r="S84" s="200">
        <v>14011.549710171274</v>
      </c>
      <c r="T84" s="200">
        <v>14535.873577848271</v>
      </c>
      <c r="U84" s="200">
        <v>13795.317467318397</v>
      </c>
      <c r="V84" s="200">
        <v>12913.162838146876</v>
      </c>
      <c r="W84" s="200">
        <v>13333.046585370686</v>
      </c>
      <c r="X84" s="201"/>
      <c r="Y84" s="201"/>
      <c r="Z84" s="201"/>
      <c r="AA84" s="201"/>
      <c r="AB84" s="202">
        <f t="shared" si="3"/>
        <v>14392.884377794893</v>
      </c>
      <c r="AC84" s="202">
        <f t="shared" si="4"/>
        <v>13717.790035771101</v>
      </c>
      <c r="AD84" s="203">
        <f t="shared" si="5"/>
        <v>14055.337206782997</v>
      </c>
    </row>
    <row r="85" spans="2:30" x14ac:dyDescent="0.25">
      <c r="B85" s="152" t="s">
        <v>187</v>
      </c>
      <c r="C85" s="207">
        <v>11058.467456767674</v>
      </c>
      <c r="D85" s="200">
        <v>11162.526801472441</v>
      </c>
      <c r="E85" s="200">
        <v>10107.285312218204</v>
      </c>
      <c r="F85" s="200">
        <v>6339.8358000165708</v>
      </c>
      <c r="G85" s="200">
        <v>9731.9400022365699</v>
      </c>
      <c r="H85" s="200">
        <v>9972.2761727672023</v>
      </c>
      <c r="I85" s="200">
        <v>10646.219957565998</v>
      </c>
      <c r="J85" s="200">
        <v>10953.528548717199</v>
      </c>
      <c r="K85" s="200">
        <v>11883.368250317269</v>
      </c>
      <c r="L85" s="200">
        <v>12127.626461382071</v>
      </c>
      <c r="M85" s="200">
        <v>12717.017136575621</v>
      </c>
      <c r="N85" s="200">
        <v>13515.545927234898</v>
      </c>
      <c r="O85" s="200">
        <v>15163.350142197143</v>
      </c>
      <c r="P85" s="200">
        <v>15535.345982142977</v>
      </c>
      <c r="Q85" s="200">
        <v>13888.076375952955</v>
      </c>
      <c r="R85" s="200">
        <v>9763.9040903101559</v>
      </c>
      <c r="S85" s="200">
        <v>9428.6066207718468</v>
      </c>
      <c r="T85" s="200">
        <v>10526.370914875288</v>
      </c>
      <c r="U85" s="200">
        <v>10809.472410141339</v>
      </c>
      <c r="V85" s="200">
        <v>11398.043737083979</v>
      </c>
      <c r="W85" s="200">
        <v>9503.1851487429194</v>
      </c>
      <c r="X85" s="201"/>
      <c r="Y85" s="201"/>
      <c r="Z85" s="201"/>
      <c r="AA85" s="201"/>
      <c r="AB85" s="202">
        <f t="shared" si="3"/>
        <v>11535.394651117185</v>
      </c>
      <c r="AC85" s="202">
        <f t="shared" si="4"/>
        <v>10333.135766323074</v>
      </c>
      <c r="AD85" s="203">
        <f t="shared" si="5"/>
        <v>10934.26520872013</v>
      </c>
    </row>
    <row r="86" spans="2:30" x14ac:dyDescent="0.25">
      <c r="B86" s="152" t="s">
        <v>232</v>
      </c>
      <c r="C86" s="207">
        <v>30218.782632420764</v>
      </c>
      <c r="D86" s="200">
        <v>32581.361327654336</v>
      </c>
      <c r="E86" s="200">
        <v>35222.028724352043</v>
      </c>
      <c r="F86" s="200">
        <v>36245.717460611799</v>
      </c>
      <c r="G86" s="200">
        <v>38701.253274283561</v>
      </c>
      <c r="H86" s="200">
        <v>40466.23435157114</v>
      </c>
      <c r="I86" s="200">
        <v>44173.218453425477</v>
      </c>
      <c r="J86" s="200">
        <v>46716.712006933849</v>
      </c>
      <c r="K86" s="200">
        <v>44169.094341164397</v>
      </c>
      <c r="L86" s="200">
        <v>41501.609275409668</v>
      </c>
      <c r="M86" s="200">
        <v>43236.151462318929</v>
      </c>
      <c r="N86" s="200">
        <v>45080.188696042518</v>
      </c>
      <c r="O86" s="200">
        <v>46361.46369417297</v>
      </c>
      <c r="P86" s="200">
        <v>47830.630887837346</v>
      </c>
      <c r="Q86" s="200">
        <v>51098.266682824462</v>
      </c>
      <c r="R86" s="200">
        <v>69028.772718983586</v>
      </c>
      <c r="S86" s="200">
        <v>71498.601007284073</v>
      </c>
      <c r="T86" s="200">
        <v>77749.201956936304</v>
      </c>
      <c r="U86" s="200">
        <v>84665.606234731313</v>
      </c>
      <c r="V86" s="200">
        <v>89550.726656996063</v>
      </c>
      <c r="W86" s="200">
        <v>95237.241298840454</v>
      </c>
      <c r="X86" s="201"/>
      <c r="Y86" s="201"/>
      <c r="Z86" s="201"/>
      <c r="AA86" s="201"/>
      <c r="AB86" s="202">
        <f t="shared" si="3"/>
        <v>43289.467874375434</v>
      </c>
      <c r="AC86" s="202">
        <f t="shared" si="4"/>
        <v>83740.275430957641</v>
      </c>
      <c r="AD86" s="203">
        <f t="shared" si="5"/>
        <v>63514.871652666538</v>
      </c>
    </row>
    <row r="87" spans="2:30" x14ac:dyDescent="0.25">
      <c r="B87" s="152" t="s">
        <v>221</v>
      </c>
      <c r="C87" s="207">
        <v>24951.355310961932</v>
      </c>
      <c r="D87" s="200">
        <v>24929.479060647456</v>
      </c>
      <c r="E87" s="200">
        <v>25230.011573579381</v>
      </c>
      <c r="F87" s="200">
        <v>23833.563935241029</v>
      </c>
      <c r="G87" s="200">
        <v>25225.553813573122</v>
      </c>
      <c r="H87" s="200">
        <v>24853.777869327998</v>
      </c>
      <c r="I87" s="200">
        <v>25704.534159476156</v>
      </c>
      <c r="J87" s="200">
        <v>27513.608369909878</v>
      </c>
      <c r="K87" s="200">
        <v>27510.039850549736</v>
      </c>
      <c r="L87" s="200">
        <v>27551.145257133692</v>
      </c>
      <c r="M87" s="200">
        <v>28906.275434739575</v>
      </c>
      <c r="N87" s="200">
        <v>30636.35237944168</v>
      </c>
      <c r="O87" s="200">
        <v>31846.355834916278</v>
      </c>
      <c r="P87" s="200">
        <v>34324.378147144664</v>
      </c>
      <c r="Q87" s="200">
        <v>34366.181018022333</v>
      </c>
      <c r="R87" s="200">
        <v>35469.950196978454</v>
      </c>
      <c r="S87" s="200">
        <v>37843.194625903321</v>
      </c>
      <c r="T87" s="200">
        <v>39121.295832546122</v>
      </c>
      <c r="U87" s="200">
        <v>40690.011827922965</v>
      </c>
      <c r="V87" s="200">
        <v>42296.475025204032</v>
      </c>
      <c r="W87" s="200">
        <v>42390.877553944774</v>
      </c>
      <c r="X87" s="201"/>
      <c r="Y87" s="201"/>
      <c r="Z87" s="201"/>
      <c r="AA87" s="201"/>
      <c r="AB87" s="202">
        <f t="shared" si="3"/>
        <v>28303.285138227715</v>
      </c>
      <c r="AC87" s="202">
        <f t="shared" si="4"/>
        <v>40468.37097310424</v>
      </c>
      <c r="AD87" s="203">
        <f t="shared" si="5"/>
        <v>34385.828055665974</v>
      </c>
    </row>
    <row r="88" spans="2:30" x14ac:dyDescent="0.25">
      <c r="B88" s="152" t="s">
        <v>212</v>
      </c>
      <c r="C88" s="207">
        <v>27084.191820327364</v>
      </c>
      <c r="D88" s="200">
        <v>28045.860783213157</v>
      </c>
      <c r="E88" s="200">
        <v>28736.577107350364</v>
      </c>
      <c r="F88" s="200">
        <v>29166.832447188488</v>
      </c>
      <c r="G88" s="200">
        <v>29530.215308326682</v>
      </c>
      <c r="H88" s="200">
        <v>30130.644456912836</v>
      </c>
      <c r="I88" s="200">
        <v>32410.178028067847</v>
      </c>
      <c r="J88" s="200">
        <v>34099.786296892315</v>
      </c>
      <c r="K88" s="200">
        <v>35523.27131043416</v>
      </c>
      <c r="L88" s="200">
        <v>34628.397209221104</v>
      </c>
      <c r="M88" s="200">
        <v>35185.29289012996</v>
      </c>
      <c r="N88" s="200">
        <v>36598.014969302407</v>
      </c>
      <c r="O88" s="200">
        <v>36486.296787030224</v>
      </c>
      <c r="P88" s="200">
        <v>36314.697100777506</v>
      </c>
      <c r="Q88" s="200">
        <v>36194.873918843041</v>
      </c>
      <c r="R88" s="200">
        <v>36899.385209246349</v>
      </c>
      <c r="S88" s="200">
        <v>39926.954662859207</v>
      </c>
      <c r="T88" s="200">
        <v>41581.12079054799</v>
      </c>
      <c r="U88" s="200">
        <v>43119.353189336667</v>
      </c>
      <c r="V88" s="200">
        <v>44950.934025965609</v>
      </c>
      <c r="W88" s="200">
        <v>41890.208793737271</v>
      </c>
      <c r="X88" s="201"/>
      <c r="Y88" s="201"/>
      <c r="Z88" s="201"/>
      <c r="AA88" s="201"/>
      <c r="AB88" s="202">
        <f t="shared" si="3"/>
        <v>32939.657227703989</v>
      </c>
      <c r="AC88" s="202">
        <f t="shared" si="4"/>
        <v>42293.714292489341</v>
      </c>
      <c r="AD88" s="203">
        <f t="shared" si="5"/>
        <v>37616.685760096661</v>
      </c>
    </row>
    <row r="89" spans="2:30" x14ac:dyDescent="0.25">
      <c r="B89" s="152" t="s">
        <v>177</v>
      </c>
      <c r="C89" s="207">
        <v>6355.8472555377966</v>
      </c>
      <c r="D89" s="200">
        <v>6533.3737566932832</v>
      </c>
      <c r="E89" s="200">
        <v>6723.6779740025722</v>
      </c>
      <c r="F89" s="200">
        <v>7056.1479725106901</v>
      </c>
      <c r="G89" s="200">
        <v>7300.0584667683552</v>
      </c>
      <c r="H89" s="200">
        <v>7553.2014062690932</v>
      </c>
      <c r="I89" s="200">
        <v>7965.4771387254314</v>
      </c>
      <c r="J89" s="200">
        <v>8255.1735333025408</v>
      </c>
      <c r="K89" s="200">
        <v>8306.5048620805883</v>
      </c>
      <c r="L89" s="200">
        <v>7966.1307991086487</v>
      </c>
      <c r="M89" s="200">
        <v>7900.19947850272</v>
      </c>
      <c r="N89" s="200">
        <v>8159.876164999122</v>
      </c>
      <c r="O89" s="200">
        <v>8187.1936736494608</v>
      </c>
      <c r="P89" s="200">
        <v>8442.9836674310209</v>
      </c>
      <c r="Q89" s="200">
        <v>8545.1028366996725</v>
      </c>
      <c r="R89" s="200">
        <v>8792.0569569468589</v>
      </c>
      <c r="S89" s="200">
        <v>9194.156739295815</v>
      </c>
      <c r="T89" s="200">
        <v>9600.1047458038938</v>
      </c>
      <c r="U89" s="200">
        <v>9968.59449282081</v>
      </c>
      <c r="V89" s="200">
        <v>10190.4746507783</v>
      </c>
      <c r="W89" s="200">
        <v>9238.1341648480538</v>
      </c>
      <c r="X89" s="201"/>
      <c r="Y89" s="201"/>
      <c r="Z89" s="201"/>
      <c r="AA89" s="201"/>
      <c r="AB89" s="202">
        <f t="shared" si="3"/>
        <v>7752.6878714517425</v>
      </c>
      <c r="AC89" s="202">
        <f t="shared" si="4"/>
        <v>9638.2929587093731</v>
      </c>
      <c r="AD89" s="203">
        <f t="shared" si="5"/>
        <v>8695.4904150805578</v>
      </c>
    </row>
    <row r="90" spans="2:30" x14ac:dyDescent="0.25">
      <c r="B90" s="152" t="s">
        <v>229</v>
      </c>
      <c r="C90" s="207">
        <v>27282.602437110159</v>
      </c>
      <c r="D90" s="200">
        <v>27926.858861443692</v>
      </c>
      <c r="E90" s="200">
        <v>28623.588447936738</v>
      </c>
      <c r="F90" s="200">
        <v>29405.519272850739</v>
      </c>
      <c r="G90" s="200">
        <v>30839.438880219681</v>
      </c>
      <c r="H90" s="200">
        <v>32169.867493646037</v>
      </c>
      <c r="I90" s="200">
        <v>33610.873503537267</v>
      </c>
      <c r="J90" s="200">
        <v>34994.254967183391</v>
      </c>
      <c r="K90" s="200">
        <v>35273.791152156024</v>
      </c>
      <c r="L90" s="200">
        <v>33567.388184932177</v>
      </c>
      <c r="M90" s="200">
        <v>35348.972681384847</v>
      </c>
      <c r="N90" s="200">
        <v>36214.439774024097</v>
      </c>
      <c r="O90" s="200">
        <v>37605.974261453928</v>
      </c>
      <c r="P90" s="200">
        <v>39402.025098802456</v>
      </c>
      <c r="Q90" s="200">
        <v>39555.412008919753</v>
      </c>
      <c r="R90" s="200">
        <v>40898.806973960003</v>
      </c>
      <c r="S90" s="200">
        <v>40623.018657921413</v>
      </c>
      <c r="T90" s="200">
        <v>41505.082477786236</v>
      </c>
      <c r="U90" s="200">
        <v>42386.399811324343</v>
      </c>
      <c r="V90" s="200">
        <v>42896.331093019166</v>
      </c>
      <c r="W90" s="200">
        <v>41732.868615114523</v>
      </c>
      <c r="X90" s="201"/>
      <c r="Y90" s="201"/>
      <c r="Z90" s="201"/>
      <c r="AA90" s="201"/>
      <c r="AB90" s="202">
        <f t="shared" si="3"/>
        <v>33919.988374972563</v>
      </c>
      <c r="AC90" s="202">
        <f t="shared" si="4"/>
        <v>41828.740131033141</v>
      </c>
      <c r="AD90" s="203">
        <f t="shared" si="5"/>
        <v>37874.364253002852</v>
      </c>
    </row>
    <row r="91" spans="2:30" x14ac:dyDescent="0.25">
      <c r="B91" s="152" t="s">
        <v>171</v>
      </c>
      <c r="C91" s="207">
        <v>5937.2120557616036</v>
      </c>
      <c r="D91" s="200">
        <v>6271.094806837641</v>
      </c>
      <c r="E91" s="200">
        <v>6611.7710747545516</v>
      </c>
      <c r="F91" s="200">
        <v>6864.4089247810871</v>
      </c>
      <c r="G91" s="200">
        <v>7452.6188148840147</v>
      </c>
      <c r="H91" s="200">
        <v>8043.5704624731852</v>
      </c>
      <c r="I91" s="200">
        <v>8619.9057615027978</v>
      </c>
      <c r="J91" s="200">
        <v>9171.451176815006</v>
      </c>
      <c r="K91" s="200">
        <v>9565.4943463562904</v>
      </c>
      <c r="L91" s="200">
        <v>9628.0604127808292</v>
      </c>
      <c r="M91" s="200">
        <v>9460.2913731750104</v>
      </c>
      <c r="N91" s="200">
        <v>9402.6162043187742</v>
      </c>
      <c r="O91" s="200">
        <v>9189.1892142558136</v>
      </c>
      <c r="P91" s="200">
        <v>9322.3024538644222</v>
      </c>
      <c r="Q91" s="200">
        <v>9181.0463724579604</v>
      </c>
      <c r="R91" s="200">
        <v>9464.6822421637389</v>
      </c>
      <c r="S91" s="200">
        <v>9445.9168629956221</v>
      </c>
      <c r="T91" s="200">
        <v>10003.574982729744</v>
      </c>
      <c r="U91" s="200">
        <v>10253.817450116872</v>
      </c>
      <c r="V91" s="200">
        <v>10497.297919649705</v>
      </c>
      <c r="W91" s="200">
        <v>10351.152505076299</v>
      </c>
      <c r="X91" s="201"/>
      <c r="Y91" s="201"/>
      <c r="Z91" s="201"/>
      <c r="AA91" s="201"/>
      <c r="AB91" s="202">
        <f t="shared" si="3"/>
        <v>8386.6072310739219</v>
      </c>
      <c r="AC91" s="202">
        <f t="shared" si="4"/>
        <v>10110.351944113649</v>
      </c>
      <c r="AD91" s="203">
        <f t="shared" si="5"/>
        <v>9248.4795875937853</v>
      </c>
    </row>
    <row r="92" spans="2:30" x14ac:dyDescent="0.25">
      <c r="B92" s="152" t="s">
        <v>242</v>
      </c>
      <c r="C92" s="207">
        <v>7733.7894427797937</v>
      </c>
      <c r="D92" s="200">
        <v>8985.6555006121907</v>
      </c>
      <c r="E92" s="200">
        <v>10021.896961652132</v>
      </c>
      <c r="F92" s="200">
        <v>11119.887065971145</v>
      </c>
      <c r="G92" s="200">
        <v>12428.836827492894</v>
      </c>
      <c r="H92" s="200">
        <v>13934.721141069514</v>
      </c>
      <c r="I92" s="200">
        <v>15725.345501846645</v>
      </c>
      <c r="J92" s="200">
        <v>17384.924521625348</v>
      </c>
      <c r="K92" s="200">
        <v>17968.236337140981</v>
      </c>
      <c r="L92" s="200">
        <v>17962.830115634246</v>
      </c>
      <c r="M92" s="200">
        <v>19225.076911485598</v>
      </c>
      <c r="N92" s="200">
        <v>20779.444251449149</v>
      </c>
      <c r="O92" s="200">
        <v>22032.174543685287</v>
      </c>
      <c r="P92" s="200">
        <v>24504.766085669391</v>
      </c>
      <c r="Q92" s="200">
        <v>24726.472867158573</v>
      </c>
      <c r="R92" s="200">
        <v>23224.117835357349</v>
      </c>
      <c r="S92" s="200">
        <v>23818.824826014115</v>
      </c>
      <c r="T92" s="200">
        <v>24862.966124588893</v>
      </c>
      <c r="U92" s="200">
        <v>26157.659649626887</v>
      </c>
      <c r="V92" s="200">
        <v>27466.220618657586</v>
      </c>
      <c r="W92" s="200">
        <v>26744.414025536131</v>
      </c>
      <c r="X92" s="201"/>
      <c r="Y92" s="201"/>
      <c r="Z92" s="201"/>
      <c r="AA92" s="201"/>
      <c r="AB92" s="202">
        <f t="shared" si="3"/>
        <v>16734.885994414391</v>
      </c>
      <c r="AC92" s="202">
        <f t="shared" si="4"/>
        <v>25810.017048884725</v>
      </c>
      <c r="AD92" s="203">
        <f t="shared" si="5"/>
        <v>21272.451521649557</v>
      </c>
    </row>
    <row r="93" spans="2:30" x14ac:dyDescent="0.25">
      <c r="B93" s="152" t="s">
        <v>107</v>
      </c>
      <c r="C93" s="207">
        <v>1829.9054959417754</v>
      </c>
      <c r="D93" s="200">
        <v>1888.5006025922803</v>
      </c>
      <c r="E93" s="200">
        <v>1877.2477607741935</v>
      </c>
      <c r="F93" s="200">
        <v>1915.5686479958235</v>
      </c>
      <c r="G93" s="200">
        <v>2012.0534743401806</v>
      </c>
      <c r="H93" s="200">
        <v>2137.9031342148728</v>
      </c>
      <c r="I93" s="200">
        <v>2281.369705755762</v>
      </c>
      <c r="J93" s="200">
        <v>2434.7923178538717</v>
      </c>
      <c r="K93" s="200">
        <v>2420.0146432544475</v>
      </c>
      <c r="L93" s="200">
        <v>2450.7497790448388</v>
      </c>
      <c r="M93" s="200">
        <v>2607.1445093156481</v>
      </c>
      <c r="N93" s="200">
        <v>2723.5464492783517</v>
      </c>
      <c r="O93" s="200">
        <v>2830.694372849513</v>
      </c>
      <c r="P93" s="200">
        <v>3097.6306268356425</v>
      </c>
      <c r="Q93" s="200">
        <v>3357.6416408716736</v>
      </c>
      <c r="R93" s="200">
        <v>3683.0419106991085</v>
      </c>
      <c r="S93" s="200">
        <v>3930.8938578890038</v>
      </c>
      <c r="T93" s="200">
        <v>4203.5850107854794</v>
      </c>
      <c r="U93" s="200">
        <v>4443.1791086139619</v>
      </c>
      <c r="V93" s="200">
        <v>4641.0803769190406</v>
      </c>
      <c r="W93" s="200">
        <v>4576.2004694506359</v>
      </c>
      <c r="X93" s="201"/>
      <c r="Y93" s="201"/>
      <c r="Z93" s="201"/>
      <c r="AA93" s="201"/>
      <c r="AB93" s="202">
        <f t="shared" si="3"/>
        <v>2471.7378169761241</v>
      </c>
      <c r="AC93" s="202">
        <f t="shared" si="4"/>
        <v>4358.9877647316243</v>
      </c>
      <c r="AD93" s="203">
        <f t="shared" si="5"/>
        <v>3415.3627908538742</v>
      </c>
    </row>
    <row r="94" spans="2:30" x14ac:dyDescent="0.25">
      <c r="B94" s="152" t="s">
        <v>250</v>
      </c>
      <c r="C94" s="207">
        <v>56179.295024288331</v>
      </c>
      <c r="D94" s="200">
        <v>55943.358109175977</v>
      </c>
      <c r="E94" s="200">
        <v>57617.535298183437</v>
      </c>
      <c r="F94" s="200">
        <v>68071.04864189752</v>
      </c>
      <c r="G94" s="200">
        <v>75700.701887299016</v>
      </c>
      <c r="H94" s="200">
        <v>83689.269329901537</v>
      </c>
      <c r="I94" s="200">
        <v>88660.521113406183</v>
      </c>
      <c r="J94" s="200">
        <v>91473.206702107054</v>
      </c>
      <c r="K94" s="200">
        <v>90096.435686785248</v>
      </c>
      <c r="L94" s="200">
        <v>79424.380836851575</v>
      </c>
      <c r="M94" s="200">
        <v>73965.97060640945</v>
      </c>
      <c r="N94" s="200">
        <v>78178.22036583304</v>
      </c>
      <c r="O94" s="200">
        <v>82680.405938208758</v>
      </c>
      <c r="P94" s="200">
        <v>78058.380059134477</v>
      </c>
      <c r="Q94" s="200">
        <v>70082.462839064145</v>
      </c>
      <c r="R94" s="200">
        <v>47230.660132903162</v>
      </c>
      <c r="S94" s="200">
        <v>44685.497433870696</v>
      </c>
      <c r="T94" s="200">
        <v>50855.552914528926</v>
      </c>
      <c r="U94" s="200">
        <v>51690.568957047479</v>
      </c>
      <c r="V94" s="200">
        <v>51962.047763139271</v>
      </c>
      <c r="W94" s="200">
        <v>47289.371678898118</v>
      </c>
      <c r="X94" s="201"/>
      <c r="Y94" s="201"/>
      <c r="Z94" s="201"/>
      <c r="AA94" s="201"/>
      <c r="AB94" s="202">
        <f t="shared" si="3"/>
        <v>73565.740785715563</v>
      </c>
      <c r="AC94" s="202">
        <f t="shared" si="4"/>
        <v>49296.607749496892</v>
      </c>
      <c r="AD94" s="203">
        <f t="shared" si="5"/>
        <v>61431.174267606228</v>
      </c>
    </row>
    <row r="95" spans="2:30" x14ac:dyDescent="0.25">
      <c r="B95" s="152" t="s">
        <v>162</v>
      </c>
      <c r="C95" s="207">
        <v>1863.739189966436</v>
      </c>
      <c r="D95" s="200">
        <v>1987.0317115619396</v>
      </c>
      <c r="E95" s="200">
        <v>1999.6726733369062</v>
      </c>
      <c r="F95" s="200">
        <v>2157.2653858323333</v>
      </c>
      <c r="G95" s="200">
        <v>2342.4927437341198</v>
      </c>
      <c r="H95" s="200">
        <v>2384.1780261899635</v>
      </c>
      <c r="I95" s="200">
        <v>2505.4651684078481</v>
      </c>
      <c r="J95" s="200">
        <v>2766.054482019726</v>
      </c>
      <c r="K95" s="200">
        <v>3027.8630235312426</v>
      </c>
      <c r="L95" s="200">
        <v>3101.3369280877587</v>
      </c>
      <c r="M95" s="200">
        <v>3085.6519354923448</v>
      </c>
      <c r="N95" s="200">
        <v>3297.3668373365344</v>
      </c>
      <c r="O95" s="200">
        <v>3618.1497257653282</v>
      </c>
      <c r="P95" s="200">
        <v>4042.893053004088</v>
      </c>
      <c r="Q95" s="200">
        <v>4281.8240739855646</v>
      </c>
      <c r="R95" s="200">
        <v>4214.8295088618625</v>
      </c>
      <c r="S95" s="200">
        <v>4681.1747328424835</v>
      </c>
      <c r="T95" s="200">
        <v>5046.691535490947</v>
      </c>
      <c r="U95" s="200">
        <v>5256.3979224542372</v>
      </c>
      <c r="V95" s="200">
        <v>5480.7426980281953</v>
      </c>
      <c r="W95" s="200">
        <v>4962.8845054000985</v>
      </c>
      <c r="X95" s="201"/>
      <c r="Y95" s="201"/>
      <c r="Z95" s="201"/>
      <c r="AA95" s="201"/>
      <c r="AB95" s="202">
        <f t="shared" si="3"/>
        <v>2917.2384041946243</v>
      </c>
      <c r="AC95" s="202">
        <f t="shared" si="4"/>
        <v>5085.5782788431925</v>
      </c>
      <c r="AD95" s="203">
        <f t="shared" si="5"/>
        <v>4001.4083415189084</v>
      </c>
    </row>
    <row r="96" spans="2:30" x14ac:dyDescent="0.25">
      <c r="B96" s="152" t="s">
        <v>83</v>
      </c>
      <c r="C96" s="207">
        <v>1831.9688178721974</v>
      </c>
      <c r="D96" s="200">
        <v>1948.3949656212492</v>
      </c>
      <c r="E96" s="200">
        <v>2064.4306928702354</v>
      </c>
      <c r="F96" s="200">
        <v>2196.9916509759587</v>
      </c>
      <c r="G96" s="200">
        <v>2363.3188294060265</v>
      </c>
      <c r="H96" s="200">
        <v>2569.5369593861515</v>
      </c>
      <c r="I96" s="200">
        <v>2829.041967524267</v>
      </c>
      <c r="J96" s="200">
        <v>3073.7423040458921</v>
      </c>
      <c r="K96" s="200">
        <v>3321.9097758241373</v>
      </c>
      <c r="L96" s="200">
        <v>3538.6484991985412</v>
      </c>
      <c r="M96" s="200">
        <v>3822.6253069667891</v>
      </c>
      <c r="N96" s="200">
        <v>4150.8261344110415</v>
      </c>
      <c r="O96" s="200">
        <v>4841.645315123099</v>
      </c>
      <c r="P96" s="200">
        <v>5289.4780066676467</v>
      </c>
      <c r="Q96" s="200">
        <v>5873.7492967634498</v>
      </c>
      <c r="R96" s="200">
        <v>6168.4813024019277</v>
      </c>
      <c r="S96" s="200">
        <v>6843.5595830079583</v>
      </c>
      <c r="T96" s="200">
        <v>7257.8121069874524</v>
      </c>
      <c r="U96" s="200">
        <v>7775.1318764614516</v>
      </c>
      <c r="V96" s="200">
        <v>8220.178872959299</v>
      </c>
      <c r="W96" s="200">
        <v>8236.0983912970842</v>
      </c>
      <c r="X96" s="201"/>
      <c r="Y96" s="201"/>
      <c r="Z96" s="201"/>
      <c r="AA96" s="201"/>
      <c r="AB96" s="202">
        <f t="shared" si="3"/>
        <v>3492.7993640661625</v>
      </c>
      <c r="AC96" s="202">
        <f t="shared" si="4"/>
        <v>7666.55616614265</v>
      </c>
      <c r="AD96" s="203">
        <f t="shared" si="5"/>
        <v>5579.6777651044067</v>
      </c>
    </row>
    <row r="97" spans="2:30" x14ac:dyDescent="0.25">
      <c r="B97" s="152" t="s">
        <v>190</v>
      </c>
      <c r="C97" s="207">
        <v>8043.0056994404558</v>
      </c>
      <c r="D97" s="200">
        <v>9048.4635094273181</v>
      </c>
      <c r="E97" s="200">
        <v>10081.191863628083</v>
      </c>
      <c r="F97" s="200">
        <v>11049.549263531702</v>
      </c>
      <c r="G97" s="200">
        <v>12268.415842096154</v>
      </c>
      <c r="H97" s="200">
        <v>13913.788300332406</v>
      </c>
      <c r="I97" s="200">
        <v>15838.096030717617</v>
      </c>
      <c r="J97" s="200">
        <v>18214.461107839179</v>
      </c>
      <c r="K97" s="200">
        <v>19573.155385567115</v>
      </c>
      <c r="L97" s="200">
        <v>17036.275582198243</v>
      </c>
      <c r="M97" s="200">
        <v>17720.430280016277</v>
      </c>
      <c r="N97" s="200">
        <v>19248.419400172956</v>
      </c>
      <c r="O97" s="200">
        <v>21290.459587899993</v>
      </c>
      <c r="P97" s="200">
        <v>22639.068337584191</v>
      </c>
      <c r="Q97" s="200">
        <v>23815.800062311486</v>
      </c>
      <c r="R97" s="200">
        <v>24972.786086993226</v>
      </c>
      <c r="S97" s="200">
        <v>26721.72619969623</v>
      </c>
      <c r="T97" s="200">
        <v>28673.563396266407</v>
      </c>
      <c r="U97" s="200">
        <v>30811.071791279934</v>
      </c>
      <c r="V97" s="200">
        <v>32240.807018657266</v>
      </c>
      <c r="W97" s="200">
        <v>32212.393161554155</v>
      </c>
      <c r="X97" s="201"/>
      <c r="Y97" s="201"/>
      <c r="Z97" s="201"/>
      <c r="AA97" s="201"/>
      <c r="AB97" s="202">
        <f t="shared" si="3"/>
        <v>16547.085396234772</v>
      </c>
      <c r="AC97" s="202">
        <f t="shared" si="4"/>
        <v>30131.912313490797</v>
      </c>
      <c r="AD97" s="203">
        <f t="shared" si="5"/>
        <v>23339.498854862784</v>
      </c>
    </row>
    <row r="98" spans="2:30" x14ac:dyDescent="0.25">
      <c r="B98" s="152" t="s">
        <v>183</v>
      </c>
      <c r="C98" s="207">
        <v>8952.1169272189945</v>
      </c>
      <c r="D98" s="200">
        <v>9146.9272125684383</v>
      </c>
      <c r="E98" s="200">
        <v>9170.3314206726809</v>
      </c>
      <c r="F98" s="200">
        <v>9189.0650384545388</v>
      </c>
      <c r="G98" s="200">
        <v>9667.9994828245308</v>
      </c>
      <c r="H98" s="200">
        <v>9955.0205562540468</v>
      </c>
      <c r="I98" s="200">
        <v>10281.725771284635</v>
      </c>
      <c r="J98" s="200">
        <v>11522.563002591967</v>
      </c>
      <c r="K98" s="200">
        <v>12819.011164001573</v>
      </c>
      <c r="L98" s="200">
        <v>14095.567598660889</v>
      </c>
      <c r="M98" s="200">
        <v>14961.73492535701</v>
      </c>
      <c r="N98" s="200">
        <v>14669.415818612051</v>
      </c>
      <c r="O98" s="200">
        <v>14819.591006529543</v>
      </c>
      <c r="P98" s="200">
        <v>14976.780736991936</v>
      </c>
      <c r="Q98" s="200">
        <v>15029.275043485948</v>
      </c>
      <c r="R98" s="200">
        <v>15105.956911637655</v>
      </c>
      <c r="S98" s="200">
        <v>15535.504648172418</v>
      </c>
      <c r="T98" s="200">
        <v>16043.060696796283</v>
      </c>
      <c r="U98" s="200">
        <v>16054.362455889228</v>
      </c>
      <c r="V98" s="200">
        <v>15179.580207755822</v>
      </c>
      <c r="W98" s="200">
        <v>12114.060561977898</v>
      </c>
      <c r="X98" s="201"/>
      <c r="Y98" s="201"/>
      <c r="Z98" s="201"/>
      <c r="AA98" s="201"/>
      <c r="AB98" s="202">
        <f t="shared" si="3"/>
        <v>12147.692663571652</v>
      </c>
      <c r="AC98" s="202">
        <f t="shared" si="4"/>
        <v>14985.313714118329</v>
      </c>
      <c r="AD98" s="203">
        <f t="shared" si="5"/>
        <v>13566.50318884499</v>
      </c>
    </row>
    <row r="99" spans="2:30" x14ac:dyDescent="0.25">
      <c r="B99" s="152" t="s">
        <v>96</v>
      </c>
      <c r="C99" s="207">
        <v>993.40365913578751</v>
      </c>
      <c r="D99" s="200">
        <v>1007.5297497035845</v>
      </c>
      <c r="E99" s="200">
        <v>1037.1222298255348</v>
      </c>
      <c r="F99" s="200">
        <v>725.38542716221866</v>
      </c>
      <c r="G99" s="200">
        <v>750.14432044672515</v>
      </c>
      <c r="H99" s="200">
        <v>793.49467240415368</v>
      </c>
      <c r="I99" s="200">
        <v>853.79203236962178</v>
      </c>
      <c r="J99" s="200">
        <v>923.51501003485714</v>
      </c>
      <c r="K99" s="200">
        <v>967.94573927535021</v>
      </c>
      <c r="L99" s="200">
        <v>987.00815706894514</v>
      </c>
      <c r="M99" s="200">
        <v>1022.0564840960528</v>
      </c>
      <c r="N99" s="200">
        <v>1093.5403199433961</v>
      </c>
      <c r="O99" s="200">
        <v>1204.516555512047</v>
      </c>
      <c r="P99" s="200">
        <v>1387.4216406936184</v>
      </c>
      <c r="Q99" s="200">
        <v>1417.8292861783461</v>
      </c>
      <c r="R99" s="200">
        <v>1312.4627661300356</v>
      </c>
      <c r="S99" s="200">
        <v>1429.7920822937674</v>
      </c>
      <c r="T99" s="200">
        <v>1564.1976816401316</v>
      </c>
      <c r="U99" s="200">
        <v>1581.0394848878334</v>
      </c>
      <c r="V99" s="200">
        <v>1531.920185870516</v>
      </c>
      <c r="W99" s="200">
        <v>1467.8117811160409</v>
      </c>
      <c r="X99" s="201"/>
      <c r="Y99" s="201"/>
      <c r="Z99" s="201"/>
      <c r="AA99" s="201"/>
      <c r="AB99" s="202">
        <f t="shared" si="3"/>
        <v>1029.8230031237672</v>
      </c>
      <c r="AC99" s="202">
        <f t="shared" si="4"/>
        <v>1514.9522431616576</v>
      </c>
      <c r="AD99" s="203">
        <f t="shared" si="5"/>
        <v>1272.3876231427125</v>
      </c>
    </row>
    <row r="100" spans="2:30" x14ac:dyDescent="0.25">
      <c r="B100" s="152" t="s">
        <v>224</v>
      </c>
      <c r="C100" s="207">
        <v>18043.569318378286</v>
      </c>
      <c r="D100" s="200">
        <v>17830.227042196741</v>
      </c>
      <c r="E100" s="200">
        <v>17653.678902273194</v>
      </c>
      <c r="F100" s="200">
        <v>19998.586074401708</v>
      </c>
      <c r="G100" s="200">
        <v>21116.577108204801</v>
      </c>
      <c r="H100" s="200">
        <v>23987.546229691132</v>
      </c>
      <c r="I100" s="200">
        <v>25925.366192482157</v>
      </c>
      <c r="J100" s="200">
        <v>27896.303384438572</v>
      </c>
      <c r="K100" s="200">
        <v>28792.910311346954</v>
      </c>
      <c r="L100" s="200">
        <v>28430.084171826187</v>
      </c>
      <c r="M100" s="200">
        <v>29895.200306027993</v>
      </c>
      <c r="N100" s="200">
        <v>11482.100662148587</v>
      </c>
      <c r="O100" s="200">
        <v>24285.296260742267</v>
      </c>
      <c r="P100" s="200">
        <v>19869.139268773382</v>
      </c>
      <c r="Q100" s="200">
        <v>14303.012993878643</v>
      </c>
      <c r="R100" s="200">
        <v>12220.023401598417</v>
      </c>
      <c r="S100" s="200">
        <v>11108.723683401522</v>
      </c>
      <c r="T100" s="200">
        <v>13238.000538950153</v>
      </c>
      <c r="U100" s="200">
        <v>15378.572763616314</v>
      </c>
      <c r="V100" s="200">
        <v>15815.876907796799</v>
      </c>
      <c r="W100" s="200">
        <v>10842.252526495427</v>
      </c>
      <c r="X100" s="201"/>
      <c r="Y100" s="201"/>
      <c r="Z100" s="201"/>
      <c r="AA100" s="201"/>
      <c r="AB100" s="202">
        <f t="shared" si="3"/>
        <v>21358.101351775556</v>
      </c>
      <c r="AC100" s="202">
        <f t="shared" si="4"/>
        <v>13276.685284052044</v>
      </c>
      <c r="AD100" s="203">
        <f t="shared" si="5"/>
        <v>17317.3933179138</v>
      </c>
    </row>
    <row r="101" spans="2:30" x14ac:dyDescent="0.25">
      <c r="B101" s="152" t="s">
        <v>199</v>
      </c>
      <c r="C101" s="207">
        <v>8449.5654308384364</v>
      </c>
      <c r="D101" s="200">
        <v>9440.1540201197895</v>
      </c>
      <c r="E101" s="200">
        <v>10480.721007790138</v>
      </c>
      <c r="F101" s="200">
        <v>12055.230716550428</v>
      </c>
      <c r="G101" s="200">
        <v>13019.57472999176</v>
      </c>
      <c r="H101" s="200">
        <v>14510.53009453857</v>
      </c>
      <c r="I101" s="200">
        <v>16461.790735322793</v>
      </c>
      <c r="J101" s="200">
        <v>19071.440238684951</v>
      </c>
      <c r="K101" s="200">
        <v>20721.013196121137</v>
      </c>
      <c r="L101" s="200">
        <v>18130.055706201467</v>
      </c>
      <c r="M101" s="200">
        <v>20112.097808715778</v>
      </c>
      <c r="N101" s="200">
        <v>22884.824951963124</v>
      </c>
      <c r="O101" s="200">
        <v>24703.685820250172</v>
      </c>
      <c r="P101" s="200">
        <v>26721.579671284431</v>
      </c>
      <c r="Q101" s="200">
        <v>28184.472330385801</v>
      </c>
      <c r="R101" s="200">
        <v>28834.427680113477</v>
      </c>
      <c r="S101" s="200">
        <v>30925.170849358947</v>
      </c>
      <c r="T101" s="200">
        <v>33761.871239796012</v>
      </c>
      <c r="U101" s="200">
        <v>36365.360490663879</v>
      </c>
      <c r="V101" s="200">
        <v>38805.74943364261</v>
      </c>
      <c r="W101" s="200">
        <v>39191.948713508238</v>
      </c>
      <c r="X101" s="201"/>
      <c r="Y101" s="201"/>
      <c r="Z101" s="201"/>
      <c r="AA101" s="201"/>
      <c r="AB101" s="202">
        <f t="shared" si="3"/>
        <v>18361.322758679515</v>
      </c>
      <c r="AC101" s="202">
        <f t="shared" si="4"/>
        <v>35810.020145393937</v>
      </c>
      <c r="AD101" s="203">
        <f t="shared" si="5"/>
        <v>27085.671452036724</v>
      </c>
    </row>
    <row r="102" spans="2:30" x14ac:dyDescent="0.25">
      <c r="B102" s="152" t="s">
        <v>251</v>
      </c>
      <c r="C102" s="207">
        <v>55141.254690364702</v>
      </c>
      <c r="D102" s="200">
        <v>56149.468750785898</v>
      </c>
      <c r="E102" s="200">
        <v>58575.679271754409</v>
      </c>
      <c r="F102" s="200">
        <v>60134.521201315343</v>
      </c>
      <c r="G102" s="200">
        <v>64638.980869857885</v>
      </c>
      <c r="H102" s="200">
        <v>68787.854749426595</v>
      </c>
      <c r="I102" s="200">
        <v>78773.019280527689</v>
      </c>
      <c r="J102" s="200">
        <v>85006.644612502234</v>
      </c>
      <c r="K102" s="200">
        <v>90970.721198014711</v>
      </c>
      <c r="L102" s="200">
        <v>86939.78255524936</v>
      </c>
      <c r="M102" s="200">
        <v>90430.7561785984</v>
      </c>
      <c r="N102" s="200">
        <v>94475.030226502349</v>
      </c>
      <c r="O102" s="200">
        <v>96636.426643956001</v>
      </c>
      <c r="P102" s="200">
        <v>100925.01199224053</v>
      </c>
      <c r="Q102" s="200">
        <v>105296.28458823191</v>
      </c>
      <c r="R102" s="200">
        <v>107859.68599930758</v>
      </c>
      <c r="S102" s="200">
        <v>113365.17608226545</v>
      </c>
      <c r="T102" s="200">
        <v>114985.84223598881</v>
      </c>
      <c r="U102" s="200">
        <v>117245.27888884534</v>
      </c>
      <c r="V102" s="200">
        <v>119415.46977287854</v>
      </c>
      <c r="W102" s="200">
        <v>118503.55100467651</v>
      </c>
      <c r="X102" s="201"/>
      <c r="Y102" s="201"/>
      <c r="Z102" s="201"/>
      <c r="AA102" s="201"/>
      <c r="AB102" s="202">
        <f t="shared" ref="AB102:AB133" si="6">SUM(C102:R102)/16</f>
        <v>81296.320175539717</v>
      </c>
      <c r="AC102" s="202">
        <f t="shared" ref="AC102:AC133" si="7">SUM(S102:W102)/5</f>
        <v>116703.06359693094</v>
      </c>
      <c r="AD102" s="203">
        <f t="shared" si="5"/>
        <v>98999.69188623532</v>
      </c>
    </row>
    <row r="103" spans="2:30" x14ac:dyDescent="0.25">
      <c r="B103" s="152" t="s">
        <v>174</v>
      </c>
      <c r="C103" s="207">
        <v>34957.445832862657</v>
      </c>
      <c r="D103" s="200">
        <v>35903.614553070242</v>
      </c>
      <c r="E103" s="200">
        <v>38757.913875889448</v>
      </c>
      <c r="F103" s="200">
        <v>42986.676191318722</v>
      </c>
      <c r="G103" s="200">
        <v>54543.398785177764</v>
      </c>
      <c r="H103" s="200">
        <v>59366.399686884484</v>
      </c>
      <c r="I103" s="200">
        <v>67816.201133185765</v>
      </c>
      <c r="J103" s="200">
        <v>78028.467321471384</v>
      </c>
      <c r="K103" s="200">
        <v>80531.399206162532</v>
      </c>
      <c r="L103" s="200">
        <v>80435.593914970945</v>
      </c>
      <c r="M103" s="200">
        <v>99581.13588969862</v>
      </c>
      <c r="N103" s="200">
        <v>120804.82415349635</v>
      </c>
      <c r="O103" s="200">
        <v>134012.01483716868</v>
      </c>
      <c r="P103" s="200">
        <v>153563.91096035211</v>
      </c>
      <c r="Q103" s="200">
        <v>152856.34108529953</v>
      </c>
      <c r="R103" s="200">
        <v>116298.72955162034</v>
      </c>
      <c r="S103" s="200">
        <v>114893.01533139283</v>
      </c>
      <c r="T103" s="200">
        <v>126144.10405812513</v>
      </c>
      <c r="U103" s="200">
        <v>135551.8078726446</v>
      </c>
      <c r="V103" s="200">
        <v>132654.89670025677</v>
      </c>
      <c r="W103" s="200">
        <v>60872.838964223905</v>
      </c>
      <c r="X103" s="201"/>
      <c r="Y103" s="201"/>
      <c r="Z103" s="201"/>
      <c r="AA103" s="201"/>
      <c r="AB103" s="202">
        <f t="shared" si="6"/>
        <v>84402.75418616434</v>
      </c>
      <c r="AC103" s="202">
        <f t="shared" si="7"/>
        <v>114023.33258532864</v>
      </c>
      <c r="AD103" s="203">
        <f t="shared" si="5"/>
        <v>99213.043385746481</v>
      </c>
    </row>
    <row r="104" spans="2:30" x14ac:dyDescent="0.25">
      <c r="B104" s="152" t="s">
        <v>81</v>
      </c>
      <c r="C104" s="207">
        <v>1295.8476902803798</v>
      </c>
      <c r="D104" s="200">
        <v>1360.8180464775187</v>
      </c>
      <c r="E104" s="200">
        <v>1174.4083605347491</v>
      </c>
      <c r="F104" s="200">
        <v>1274.2000572752916</v>
      </c>
      <c r="G104" s="200">
        <v>1336.7655162161489</v>
      </c>
      <c r="H104" s="200">
        <v>1401.9302209184834</v>
      </c>
      <c r="I104" s="200">
        <v>1478.5028945279864</v>
      </c>
      <c r="J104" s="200">
        <v>1559.2279110979653</v>
      </c>
      <c r="K104" s="200">
        <v>1648.5037173988139</v>
      </c>
      <c r="L104" s="200">
        <v>1550.5780109141051</v>
      </c>
      <c r="M104" s="200">
        <v>1534.8911215288883</v>
      </c>
      <c r="N104" s="200">
        <v>1548.3274159795685</v>
      </c>
      <c r="O104" s="200">
        <v>1530.9340896198034</v>
      </c>
      <c r="P104" s="200">
        <v>1535.488434769484</v>
      </c>
      <c r="Q104" s="200">
        <v>1555.8224804283827</v>
      </c>
      <c r="R104" s="200">
        <v>1546.8372202758101</v>
      </c>
      <c r="S104" s="200">
        <v>1606.6674053855131</v>
      </c>
      <c r="T104" s="200">
        <v>1584.424518591097</v>
      </c>
      <c r="U104" s="200">
        <v>1630.1893566164424</v>
      </c>
      <c r="V104" s="200">
        <v>1687.0692272422193</v>
      </c>
      <c r="W104" s="200">
        <v>1543.5853044518938</v>
      </c>
      <c r="X104" s="201"/>
      <c r="Y104" s="201"/>
      <c r="Z104" s="201"/>
      <c r="AA104" s="201"/>
      <c r="AB104" s="202">
        <f t="shared" si="6"/>
        <v>1458.3176992652111</v>
      </c>
      <c r="AC104" s="202">
        <f t="shared" si="7"/>
        <v>1610.3871624574331</v>
      </c>
      <c r="AD104" s="203">
        <f t="shared" si="5"/>
        <v>1534.3524308613221</v>
      </c>
    </row>
    <row r="105" spans="2:30" x14ac:dyDescent="0.25">
      <c r="B105" s="152" t="s">
        <v>87</v>
      </c>
      <c r="C105" s="207">
        <v>965.87295104868156</v>
      </c>
      <c r="D105" s="200">
        <v>914.71324095417845</v>
      </c>
      <c r="E105" s="200">
        <v>922.25537114158396</v>
      </c>
      <c r="F105" s="200">
        <v>969.27161321813492</v>
      </c>
      <c r="G105" s="200">
        <v>1023.589838810306</v>
      </c>
      <c r="H105" s="200">
        <v>1061.9945572645622</v>
      </c>
      <c r="I105" s="200">
        <v>1114.8517557191508</v>
      </c>
      <c r="J105" s="200">
        <v>1220.0820087804004</v>
      </c>
      <c r="K105" s="200">
        <v>1301.1841147316154</v>
      </c>
      <c r="L105" s="200">
        <v>1380.0558022920948</v>
      </c>
      <c r="M105" s="200">
        <v>1449.8839669425777</v>
      </c>
      <c r="N105" s="200">
        <v>1508.1921321746256</v>
      </c>
      <c r="O105" s="200">
        <v>1467.1381810338914</v>
      </c>
      <c r="P105" s="200">
        <v>1572.8334715714429</v>
      </c>
      <c r="Q105" s="200">
        <v>1530.9307535475834</v>
      </c>
      <c r="R105" s="200">
        <v>1445.735112257745</v>
      </c>
      <c r="S105" s="200">
        <v>1454.3589410317024</v>
      </c>
      <c r="T105" s="200">
        <v>1472.1468684770193</v>
      </c>
      <c r="U105" s="200">
        <v>1532.6684745881826</v>
      </c>
      <c r="V105" s="200">
        <v>1602.14678205936</v>
      </c>
      <c r="W105" s="200">
        <v>1591.0127084234098</v>
      </c>
      <c r="X105" s="201"/>
      <c r="Y105" s="201"/>
      <c r="Z105" s="201"/>
      <c r="AA105" s="201"/>
      <c r="AB105" s="202">
        <f t="shared" si="6"/>
        <v>1240.5365544680358</v>
      </c>
      <c r="AC105" s="202">
        <f t="shared" si="7"/>
        <v>1530.4667549159346</v>
      </c>
      <c r="AD105" s="203">
        <f t="shared" si="5"/>
        <v>1385.5016546919851</v>
      </c>
    </row>
    <row r="106" spans="2:30" x14ac:dyDescent="0.25">
      <c r="B106" s="152" t="s">
        <v>184</v>
      </c>
      <c r="C106" s="207">
        <v>12913.174919447718</v>
      </c>
      <c r="D106" s="200">
        <v>12976.675790964164</v>
      </c>
      <c r="E106" s="200">
        <v>13606.051029671216</v>
      </c>
      <c r="F106" s="200">
        <v>14369.82704203094</v>
      </c>
      <c r="G106" s="200">
        <v>15450.048564040093</v>
      </c>
      <c r="H106" s="200">
        <v>16454.215377160366</v>
      </c>
      <c r="I106" s="200">
        <v>17549.602945537616</v>
      </c>
      <c r="J106" s="200">
        <v>18784.484311697386</v>
      </c>
      <c r="K106" s="200">
        <v>19695.079208937044</v>
      </c>
      <c r="L106" s="200">
        <v>19193.191861210275</v>
      </c>
      <c r="M106" s="200">
        <v>20508.757534755881</v>
      </c>
      <c r="N106" s="200">
        <v>21704.744272768519</v>
      </c>
      <c r="O106" s="200">
        <v>22985.801656237425</v>
      </c>
      <c r="P106" s="200">
        <v>23477.991166381275</v>
      </c>
      <c r="Q106" s="200">
        <v>24607.66873376186</v>
      </c>
      <c r="R106" s="200">
        <v>24801.88843201513</v>
      </c>
      <c r="S106" s="200">
        <v>25546.129518165289</v>
      </c>
      <c r="T106" s="200">
        <v>26661.507416033313</v>
      </c>
      <c r="U106" s="200">
        <v>28239.500083718394</v>
      </c>
      <c r="V106" s="200">
        <v>29623.40515874045</v>
      </c>
      <c r="W106" s="200">
        <v>27913.289270221339</v>
      </c>
      <c r="X106" s="201"/>
      <c r="Y106" s="201"/>
      <c r="Z106" s="201"/>
      <c r="AA106" s="201"/>
      <c r="AB106" s="202">
        <f t="shared" si="6"/>
        <v>18692.450177913557</v>
      </c>
      <c r="AC106" s="202">
        <f t="shared" si="7"/>
        <v>27596.766289375759</v>
      </c>
      <c r="AD106" s="203">
        <f t="shared" si="5"/>
        <v>23144.608233644656</v>
      </c>
    </row>
    <row r="107" spans="2:30" x14ac:dyDescent="0.25">
      <c r="B107" s="152" t="s">
        <v>131</v>
      </c>
      <c r="C107" s="207">
        <v>8460.5519662949901</v>
      </c>
      <c r="D107" s="200">
        <v>8104.6261855963312</v>
      </c>
      <c r="E107" s="200">
        <v>8594.783805906045</v>
      </c>
      <c r="F107" s="200">
        <v>9678.6147613289413</v>
      </c>
      <c r="G107" s="200">
        <v>10248.250240474834</v>
      </c>
      <c r="H107" s="200">
        <v>8940.5443489284535</v>
      </c>
      <c r="I107" s="200">
        <v>11336.573836603278</v>
      </c>
      <c r="J107" s="200">
        <v>12251.65735684512</v>
      </c>
      <c r="K107" s="200">
        <v>13345.167067324157</v>
      </c>
      <c r="L107" s="200">
        <v>12123.856562912966</v>
      </c>
      <c r="M107" s="200">
        <v>12712.343212696072</v>
      </c>
      <c r="N107" s="200">
        <v>13542.998674171289</v>
      </c>
      <c r="O107" s="200">
        <v>13690.735199116551</v>
      </c>
      <c r="P107" s="200">
        <v>14774.185635389806</v>
      </c>
      <c r="Q107" s="200">
        <v>15993.058687935696</v>
      </c>
      <c r="R107" s="200">
        <v>16768.734178776478</v>
      </c>
      <c r="S107" s="200">
        <v>17411.347251663919</v>
      </c>
      <c r="T107" s="200">
        <v>18057.910923331328</v>
      </c>
      <c r="U107" s="200">
        <v>19245.081390163123</v>
      </c>
      <c r="V107" s="200">
        <v>20335.589332200383</v>
      </c>
      <c r="W107" s="200">
        <v>13438.476412611859</v>
      </c>
      <c r="X107" s="201"/>
      <c r="Y107" s="201"/>
      <c r="Z107" s="201"/>
      <c r="AA107" s="201"/>
      <c r="AB107" s="202">
        <f t="shared" si="6"/>
        <v>11910.417607518813</v>
      </c>
      <c r="AC107" s="202">
        <f t="shared" si="7"/>
        <v>17697.681061994121</v>
      </c>
      <c r="AD107" s="203">
        <f t="shared" si="5"/>
        <v>14804.049334756466</v>
      </c>
    </row>
    <row r="108" spans="2:30" x14ac:dyDescent="0.25">
      <c r="B108" s="152" t="s">
        <v>75</v>
      </c>
      <c r="C108" s="207">
        <v>1134.5408452288736</v>
      </c>
      <c r="D108" s="200">
        <v>1299.1132309103059</v>
      </c>
      <c r="E108" s="200">
        <v>1320.2123646853247</v>
      </c>
      <c r="F108" s="200">
        <v>1422.5616859107654</v>
      </c>
      <c r="G108" s="200">
        <v>1437.3031307419583</v>
      </c>
      <c r="H108" s="200">
        <v>1528.6937824207228</v>
      </c>
      <c r="I108" s="200">
        <v>1594.9650125013611</v>
      </c>
      <c r="J108" s="200">
        <v>1639.3936809873869</v>
      </c>
      <c r="K108" s="200">
        <v>1693.7197154399335</v>
      </c>
      <c r="L108" s="200">
        <v>1731.268438621051</v>
      </c>
      <c r="M108" s="200">
        <v>1787.1616736997237</v>
      </c>
      <c r="N108" s="200">
        <v>1826.6475569919071</v>
      </c>
      <c r="O108" s="200">
        <v>1763.8402510034646</v>
      </c>
      <c r="P108" s="200">
        <v>1812.9662201679844</v>
      </c>
      <c r="Q108" s="200">
        <v>1915.3044715320768</v>
      </c>
      <c r="R108" s="200">
        <v>2032.6558718800804</v>
      </c>
      <c r="S108" s="200">
        <v>2189.0066217115609</v>
      </c>
      <c r="T108" s="200">
        <v>2246.797420844845</v>
      </c>
      <c r="U108" s="200">
        <v>2338.5336764920212</v>
      </c>
      <c r="V108" s="200">
        <v>2419.8868412337783</v>
      </c>
      <c r="W108" s="200">
        <v>2347.1138148386658</v>
      </c>
      <c r="X108" s="201"/>
      <c r="Y108" s="201"/>
      <c r="Z108" s="201"/>
      <c r="AA108" s="201"/>
      <c r="AB108" s="202">
        <f t="shared" si="6"/>
        <v>1621.2717457951824</v>
      </c>
      <c r="AC108" s="202">
        <f t="shared" si="7"/>
        <v>2308.2676750241744</v>
      </c>
      <c r="AD108" s="203">
        <f t="shared" si="5"/>
        <v>1964.7697104096783</v>
      </c>
    </row>
    <row r="109" spans="2:30" x14ac:dyDescent="0.25">
      <c r="B109" s="152" t="s">
        <v>205</v>
      </c>
      <c r="C109" s="207">
        <v>18363.48841770587</v>
      </c>
      <c r="D109" s="200">
        <v>18518.546238990624</v>
      </c>
      <c r="E109" s="200">
        <v>19599.846039172724</v>
      </c>
      <c r="F109" s="200">
        <v>20907.963158809849</v>
      </c>
      <c r="G109" s="200">
        <v>21527.471348599389</v>
      </c>
      <c r="H109" s="200">
        <v>22306.680857125742</v>
      </c>
      <c r="I109" s="200">
        <v>23289.814205734448</v>
      </c>
      <c r="J109" s="200">
        <v>25028.760505371709</v>
      </c>
      <c r="K109" s="200">
        <v>26523.470922697568</v>
      </c>
      <c r="L109" s="200">
        <v>26669.1569670996</v>
      </c>
      <c r="M109" s="200">
        <v>28744.700115916752</v>
      </c>
      <c r="N109" s="200">
        <v>28973.195625891636</v>
      </c>
      <c r="O109" s="200">
        <v>30243.987657077625</v>
      </c>
      <c r="P109" s="200">
        <v>32295.878598937161</v>
      </c>
      <c r="Q109" s="200">
        <v>34344.111446094481</v>
      </c>
      <c r="R109" s="200">
        <v>37455.070585717483</v>
      </c>
      <c r="S109" s="200">
        <v>39886.949804652933</v>
      </c>
      <c r="T109" s="200">
        <v>42644.050845990321</v>
      </c>
      <c r="U109" s="200">
        <v>44482.239684365159</v>
      </c>
      <c r="V109" s="200">
        <v>46766.76668013131</v>
      </c>
      <c r="W109" s="200">
        <v>42640.116103875887</v>
      </c>
      <c r="X109" s="201"/>
      <c r="Y109" s="201"/>
      <c r="Z109" s="201"/>
      <c r="AA109" s="201"/>
      <c r="AB109" s="202">
        <f t="shared" si="6"/>
        <v>25924.508918183918</v>
      </c>
      <c r="AC109" s="202">
        <f t="shared" si="7"/>
        <v>43284.024623803125</v>
      </c>
      <c r="AD109" s="203">
        <f t="shared" si="5"/>
        <v>34604.266770993519</v>
      </c>
    </row>
    <row r="110" spans="2:30" x14ac:dyDescent="0.25">
      <c r="B110" s="152" t="s">
        <v>188</v>
      </c>
      <c r="C110" s="207"/>
      <c r="D110" s="200"/>
      <c r="E110" s="200"/>
      <c r="F110" s="200"/>
      <c r="G110" s="200"/>
      <c r="H110" s="200"/>
      <c r="I110" s="200"/>
      <c r="J110" s="200"/>
      <c r="K110" s="200"/>
      <c r="L110" s="200"/>
      <c r="M110" s="200"/>
      <c r="N110" s="200"/>
      <c r="O110" s="200"/>
      <c r="P110" s="200"/>
      <c r="Q110" s="200"/>
      <c r="R110" s="200"/>
      <c r="S110" s="200"/>
      <c r="T110" s="200"/>
      <c r="U110" s="200"/>
      <c r="V110" s="200"/>
      <c r="W110" s="200"/>
      <c r="X110" s="201"/>
      <c r="Y110" s="201"/>
      <c r="Z110" s="201"/>
      <c r="AA110" s="201"/>
      <c r="AB110" s="202">
        <f t="shared" si="6"/>
        <v>0</v>
      </c>
      <c r="AC110" s="202">
        <f t="shared" si="7"/>
        <v>0</v>
      </c>
      <c r="AD110" s="203">
        <f t="shared" si="5"/>
        <v>0</v>
      </c>
    </row>
    <row r="111" spans="2:30" x14ac:dyDescent="0.25">
      <c r="B111" s="152" t="s">
        <v>135</v>
      </c>
      <c r="C111" s="207">
        <v>3041.0702253779045</v>
      </c>
      <c r="D111" s="200">
        <v>3000.5746661387234</v>
      </c>
      <c r="E111" s="200">
        <v>3005.9507331496711</v>
      </c>
      <c r="F111" s="200">
        <v>3183.3181662141019</v>
      </c>
      <c r="G111" s="200">
        <v>3328.1064006189267</v>
      </c>
      <c r="H111" s="200">
        <v>3621.0915563543126</v>
      </c>
      <c r="I111" s="200">
        <v>4290.1974872798064</v>
      </c>
      <c r="J111" s="200">
        <v>4196.5001589517569</v>
      </c>
      <c r="K111" s="200">
        <v>4142.7223442407785</v>
      </c>
      <c r="L111" s="200">
        <v>4058.7408878512138</v>
      </c>
      <c r="M111" s="200">
        <v>4092.0788139777187</v>
      </c>
      <c r="N111" s="200">
        <v>4225.5712615652774</v>
      </c>
      <c r="O111" s="200">
        <v>4262.0636970186761</v>
      </c>
      <c r="P111" s="200">
        <v>4481.2518423715401</v>
      </c>
      <c r="Q111" s="200">
        <v>4295.0514887793515</v>
      </c>
      <c r="R111" s="200">
        <v>4200.1525632670118</v>
      </c>
      <c r="S111" s="200">
        <v>4700.1062623827347</v>
      </c>
      <c r="T111" s="200">
        <v>5108.5491322043817</v>
      </c>
      <c r="U111" s="200">
        <v>5318.085954330717</v>
      </c>
      <c r="V111" s="200">
        <v>5569.9952623887011</v>
      </c>
      <c r="W111" s="200">
        <v>5388.078903088368</v>
      </c>
      <c r="X111" s="201"/>
      <c r="Y111" s="201"/>
      <c r="Z111" s="201"/>
      <c r="AA111" s="201"/>
      <c r="AB111" s="202">
        <f t="shared" si="6"/>
        <v>3839.027643322298</v>
      </c>
      <c r="AC111" s="202">
        <f t="shared" si="7"/>
        <v>5216.96310287898</v>
      </c>
      <c r="AD111" s="203">
        <f t="shared" si="5"/>
        <v>4527.995373100639</v>
      </c>
    </row>
    <row r="112" spans="2:30" x14ac:dyDescent="0.25">
      <c r="B112" s="152" t="s">
        <v>148</v>
      </c>
      <c r="C112" s="207">
        <v>9027.4255262537954</v>
      </c>
      <c r="D112" s="200">
        <v>9459.2321457326252</v>
      </c>
      <c r="E112" s="200">
        <v>9696.478907589044</v>
      </c>
      <c r="F112" s="200">
        <v>10386.346805059067</v>
      </c>
      <c r="G112" s="200">
        <v>11058.243305873391</v>
      </c>
      <c r="H112" s="200">
        <v>11536.876692444846</v>
      </c>
      <c r="I112" s="200">
        <v>12406.326429618106</v>
      </c>
      <c r="J112" s="200">
        <v>13407.977421246615</v>
      </c>
      <c r="K112" s="200">
        <v>14353.11306410416</v>
      </c>
      <c r="L112" s="200">
        <v>14902.354207761853</v>
      </c>
      <c r="M112" s="200">
        <v>15698.522154027029</v>
      </c>
      <c r="N112" s="200">
        <v>16653.243804078851</v>
      </c>
      <c r="O112" s="200">
        <v>16963.511241404864</v>
      </c>
      <c r="P112" s="200">
        <v>17866.306817377808</v>
      </c>
      <c r="Q112" s="200">
        <v>18488.046791172579</v>
      </c>
      <c r="R112" s="200">
        <v>19229.835488721248</v>
      </c>
      <c r="S112" s="200">
        <v>20701.218972036386</v>
      </c>
      <c r="T112" s="200">
        <v>21415.116109621118</v>
      </c>
      <c r="U112" s="200">
        <v>22741.351318270285</v>
      </c>
      <c r="V112" s="200">
        <v>23836.916886390525</v>
      </c>
      <c r="W112" s="200">
        <v>20522.85994270608</v>
      </c>
      <c r="X112" s="201"/>
      <c r="Y112" s="201"/>
      <c r="Z112" s="201"/>
      <c r="AA112" s="201"/>
      <c r="AB112" s="202">
        <f t="shared" si="6"/>
        <v>13820.865050154116</v>
      </c>
      <c r="AC112" s="202">
        <f t="shared" si="7"/>
        <v>21843.492645804879</v>
      </c>
      <c r="AD112" s="203">
        <f t="shared" si="5"/>
        <v>17832.1788479795</v>
      </c>
    </row>
    <row r="113" spans="2:30" x14ac:dyDescent="0.25">
      <c r="B113" s="152" t="s">
        <v>178</v>
      </c>
      <c r="C113" s="207">
        <v>11089.813429442649</v>
      </c>
      <c r="D113" s="200">
        <v>11129.869068786085</v>
      </c>
      <c r="E113" s="200">
        <v>11187.4769618308</v>
      </c>
      <c r="F113" s="200">
        <v>11482.449587771407</v>
      </c>
      <c r="G113" s="200">
        <v>12085.761564120805</v>
      </c>
      <c r="H113" s="200">
        <v>12657.637672180785</v>
      </c>
      <c r="I113" s="200">
        <v>13808.177367980312</v>
      </c>
      <c r="J113" s="200">
        <v>14290.067106397819</v>
      </c>
      <c r="K113" s="200">
        <v>14924.821614050206</v>
      </c>
      <c r="L113" s="200">
        <v>14558.244942191055</v>
      </c>
      <c r="M113" s="200">
        <v>15260.620821469101</v>
      </c>
      <c r="N113" s="200">
        <v>16520.259222491535</v>
      </c>
      <c r="O113" s="200">
        <v>17162.927370683818</v>
      </c>
      <c r="P113" s="200">
        <v>17373.89745672575</v>
      </c>
      <c r="Q113" s="200">
        <v>18056.789806147593</v>
      </c>
      <c r="R113" s="200">
        <v>18301.500469046878</v>
      </c>
      <c r="S113" s="200">
        <v>19323.665868989563</v>
      </c>
      <c r="T113" s="200">
        <v>19721.260975924077</v>
      </c>
      <c r="U113" s="200">
        <v>20258.810452653779</v>
      </c>
      <c r="V113" s="200">
        <v>20456.964366164233</v>
      </c>
      <c r="W113" s="200">
        <v>18793.744538715389</v>
      </c>
      <c r="X113" s="201"/>
      <c r="Y113" s="201"/>
      <c r="Z113" s="201"/>
      <c r="AA113" s="201"/>
      <c r="AB113" s="202">
        <f t="shared" si="6"/>
        <v>14368.144653832287</v>
      </c>
      <c r="AC113" s="202">
        <f t="shared" si="7"/>
        <v>19710.889240489407</v>
      </c>
      <c r="AD113" s="203">
        <f t="shared" si="5"/>
        <v>17039.516947160846</v>
      </c>
    </row>
    <row r="114" spans="2:30" x14ac:dyDescent="0.25">
      <c r="B114" s="152" t="s">
        <v>179</v>
      </c>
      <c r="C114" s="207">
        <v>3083.7354302004114</v>
      </c>
      <c r="D114" s="200">
        <v>3351.0942509229312</v>
      </c>
      <c r="E114" s="200">
        <v>3678.1284668242788</v>
      </c>
      <c r="F114" s="200">
        <v>4004.9609995025171</v>
      </c>
      <c r="G114" s="200">
        <v>4428.0728318044257</v>
      </c>
      <c r="H114" s="200">
        <v>4920.4130611540595</v>
      </c>
      <c r="I114" s="200">
        <v>5327.4282994420037</v>
      </c>
      <c r="J114" s="200">
        <v>5647.7257324905868</v>
      </c>
      <c r="K114" s="200">
        <v>6218.499816323344</v>
      </c>
      <c r="L114" s="200">
        <v>5897.3918280724401</v>
      </c>
      <c r="M114" s="200">
        <v>6396.0892715613063</v>
      </c>
      <c r="N114" s="200">
        <v>6913.602292033218</v>
      </c>
      <c r="O114" s="200">
        <v>7363.1623193664045</v>
      </c>
      <c r="P114" s="200">
        <v>8381.6718331392422</v>
      </c>
      <c r="Q114" s="200">
        <v>8827.0541075854781</v>
      </c>
      <c r="R114" s="200">
        <v>9254.8486051297623</v>
      </c>
      <c r="S114" s="200">
        <v>10610.477842799304</v>
      </c>
      <c r="T114" s="200">
        <v>11651.317454686237</v>
      </c>
      <c r="U114" s="200">
        <v>12659.983658527048</v>
      </c>
      <c r="V114" s="200">
        <v>13577.406577199272</v>
      </c>
      <c r="W114" s="200">
        <v>12995.560410477956</v>
      </c>
      <c r="X114" s="201"/>
      <c r="Y114" s="201"/>
      <c r="Z114" s="201"/>
      <c r="AA114" s="201"/>
      <c r="AB114" s="202">
        <f t="shared" si="6"/>
        <v>5855.8674465970262</v>
      </c>
      <c r="AC114" s="202">
        <f t="shared" si="7"/>
        <v>12298.949188737963</v>
      </c>
      <c r="AD114" s="203">
        <f t="shared" si="5"/>
        <v>9077.408317667494</v>
      </c>
    </row>
    <row r="115" spans="2:30" x14ac:dyDescent="0.25">
      <c r="B115" s="152" t="s">
        <v>191</v>
      </c>
      <c r="C115" s="207">
        <v>3729.2514999633272</v>
      </c>
      <c r="D115" s="200">
        <v>3887.6172113409184</v>
      </c>
      <c r="E115" s="200">
        <v>4095.9564726282615</v>
      </c>
      <c r="F115" s="200">
        <v>4418.1384248796685</v>
      </c>
      <c r="G115" s="200">
        <v>4963.6177270488715</v>
      </c>
      <c r="H115" s="200">
        <v>5424.2301184035769</v>
      </c>
      <c r="I115" s="200">
        <v>5989.6599847292346</v>
      </c>
      <c r="J115" s="200">
        <v>6689.462292094684</v>
      </c>
      <c r="K115" s="200">
        <v>7319.096892409877</v>
      </c>
      <c r="L115" s="200">
        <v>7167.2467891801198</v>
      </c>
      <c r="M115" s="200">
        <v>7581.5466713398919</v>
      </c>
      <c r="N115" s="200">
        <v>8912.8733914244294</v>
      </c>
      <c r="O115" s="200">
        <v>10227.530274628665</v>
      </c>
      <c r="P115" s="200">
        <v>10549.892056039011</v>
      </c>
      <c r="Q115" s="200">
        <v>11056.298527918905</v>
      </c>
      <c r="R115" s="200">
        <v>10648.273982050725</v>
      </c>
      <c r="S115" s="200">
        <v>10737.486130693222</v>
      </c>
      <c r="T115" s="200">
        <v>11366.303937103241</v>
      </c>
      <c r="U115" s="200">
        <v>12317.440924508419</v>
      </c>
      <c r="V115" s="200">
        <v>13014.112902849711</v>
      </c>
      <c r="W115" s="200">
        <v>12362.341834229506</v>
      </c>
      <c r="X115" s="201"/>
      <c r="Y115" s="201"/>
      <c r="Z115" s="201"/>
      <c r="AA115" s="201"/>
      <c r="AB115" s="202">
        <f t="shared" si="6"/>
        <v>7041.2932697550104</v>
      </c>
      <c r="AC115" s="202">
        <f t="shared" si="7"/>
        <v>11959.537145876819</v>
      </c>
      <c r="AD115" s="203">
        <f t="shared" si="5"/>
        <v>9500.415207815915</v>
      </c>
    </row>
    <row r="116" spans="2:30" x14ac:dyDescent="0.25">
      <c r="B116" s="152" t="s">
        <v>255</v>
      </c>
      <c r="C116" s="207">
        <v>6004.4029452143495</v>
      </c>
      <c r="D116" s="200">
        <v>6773.1969604473052</v>
      </c>
      <c r="E116" s="200">
        <v>7100.2982332194979</v>
      </c>
      <c r="F116" s="200">
        <v>7333.3327875703053</v>
      </c>
      <c r="G116" s="200">
        <v>7835.7593672788453</v>
      </c>
      <c r="H116" s="200">
        <v>8313.6587025396857</v>
      </c>
      <c r="I116" s="200">
        <v>10444.75747958687</v>
      </c>
      <c r="J116" s="200">
        <v>12444.224713187177</v>
      </c>
      <c r="K116" s="200">
        <v>13816.525000687341</v>
      </c>
      <c r="L116" s="200">
        <v>13031.708914680999</v>
      </c>
      <c r="M116" s="200">
        <v>13646.472183832531</v>
      </c>
      <c r="N116" s="200">
        <v>14472.425514047725</v>
      </c>
      <c r="O116" s="200">
        <v>13863.96542187265</v>
      </c>
      <c r="P116" s="200">
        <v>14870.171800724764</v>
      </c>
      <c r="Q116" s="200">
        <v>15371.184629380048</v>
      </c>
      <c r="R116" s="200">
        <v>16332.789899836856</v>
      </c>
      <c r="S116" s="200">
        <v>18199.330290116515</v>
      </c>
      <c r="T116" s="200">
        <v>19682.283348819365</v>
      </c>
      <c r="U116" s="200">
        <v>21547.282535187569</v>
      </c>
      <c r="V116" s="200">
        <v>23343.928165473892</v>
      </c>
      <c r="W116" s="200">
        <v>20542.714597239094</v>
      </c>
      <c r="X116" s="201"/>
      <c r="Y116" s="201"/>
      <c r="Z116" s="201"/>
      <c r="AA116" s="201"/>
      <c r="AB116" s="202">
        <f t="shared" si="6"/>
        <v>11353.429659631684</v>
      </c>
      <c r="AC116" s="202">
        <f t="shared" si="7"/>
        <v>20663.107787367288</v>
      </c>
      <c r="AD116" s="203">
        <f t="shared" si="5"/>
        <v>16008.268723499485</v>
      </c>
    </row>
    <row r="117" spans="2:30" x14ac:dyDescent="0.25">
      <c r="B117" s="152" t="s">
        <v>138</v>
      </c>
      <c r="C117" s="207">
        <v>3579.3499527631602</v>
      </c>
      <c r="D117" s="200">
        <v>3878.2904383464102</v>
      </c>
      <c r="E117" s="200">
        <v>4014.2391654069202</v>
      </c>
      <c r="F117" s="200">
        <v>4281.4003889146097</v>
      </c>
      <c r="G117" s="200">
        <v>4553.5571346789902</v>
      </c>
      <c r="H117" s="200">
        <v>4793.2670280031298</v>
      </c>
      <c r="I117" s="200">
        <v>5250.5216764391298</v>
      </c>
      <c r="J117" s="200">
        <v>5516.8742711237101</v>
      </c>
      <c r="K117" s="200">
        <v>5886.6721119856302</v>
      </c>
      <c r="L117" s="200">
        <v>6107.3802706446104</v>
      </c>
      <c r="M117" s="200">
        <v>6332.1256668014903</v>
      </c>
      <c r="N117" s="200">
        <v>6712.32317824853</v>
      </c>
      <c r="O117" s="200">
        <v>6702.4183242653298</v>
      </c>
      <c r="P117" s="200">
        <v>6916.0130317388102</v>
      </c>
      <c r="Q117" s="200">
        <v>6609.6091078775498</v>
      </c>
      <c r="R117" s="200">
        <v>7024.9630890266299</v>
      </c>
      <c r="S117" s="200">
        <v>7113.0045998628702</v>
      </c>
      <c r="T117" s="200">
        <v>7312.0567790385603</v>
      </c>
      <c r="U117" s="200">
        <v>7625.7357526072501</v>
      </c>
      <c r="V117" s="200">
        <v>7856.2450573972901</v>
      </c>
      <c r="W117" s="200">
        <v>7296.1580646201901</v>
      </c>
      <c r="X117" s="201"/>
      <c r="Y117" s="201"/>
      <c r="Z117" s="201"/>
      <c r="AA117" s="201"/>
      <c r="AB117" s="202">
        <f t="shared" si="6"/>
        <v>5509.9378022665396</v>
      </c>
      <c r="AC117" s="202">
        <f t="shared" si="7"/>
        <v>7440.6400507052331</v>
      </c>
      <c r="AD117" s="203">
        <f t="shared" si="5"/>
        <v>6475.2889264858859</v>
      </c>
    </row>
    <row r="118" spans="2:30" x14ac:dyDescent="0.25">
      <c r="B118" s="152" t="s">
        <v>82</v>
      </c>
      <c r="C118" s="207">
        <v>478.31070729117226</v>
      </c>
      <c r="D118" s="200">
        <v>532.54989683038571</v>
      </c>
      <c r="E118" s="200">
        <v>574.14965443925246</v>
      </c>
      <c r="F118" s="200">
        <v>606.70727775001808</v>
      </c>
      <c r="G118" s="200">
        <v>652.7959621570875</v>
      </c>
      <c r="H118" s="200">
        <v>697.43110116655214</v>
      </c>
      <c r="I118" s="200">
        <v>766.27687484940577</v>
      </c>
      <c r="J118" s="200">
        <v>824.48200449798867</v>
      </c>
      <c r="K118" s="200">
        <v>877.59844910728236</v>
      </c>
      <c r="L118" s="200">
        <v>914.77706751263372</v>
      </c>
      <c r="M118" s="200">
        <v>958.93745887907437</v>
      </c>
      <c r="N118" s="200">
        <v>1023.0650841996267</v>
      </c>
      <c r="O118" s="200">
        <v>1035.5224374577151</v>
      </c>
      <c r="P118" s="200">
        <v>1084.9841902278899</v>
      </c>
      <c r="Q118" s="200">
        <v>1139.0517822439772</v>
      </c>
      <c r="R118" s="200">
        <v>1291.2680336814606</v>
      </c>
      <c r="S118" s="200">
        <v>1363.6749532013735</v>
      </c>
      <c r="T118" s="200">
        <v>1283.6598698098624</v>
      </c>
      <c r="U118" s="200">
        <v>1320.7022645391332</v>
      </c>
      <c r="V118" s="200">
        <v>1335.9864109440161</v>
      </c>
      <c r="W118" s="200">
        <v>1296.9213952838227</v>
      </c>
      <c r="X118" s="201"/>
      <c r="Y118" s="201"/>
      <c r="Z118" s="201"/>
      <c r="AA118" s="201"/>
      <c r="AB118" s="202">
        <f t="shared" si="6"/>
        <v>841.11924889322017</v>
      </c>
      <c r="AC118" s="202">
        <f t="shared" si="7"/>
        <v>1320.1889787556415</v>
      </c>
      <c r="AD118" s="203">
        <f t="shared" si="5"/>
        <v>1080.6541138244309</v>
      </c>
    </row>
    <row r="119" spans="2:30" x14ac:dyDescent="0.25">
      <c r="B119" s="152" t="s">
        <v>95</v>
      </c>
      <c r="C119" s="207">
        <v>825.90113273473889</v>
      </c>
      <c r="D119" s="200">
        <v>939.08718379527329</v>
      </c>
      <c r="E119" s="200">
        <v>1054.9251902914332</v>
      </c>
      <c r="F119" s="200">
        <v>1202.7918348807493</v>
      </c>
      <c r="G119" s="200">
        <v>1392.3167683147328</v>
      </c>
      <c r="H119" s="200">
        <v>1617.6267800719475</v>
      </c>
      <c r="I119" s="200">
        <v>1874.9003637985329</v>
      </c>
      <c r="J119" s="200">
        <v>2151.9464749049353</v>
      </c>
      <c r="K119" s="200">
        <v>2421.712966723057</v>
      </c>
      <c r="L119" s="200">
        <v>2676.9975605298973</v>
      </c>
      <c r="M119" s="200">
        <v>2960.2412152444585</v>
      </c>
      <c r="N119" s="200">
        <v>3224.5010196961939</v>
      </c>
      <c r="O119" s="200">
        <v>3547.1306529337303</v>
      </c>
      <c r="P119" s="200">
        <v>3782.572595366571</v>
      </c>
      <c r="Q119" s="200">
        <v>4009.9625619173626</v>
      </c>
      <c r="R119" s="200">
        <v>4105.4433769866437</v>
      </c>
      <c r="S119" s="200">
        <v>4031.1797361403778</v>
      </c>
      <c r="T119" s="200">
        <v>4224.5450306141156</v>
      </c>
      <c r="U119" s="200">
        <v>4575.1309903977562</v>
      </c>
      <c r="V119" s="200">
        <v>4940.1524991431943</v>
      </c>
      <c r="W119" s="200">
        <v>5121.9175591259018</v>
      </c>
      <c r="X119" s="201"/>
      <c r="Y119" s="201"/>
      <c r="Z119" s="201"/>
      <c r="AA119" s="201"/>
      <c r="AB119" s="202">
        <f t="shared" si="6"/>
        <v>2361.753604886891</v>
      </c>
      <c r="AC119" s="202">
        <f t="shared" si="7"/>
        <v>4578.585163084269</v>
      </c>
      <c r="AD119" s="203">
        <f t="shared" si="5"/>
        <v>3470.1693839855798</v>
      </c>
    </row>
    <row r="120" spans="2:30" x14ac:dyDescent="0.25">
      <c r="B120" s="152" t="s">
        <v>139</v>
      </c>
      <c r="C120" s="207">
        <v>5202.6556565965293</v>
      </c>
      <c r="D120" s="200">
        <v>5293.6097178685986</v>
      </c>
      <c r="E120" s="200">
        <v>5550.0810211521812</v>
      </c>
      <c r="F120" s="200">
        <v>5806.2994677899078</v>
      </c>
      <c r="G120" s="200">
        <v>6593.7626397339309</v>
      </c>
      <c r="H120" s="200">
        <v>6861.1461287167922</v>
      </c>
      <c r="I120" s="200">
        <v>7442.0562051763054</v>
      </c>
      <c r="J120" s="200">
        <v>7911.3950366829913</v>
      </c>
      <c r="K120" s="200">
        <v>8129.630071452505</v>
      </c>
      <c r="L120" s="200">
        <v>8067.1828861781605</v>
      </c>
      <c r="M120" s="200">
        <v>8499.5196403146747</v>
      </c>
      <c r="N120" s="200">
        <v>8958.9323132538702</v>
      </c>
      <c r="O120" s="200">
        <v>9341.1066834683697</v>
      </c>
      <c r="P120" s="200">
        <v>9735.5326434904309</v>
      </c>
      <c r="Q120" s="200">
        <v>10467.228042144021</v>
      </c>
      <c r="R120" s="200">
        <v>10633.294417575031</v>
      </c>
      <c r="S120" s="200">
        <v>10427.121756584178</v>
      </c>
      <c r="T120" s="200">
        <v>10171.421495361214</v>
      </c>
      <c r="U120" s="200">
        <v>10329.655023911433</v>
      </c>
      <c r="V120" s="200">
        <v>10227.582624143774</v>
      </c>
      <c r="W120" s="200">
        <v>9294.6243311189337</v>
      </c>
      <c r="X120" s="201"/>
      <c r="Y120" s="201"/>
      <c r="Z120" s="201"/>
      <c r="AA120" s="201"/>
      <c r="AB120" s="202">
        <f t="shared" si="6"/>
        <v>7780.8395357246436</v>
      </c>
      <c r="AC120" s="202">
        <f t="shared" si="7"/>
        <v>10090.081046223906</v>
      </c>
      <c r="AD120" s="203">
        <f t="shared" si="5"/>
        <v>8935.4602909742753</v>
      </c>
    </row>
    <row r="121" spans="2:30" x14ac:dyDescent="0.25">
      <c r="B121" s="152" t="s">
        <v>86</v>
      </c>
      <c r="C121" s="207">
        <v>1354.4952363458131</v>
      </c>
      <c r="D121" s="200">
        <v>1426.454373880674</v>
      </c>
      <c r="E121" s="200">
        <v>1428.5494756905441</v>
      </c>
      <c r="F121" s="200">
        <v>1491.0590467910386</v>
      </c>
      <c r="G121" s="200">
        <v>1581.5590691705315</v>
      </c>
      <c r="H121" s="200">
        <v>1666.2484579123516</v>
      </c>
      <c r="I121" s="200">
        <v>1752.499798239402</v>
      </c>
      <c r="J121" s="200">
        <v>1838.6876476777259</v>
      </c>
      <c r="K121" s="200">
        <v>1967.6998288185823</v>
      </c>
      <c r="L121" s="200">
        <v>2055.852269836138</v>
      </c>
      <c r="M121" s="200">
        <v>2169.5153588971939</v>
      </c>
      <c r="N121" s="200">
        <v>2288.2493374455366</v>
      </c>
      <c r="O121" s="200">
        <v>2505.3918104566069</v>
      </c>
      <c r="P121" s="200">
        <v>2702.2249626342282</v>
      </c>
      <c r="Q121" s="200">
        <v>2947.3164872539619</v>
      </c>
      <c r="R121" s="200">
        <v>2996.220461867656</v>
      </c>
      <c r="S121" s="200">
        <v>2989.6750063753698</v>
      </c>
      <c r="T121" s="200">
        <v>3565.1978074005242</v>
      </c>
      <c r="U121" s="200">
        <v>3864.3221240967114</v>
      </c>
      <c r="V121" s="200">
        <v>4119.9223393551447</v>
      </c>
      <c r="W121" s="200">
        <v>4007.0128025784547</v>
      </c>
      <c r="X121" s="201"/>
      <c r="Y121" s="201"/>
      <c r="Z121" s="201"/>
      <c r="AA121" s="201"/>
      <c r="AB121" s="202">
        <f t="shared" si="6"/>
        <v>2010.7514764323741</v>
      </c>
      <c r="AC121" s="202">
        <f t="shared" si="7"/>
        <v>3709.2260159612406</v>
      </c>
      <c r="AD121" s="203">
        <f t="shared" si="5"/>
        <v>2859.9887461968074</v>
      </c>
    </row>
    <row r="122" spans="2:30" x14ac:dyDescent="0.25">
      <c r="B122" s="152" t="s">
        <v>234</v>
      </c>
      <c r="C122" s="207">
        <v>31884.689415731711</v>
      </c>
      <c r="D122" s="200">
        <v>33194.523071556781</v>
      </c>
      <c r="E122" s="200">
        <v>34447.205318064509</v>
      </c>
      <c r="F122" s="200">
        <v>34114.417540450821</v>
      </c>
      <c r="G122" s="200">
        <v>35780.1066293166</v>
      </c>
      <c r="H122" s="200">
        <v>37625.561708495763</v>
      </c>
      <c r="I122" s="200">
        <v>40958.918945155085</v>
      </c>
      <c r="J122" s="200">
        <v>43885.831350533845</v>
      </c>
      <c r="K122" s="200">
        <v>46420.201679559199</v>
      </c>
      <c r="L122" s="200">
        <v>44589.719150757242</v>
      </c>
      <c r="M122" s="200">
        <v>45078.318144704594</v>
      </c>
      <c r="N122" s="200">
        <v>46599.021030449956</v>
      </c>
      <c r="O122" s="200">
        <v>47272.103018797156</v>
      </c>
      <c r="P122" s="200">
        <v>49241.517840630506</v>
      </c>
      <c r="Q122" s="200">
        <v>49233.215395440115</v>
      </c>
      <c r="R122" s="200">
        <v>50288.591394937655</v>
      </c>
      <c r="S122" s="200">
        <v>52288.415084135297</v>
      </c>
      <c r="T122" s="200">
        <v>55088.633800674434</v>
      </c>
      <c r="U122" s="200">
        <v>57901.097013047678</v>
      </c>
      <c r="V122" s="200">
        <v>59675.180335706529</v>
      </c>
      <c r="W122" s="200">
        <v>59334.214839007</v>
      </c>
      <c r="X122" s="201"/>
      <c r="Y122" s="201"/>
      <c r="Z122" s="201"/>
      <c r="AA122" s="201"/>
      <c r="AB122" s="202">
        <f t="shared" si="6"/>
        <v>41913.371352161339</v>
      </c>
      <c r="AC122" s="202">
        <f t="shared" si="7"/>
        <v>56857.508214514193</v>
      </c>
      <c r="AD122" s="203">
        <f t="shared" si="5"/>
        <v>49385.439783337766</v>
      </c>
    </row>
    <row r="123" spans="2:30" x14ac:dyDescent="0.25">
      <c r="B123" s="152" t="s">
        <v>225</v>
      </c>
      <c r="C123" s="205">
        <v>15000</v>
      </c>
      <c r="D123" s="195">
        <v>15000</v>
      </c>
      <c r="E123" s="195">
        <v>14000</v>
      </c>
      <c r="F123" s="195">
        <v>15000</v>
      </c>
      <c r="G123" s="204">
        <v>20675</v>
      </c>
      <c r="H123" s="204">
        <v>26350</v>
      </c>
      <c r="I123" s="204">
        <v>26350</v>
      </c>
      <c r="J123" s="204">
        <v>32025</v>
      </c>
      <c r="K123" s="195">
        <v>37700</v>
      </c>
      <c r="L123" s="204">
        <v>37975</v>
      </c>
      <c r="M123" s="204">
        <v>38250</v>
      </c>
      <c r="N123" s="204">
        <v>38525</v>
      </c>
      <c r="O123" s="195">
        <v>38800</v>
      </c>
      <c r="P123" s="204">
        <v>34950</v>
      </c>
      <c r="Q123" s="204">
        <v>34950</v>
      </c>
      <c r="R123" s="195">
        <v>31100</v>
      </c>
      <c r="S123" s="204">
        <f>R123/R6*S6</f>
        <v>31971.315391841799</v>
      </c>
      <c r="T123" s="204">
        <f t="shared" ref="T123:W123" si="8">S123/S6*T6</f>
        <v>33300.284583753259</v>
      </c>
      <c r="U123" s="204">
        <f t="shared" si="8"/>
        <v>34945.661724437872</v>
      </c>
      <c r="V123" s="204">
        <f t="shared" si="8"/>
        <v>36158.145156444371</v>
      </c>
      <c r="W123" s="204">
        <f t="shared" si="8"/>
        <v>35098.671466353087</v>
      </c>
      <c r="X123" s="201"/>
      <c r="Y123" s="201"/>
      <c r="Z123" s="201"/>
      <c r="AA123" s="201"/>
      <c r="AB123" s="202">
        <f t="shared" si="6"/>
        <v>28540.625</v>
      </c>
      <c r="AC123" s="202">
        <f t="shared" si="7"/>
        <v>34294.815664566078</v>
      </c>
      <c r="AD123" s="203">
        <f t="shared" si="5"/>
        <v>31417.720332283039</v>
      </c>
    </row>
    <row r="124" spans="2:30" x14ac:dyDescent="0.25">
      <c r="B124" s="152" t="s">
        <v>213</v>
      </c>
      <c r="C124" s="207">
        <v>21514.477549488573</v>
      </c>
      <c r="D124" s="200">
        <v>22496.753926025242</v>
      </c>
      <c r="E124" s="200">
        <v>23306.279537627735</v>
      </c>
      <c r="F124" s="200">
        <v>23961.41876687104</v>
      </c>
      <c r="G124" s="200">
        <v>25080.039947799964</v>
      </c>
      <c r="H124" s="200">
        <v>25677.419080325202</v>
      </c>
      <c r="I124" s="200">
        <v>27744.735888464798</v>
      </c>
      <c r="J124" s="200">
        <v>29355.664824619394</v>
      </c>
      <c r="K124" s="200">
        <v>29827.142547538511</v>
      </c>
      <c r="L124" s="200">
        <v>30700.558567154207</v>
      </c>
      <c r="M124" s="200">
        <v>31239.191309055255</v>
      </c>
      <c r="N124" s="200">
        <v>32701.378597094841</v>
      </c>
      <c r="O124" s="200">
        <v>32988.609759761319</v>
      </c>
      <c r="P124" s="200">
        <v>36242.621228595846</v>
      </c>
      <c r="Q124" s="200">
        <v>37293.356785071795</v>
      </c>
      <c r="R124" s="200">
        <v>37479.682980012927</v>
      </c>
      <c r="S124" s="200">
        <v>39955.803025873385</v>
      </c>
      <c r="T124" s="200">
        <v>42285.319902666044</v>
      </c>
      <c r="U124" s="200">
        <v>43930.881423072016</v>
      </c>
      <c r="V124" s="200">
        <v>45073.20307531688</v>
      </c>
      <c r="W124" s="200">
        <v>44212.876475418765</v>
      </c>
      <c r="X124" s="201"/>
      <c r="Y124" s="201"/>
      <c r="Z124" s="201"/>
      <c r="AA124" s="201"/>
      <c r="AB124" s="202">
        <f t="shared" si="6"/>
        <v>29225.58320596916</v>
      </c>
      <c r="AC124" s="202">
        <f t="shared" si="7"/>
        <v>43091.61678046942</v>
      </c>
      <c r="AD124" s="203">
        <f t="shared" si="5"/>
        <v>36158.599993219294</v>
      </c>
    </row>
    <row r="125" spans="2:30" x14ac:dyDescent="0.25">
      <c r="B125" s="152" t="s">
        <v>121</v>
      </c>
      <c r="C125" s="207">
        <v>2783.2289125277675</v>
      </c>
      <c r="D125" s="200">
        <v>2885.203621066767</v>
      </c>
      <c r="E125" s="200">
        <v>2911.0947929047597</v>
      </c>
      <c r="F125" s="200">
        <v>2998.0876169246171</v>
      </c>
      <c r="G125" s="200">
        <v>3198.3471989708905</v>
      </c>
      <c r="H125" s="200">
        <v>3392.5621783276752</v>
      </c>
      <c r="I125" s="200">
        <v>3590.8310846362101</v>
      </c>
      <c r="J125" s="200">
        <v>3821.59213644485</v>
      </c>
      <c r="K125" s="200">
        <v>3974.7295497773316</v>
      </c>
      <c r="L125" s="200">
        <v>3820.5029172245459</v>
      </c>
      <c r="M125" s="200">
        <v>3981.0809200904141</v>
      </c>
      <c r="N125" s="200">
        <v>4263.1577767870294</v>
      </c>
      <c r="O125" s="200">
        <v>4427.94692395537</v>
      </c>
      <c r="P125" s="200">
        <v>4610.2989812905535</v>
      </c>
      <c r="Q125" s="200">
        <v>4941.6997020079007</v>
      </c>
      <c r="R125" s="200">
        <v>5293.8704622428741</v>
      </c>
      <c r="S125" s="200">
        <v>5694.0542874078919</v>
      </c>
      <c r="T125" s="200">
        <v>6004.0140875734123</v>
      </c>
      <c r="U125" s="200">
        <v>5867.2438906772704</v>
      </c>
      <c r="V125" s="200">
        <v>5682.2159776034096</v>
      </c>
      <c r="W125" s="200">
        <v>5567.6474622844262</v>
      </c>
      <c r="X125" s="201"/>
      <c r="Y125" s="201"/>
      <c r="Z125" s="201"/>
      <c r="AA125" s="201"/>
      <c r="AB125" s="202">
        <f t="shared" si="6"/>
        <v>3805.8896734487216</v>
      </c>
      <c r="AC125" s="202">
        <f t="shared" si="7"/>
        <v>5763.0351411092815</v>
      </c>
      <c r="AD125" s="203">
        <f t="shared" si="5"/>
        <v>4784.4624072790011</v>
      </c>
    </row>
    <row r="126" spans="2:30" x14ac:dyDescent="0.25">
      <c r="B126" s="152" t="s">
        <v>92</v>
      </c>
      <c r="C126" s="207">
        <v>777.07934799268844</v>
      </c>
      <c r="D126" s="200">
        <v>821.41100107701982</v>
      </c>
      <c r="E126" s="200">
        <v>843.94318952123103</v>
      </c>
      <c r="F126" s="200">
        <v>846.47179618934945</v>
      </c>
      <c r="G126" s="200">
        <v>840.65698030461976</v>
      </c>
      <c r="H126" s="200">
        <v>896.35269382285537</v>
      </c>
      <c r="I126" s="200">
        <v>942.31988308581083</v>
      </c>
      <c r="J126" s="200">
        <v>961.24648739039185</v>
      </c>
      <c r="K126" s="200">
        <v>1016.5615359044842</v>
      </c>
      <c r="L126" s="200">
        <v>1005.3741075297033</v>
      </c>
      <c r="M126" s="200">
        <v>1062.6899137790849</v>
      </c>
      <c r="N126" s="200">
        <v>1068.2448529308065</v>
      </c>
      <c r="O126" s="200">
        <v>1158.6690204200681</v>
      </c>
      <c r="P126" s="200">
        <v>1127.3489526686926</v>
      </c>
      <c r="Q126" s="200">
        <v>1142.5168645317185</v>
      </c>
      <c r="R126" s="200">
        <v>1145.3094019690316</v>
      </c>
      <c r="S126" s="200">
        <v>1153.3396894933421</v>
      </c>
      <c r="T126" s="200">
        <v>1163.2261702083288</v>
      </c>
      <c r="U126" s="200">
        <v>1229.2237817932898</v>
      </c>
      <c r="V126" s="200">
        <v>1276.1538833502352</v>
      </c>
      <c r="W126" s="200">
        <v>1287.7788513924488</v>
      </c>
      <c r="X126" s="201"/>
      <c r="Y126" s="201"/>
      <c r="Z126" s="201"/>
      <c r="AA126" s="201"/>
      <c r="AB126" s="202">
        <f t="shared" si="6"/>
        <v>978.51225181984705</v>
      </c>
      <c r="AC126" s="202">
        <f t="shared" si="7"/>
        <v>1221.944475247529</v>
      </c>
      <c r="AD126" s="203">
        <f t="shared" si="5"/>
        <v>1100.228363533688</v>
      </c>
    </row>
    <row r="127" spans="2:30" x14ac:dyDescent="0.25">
      <c r="B127" s="152" t="s">
        <v>130</v>
      </c>
      <c r="C127" s="207">
        <v>2306.1145227970542</v>
      </c>
      <c r="D127" s="200">
        <v>2434.2462193085507</v>
      </c>
      <c r="E127" s="200">
        <v>2780.7922975190559</v>
      </c>
      <c r="F127" s="200">
        <v>2964.3629924111528</v>
      </c>
      <c r="G127" s="200">
        <v>3241.7244962231525</v>
      </c>
      <c r="H127" s="200">
        <v>3467.1051560401488</v>
      </c>
      <c r="I127" s="200">
        <v>3690.8402489903301</v>
      </c>
      <c r="J127" s="200">
        <v>3934.8425368489784</v>
      </c>
      <c r="K127" s="200">
        <v>4170.7329140637648</v>
      </c>
      <c r="L127" s="200">
        <v>4420.9740111990004</v>
      </c>
      <c r="M127" s="200">
        <v>4703.2048306680845</v>
      </c>
      <c r="N127" s="200">
        <v>4922.7023446402745</v>
      </c>
      <c r="O127" s="200">
        <v>4982.9453987823554</v>
      </c>
      <c r="P127" s="200">
        <v>5225.1729343222523</v>
      </c>
      <c r="Q127" s="200">
        <v>5507.169494541442</v>
      </c>
      <c r="R127" s="200">
        <v>5426.3327873229364</v>
      </c>
      <c r="S127" s="200">
        <v>5234.6791269107134</v>
      </c>
      <c r="T127" s="200">
        <v>5190.3561266883617</v>
      </c>
      <c r="U127" s="200">
        <v>5278.8483947005479</v>
      </c>
      <c r="V127" s="200">
        <v>5352.6794230310807</v>
      </c>
      <c r="W127" s="200">
        <v>5184.4802325224864</v>
      </c>
      <c r="X127" s="201"/>
      <c r="Y127" s="201"/>
      <c r="Z127" s="201"/>
      <c r="AA127" s="201"/>
      <c r="AB127" s="202">
        <f t="shared" si="6"/>
        <v>4011.2039491049086</v>
      </c>
      <c r="AC127" s="202">
        <f t="shared" si="7"/>
        <v>5248.2086607706387</v>
      </c>
      <c r="AD127" s="203">
        <f t="shared" si="5"/>
        <v>4629.7063049377739</v>
      </c>
    </row>
    <row r="128" spans="2:30" x14ac:dyDescent="0.25">
      <c r="B128" s="152" t="s">
        <v>185</v>
      </c>
      <c r="C128" s="207"/>
      <c r="D128" s="200"/>
      <c r="E128" s="200"/>
      <c r="F128" s="200"/>
      <c r="G128" s="200"/>
      <c r="H128" s="200"/>
      <c r="I128" s="200"/>
      <c r="J128" s="200"/>
      <c r="K128" s="200"/>
      <c r="L128" s="200"/>
      <c r="M128" s="200"/>
      <c r="N128" s="200"/>
      <c r="O128" s="200"/>
      <c r="P128" s="200"/>
      <c r="Q128" s="200"/>
      <c r="R128" s="200"/>
      <c r="S128" s="200"/>
      <c r="T128" s="200"/>
      <c r="U128" s="200"/>
      <c r="V128" s="200"/>
      <c r="W128" s="200"/>
      <c r="X128" s="201"/>
      <c r="Y128" s="201"/>
      <c r="Z128" s="201"/>
      <c r="AA128" s="201"/>
      <c r="AB128" s="202">
        <f t="shared" si="6"/>
        <v>0</v>
      </c>
      <c r="AC128" s="202">
        <f t="shared" si="7"/>
        <v>0</v>
      </c>
      <c r="AD128" s="203">
        <f t="shared" si="5"/>
        <v>0</v>
      </c>
    </row>
    <row r="129" spans="2:30" x14ac:dyDescent="0.25">
      <c r="B129" s="152" t="s">
        <v>193</v>
      </c>
      <c r="C129" s="207">
        <v>6154.4800017077396</v>
      </c>
      <c r="D129" s="200">
        <v>6052.4929950130499</v>
      </c>
      <c r="E129" s="200">
        <v>6395.2000413226342</v>
      </c>
      <c r="F129" s="200">
        <v>6588.6831417967815</v>
      </c>
      <c r="G129" s="200">
        <v>7166.0351461139235</v>
      </c>
      <c r="H129" s="200">
        <v>7848.9233404619554</v>
      </c>
      <c r="I129" s="200">
        <v>8678.608408684302</v>
      </c>
      <c r="J129" s="200">
        <v>9339.5796403036875</v>
      </c>
      <c r="K129" s="200">
        <v>10521.857473860715</v>
      </c>
      <c r="L129" s="200">
        <v>11018.055016256838</v>
      </c>
      <c r="M129" s="200">
        <v>11369.717257632641</v>
      </c>
      <c r="N129" s="200">
        <v>11689.90576716129</v>
      </c>
      <c r="O129" s="200">
        <v>11915.731570241856</v>
      </c>
      <c r="P129" s="200">
        <v>12727.332114945502</v>
      </c>
      <c r="Q129" s="200">
        <v>13434.848324797638</v>
      </c>
      <c r="R129" s="200">
        <v>13888.252653088168</v>
      </c>
      <c r="S129" s="200">
        <v>15137.969251394048</v>
      </c>
      <c r="T129" s="200">
        <v>15706.461737501922</v>
      </c>
      <c r="U129" s="200">
        <v>16725.814726012686</v>
      </c>
      <c r="V129" s="200">
        <v>17724.020806081673</v>
      </c>
      <c r="W129" s="200">
        <v>17015.229485302945</v>
      </c>
      <c r="X129" s="201"/>
      <c r="Y129" s="201"/>
      <c r="Z129" s="201"/>
      <c r="AA129" s="201"/>
      <c r="AB129" s="202">
        <f t="shared" si="6"/>
        <v>9674.356430836795</v>
      </c>
      <c r="AC129" s="202">
        <f t="shared" si="7"/>
        <v>16461.899201258657</v>
      </c>
      <c r="AD129" s="203">
        <f t="shared" si="5"/>
        <v>13068.127816047727</v>
      </c>
    </row>
    <row r="130" spans="2:30" x14ac:dyDescent="0.25">
      <c r="B130" s="152" t="s">
        <v>228</v>
      </c>
      <c r="C130" s="207">
        <v>36952.554147058006</v>
      </c>
      <c r="D130" s="200">
        <v>37780.644166174381</v>
      </c>
      <c r="E130" s="200">
        <v>37980.353976174534</v>
      </c>
      <c r="F130" s="200">
        <v>38553.932448869433</v>
      </c>
      <c r="G130" s="200">
        <v>42514.685989236088</v>
      </c>
      <c r="H130" s="200">
        <v>47797.529947205199</v>
      </c>
      <c r="I130" s="200">
        <v>54088.03683827354</v>
      </c>
      <c r="J130" s="200">
        <v>55862.656423293098</v>
      </c>
      <c r="K130" s="200">
        <v>61716.59971284221</v>
      </c>
      <c r="L130" s="200">
        <v>55404.974552169449</v>
      </c>
      <c r="M130" s="200">
        <v>57963.875944862892</v>
      </c>
      <c r="N130" s="200">
        <v>62076.740657668641</v>
      </c>
      <c r="O130" s="200">
        <v>65354.779248388309</v>
      </c>
      <c r="P130" s="200">
        <v>66961.25309882054</v>
      </c>
      <c r="Q130" s="200">
        <v>65892.689278781327</v>
      </c>
      <c r="R130" s="200">
        <v>60368.920871748458</v>
      </c>
      <c r="S130" s="200">
        <v>58939.912613309258</v>
      </c>
      <c r="T130" s="200">
        <v>64050.756165465551</v>
      </c>
      <c r="U130" s="200">
        <v>69710.484509237009</v>
      </c>
      <c r="V130" s="200">
        <v>68345.069417413295</v>
      </c>
      <c r="W130" s="200">
        <v>63287.607008467174</v>
      </c>
      <c r="X130" s="201"/>
      <c r="Y130" s="201"/>
      <c r="Z130" s="201"/>
      <c r="AA130" s="201"/>
      <c r="AB130" s="202">
        <f t="shared" si="6"/>
        <v>52954.389206347885</v>
      </c>
      <c r="AC130" s="202">
        <f t="shared" si="7"/>
        <v>64866.76594277846</v>
      </c>
      <c r="AD130" s="203">
        <f t="shared" si="5"/>
        <v>58910.577574563169</v>
      </c>
    </row>
    <row r="131" spans="2:30" x14ac:dyDescent="0.25">
      <c r="B131" s="152" t="s">
        <v>222</v>
      </c>
      <c r="C131" s="207">
        <v>35984.346800318708</v>
      </c>
      <c r="D131" s="200">
        <v>37970.327303819948</v>
      </c>
      <c r="E131" s="200">
        <v>37494.407153532062</v>
      </c>
      <c r="F131" s="200">
        <v>36372.348451476995</v>
      </c>
      <c r="G131" s="200">
        <v>36915.881024535687</v>
      </c>
      <c r="H131" s="200">
        <v>37992.560208364666</v>
      </c>
      <c r="I131" s="200">
        <v>40134.25697895675</v>
      </c>
      <c r="J131" s="200">
        <v>41809.565676605882</v>
      </c>
      <c r="K131" s="200">
        <v>44545.527888733523</v>
      </c>
      <c r="L131" s="200">
        <v>45554.909972822657</v>
      </c>
      <c r="M131" s="200">
        <v>44328.767172099033</v>
      </c>
      <c r="N131" s="200">
        <v>43425.168512641663</v>
      </c>
      <c r="O131" s="200">
        <v>44508.898170280445</v>
      </c>
      <c r="P131" s="200">
        <v>42078.860887754017</v>
      </c>
      <c r="Q131" s="200">
        <v>38624.682675765624</v>
      </c>
      <c r="R131" s="200">
        <v>31122.738662780914</v>
      </c>
      <c r="S131" s="200">
        <v>28908.54053540152</v>
      </c>
      <c r="T131" s="200">
        <v>29077.363599553893</v>
      </c>
      <c r="U131" s="200">
        <v>29125.455736080949</v>
      </c>
      <c r="V131" s="200">
        <v>28540.786998202148</v>
      </c>
      <c r="W131" s="200">
        <v>0</v>
      </c>
      <c r="X131" s="201"/>
      <c r="Y131" s="201"/>
      <c r="Z131" s="201"/>
      <c r="AA131" s="201"/>
      <c r="AB131" s="202">
        <f t="shared" si="6"/>
        <v>39928.952971280538</v>
      </c>
      <c r="AC131" s="202">
        <f t="shared" si="7"/>
        <v>23130.429373847706</v>
      </c>
      <c r="AD131" s="203">
        <f t="shared" si="5"/>
        <v>31529.691172564122</v>
      </c>
    </row>
    <row r="132" spans="2:30" x14ac:dyDescent="0.25">
      <c r="B132" s="152" t="s">
        <v>124</v>
      </c>
      <c r="C132" s="207">
        <v>2625.2617945015495</v>
      </c>
      <c r="D132" s="200">
        <v>2709.0279011683178</v>
      </c>
      <c r="E132" s="200">
        <v>2753.5407397271752</v>
      </c>
      <c r="F132" s="200">
        <v>2898.0329825596405</v>
      </c>
      <c r="G132" s="200">
        <v>3127.6907687685816</v>
      </c>
      <c r="H132" s="200">
        <v>3357.3634258246248</v>
      </c>
      <c r="I132" s="200">
        <v>3579.9624315187475</v>
      </c>
      <c r="J132" s="200">
        <v>3766.8555618716446</v>
      </c>
      <c r="K132" s="200">
        <v>3818.071985041136</v>
      </c>
      <c r="L132" s="200">
        <v>3868.7439423356959</v>
      </c>
      <c r="M132" s="200">
        <v>3890.2906186079608</v>
      </c>
      <c r="N132" s="200">
        <v>3993.5593669876121</v>
      </c>
      <c r="O132" s="200">
        <v>4018.73273731874</v>
      </c>
      <c r="P132" s="200">
        <v>4103.6295635187871</v>
      </c>
      <c r="Q132" s="200">
        <v>4238.6338674008466</v>
      </c>
      <c r="R132" s="200">
        <v>4373.0144748822231</v>
      </c>
      <c r="S132" s="200">
        <v>4410.0065649467024</v>
      </c>
      <c r="T132" s="200">
        <v>4571.2050784080366</v>
      </c>
      <c r="U132" s="200">
        <v>4853.2665574024732</v>
      </c>
      <c r="V132" s="200">
        <v>4896.3931450617129</v>
      </c>
      <c r="W132" s="200">
        <v>4811.0975625142828</v>
      </c>
      <c r="X132" s="201"/>
      <c r="Y132" s="201"/>
      <c r="Z132" s="201"/>
      <c r="AA132" s="201"/>
      <c r="AB132" s="202">
        <f t="shared" si="6"/>
        <v>3570.1507601270796</v>
      </c>
      <c r="AC132" s="202">
        <f t="shared" si="7"/>
        <v>4708.3937816666412</v>
      </c>
      <c r="AD132" s="203">
        <f t="shared" si="5"/>
        <v>4139.2722708968604</v>
      </c>
    </row>
    <row r="133" spans="2:30" x14ac:dyDescent="0.25">
      <c r="B133" s="152" t="s">
        <v>256</v>
      </c>
      <c r="C133" s="207">
        <v>2785.3251709740848</v>
      </c>
      <c r="D133" s="200">
        <v>2516.2733354920565</v>
      </c>
      <c r="E133" s="200">
        <v>2180.408148318133</v>
      </c>
      <c r="F133" s="200">
        <v>2468.2950825446237</v>
      </c>
      <c r="G133" s="200">
        <v>3012.5258348603056</v>
      </c>
      <c r="H133" s="200">
        <v>3369.8743146104134</v>
      </c>
      <c r="I133" s="200">
        <v>3350.5365453433883</v>
      </c>
      <c r="J133" s="200">
        <v>3480.7896472947809</v>
      </c>
      <c r="K133" s="200">
        <v>3708.664441635633</v>
      </c>
      <c r="L133" s="200">
        <v>3951.2349927961923</v>
      </c>
      <c r="M133" s="200">
        <v>4119.8194657718495</v>
      </c>
      <c r="N133" s="200">
        <v>4494.7313227254999</v>
      </c>
      <c r="O133" s="200">
        <v>5255.8256094214667</v>
      </c>
      <c r="P133" s="200">
        <v>5371.6871002024236</v>
      </c>
      <c r="Q133" s="200">
        <v>5510.1329304045548</v>
      </c>
      <c r="R133" s="200">
        <v>5954.4007836320816</v>
      </c>
      <c r="S133" s="200">
        <v>6305.3918030155228</v>
      </c>
      <c r="T133" s="200">
        <v>6401.7408913507388</v>
      </c>
      <c r="U133" s="200">
        <v>6469.9090981431818</v>
      </c>
      <c r="V133" s="200">
        <v>6509.5683354833345</v>
      </c>
      <c r="W133" s="200">
        <v>5687.8264749820537</v>
      </c>
      <c r="X133" s="201"/>
      <c r="Y133" s="201"/>
      <c r="Z133" s="201"/>
      <c r="AA133" s="201"/>
      <c r="AB133" s="202">
        <f t="shared" si="6"/>
        <v>3845.6577953767178</v>
      </c>
      <c r="AC133" s="202">
        <f t="shared" si="7"/>
        <v>6274.8873205949667</v>
      </c>
      <c r="AD133" s="203">
        <f t="shared" si="5"/>
        <v>5060.2725579858425</v>
      </c>
    </row>
    <row r="134" spans="2:30" x14ac:dyDescent="0.25">
      <c r="B134" s="152" t="s">
        <v>150</v>
      </c>
      <c r="C134" s="207">
        <v>8367.731991013603</v>
      </c>
      <c r="D134" s="200">
        <v>8435.2887709675815</v>
      </c>
      <c r="E134" s="200">
        <v>8594.0705462410879</v>
      </c>
      <c r="F134" s="200">
        <v>8951.6497907564699</v>
      </c>
      <c r="G134" s="200">
        <v>9701.8226330632097</v>
      </c>
      <c r="H134" s="200">
        <v>10527.455552395202</v>
      </c>
      <c r="I134" s="200">
        <v>11570.973931053459</v>
      </c>
      <c r="J134" s="200">
        <v>13066.860719198721</v>
      </c>
      <c r="K134" s="200">
        <v>14373.650146220123</v>
      </c>
      <c r="L134" s="200">
        <v>14405.110963302879</v>
      </c>
      <c r="M134" s="200">
        <v>15153.535962725717</v>
      </c>
      <c r="N134" s="200">
        <v>16923.94651787695</v>
      </c>
      <c r="O134" s="200">
        <v>18679.513943319846</v>
      </c>
      <c r="P134" s="200">
        <v>20809.855142042183</v>
      </c>
      <c r="Q134" s="200">
        <v>22897.402626957628</v>
      </c>
      <c r="R134" s="200">
        <v>25319.216687960248</v>
      </c>
      <c r="S134" s="200">
        <v>27828.555713766658</v>
      </c>
      <c r="T134" s="200">
        <v>30446.849566409743</v>
      </c>
      <c r="U134" s="200">
        <v>31784.314487286516</v>
      </c>
      <c r="V134" s="200">
        <v>32769.870319641974</v>
      </c>
      <c r="W134" s="200">
        <v>26772.51154247623</v>
      </c>
      <c r="X134" s="201"/>
      <c r="Y134" s="201"/>
      <c r="Z134" s="201"/>
      <c r="AA134" s="201"/>
      <c r="AB134" s="202">
        <f t="shared" ref="AB134:AB165" si="9">SUM(C134:R134)/16</f>
        <v>14236.130370318433</v>
      </c>
      <c r="AC134" s="202">
        <f t="shared" ref="AC134:AC165" si="10">SUM(S134:W134)/5</f>
        <v>29920.420325916224</v>
      </c>
      <c r="AD134" s="203">
        <f t="shared" ref="AD134:AD191" si="11">SUM(AB134:AC134)/2</f>
        <v>22078.275348117328</v>
      </c>
    </row>
    <row r="135" spans="2:30" x14ac:dyDescent="0.25">
      <c r="B135" s="152" t="s">
        <v>120</v>
      </c>
      <c r="C135" s="207">
        <v>2081.4539377323554</v>
      </c>
      <c r="D135" s="200">
        <v>2079.3558032313645</v>
      </c>
      <c r="E135" s="200">
        <v>2066.0130572340254</v>
      </c>
      <c r="F135" s="200">
        <v>2106.8234194397073</v>
      </c>
      <c r="G135" s="200">
        <v>2176.6455633653509</v>
      </c>
      <c r="H135" s="200">
        <v>2335.162197321481</v>
      </c>
      <c r="I135" s="200">
        <v>2477.9947459343662</v>
      </c>
      <c r="J135" s="200">
        <v>2678.3027727738468</v>
      </c>
      <c r="K135" s="200">
        <v>2656.8648318485989</v>
      </c>
      <c r="L135" s="200">
        <v>2791.71539390215</v>
      </c>
      <c r="M135" s="200">
        <v>3039.7841574489516</v>
      </c>
      <c r="N135" s="200">
        <v>3069.7597421149953</v>
      </c>
      <c r="O135" s="200">
        <v>3206.1958246032227</v>
      </c>
      <c r="P135" s="200">
        <v>3318.8009367136374</v>
      </c>
      <c r="Q135" s="200">
        <v>3761.5234315663029</v>
      </c>
      <c r="R135" s="200">
        <v>3966.7707103884013</v>
      </c>
      <c r="S135" s="200">
        <v>4144.6036317321323</v>
      </c>
      <c r="T135" s="200">
        <v>4285.6287564813865</v>
      </c>
      <c r="U135" s="200">
        <v>4290.6982820528401</v>
      </c>
      <c r="V135" s="200">
        <v>4474.6858045002537</v>
      </c>
      <c r="W135" s="200">
        <v>4285.0381636088969</v>
      </c>
      <c r="X135" s="201"/>
      <c r="Y135" s="201"/>
      <c r="Z135" s="201"/>
      <c r="AA135" s="201"/>
      <c r="AB135" s="202">
        <f t="shared" si="9"/>
        <v>2738.3229078511722</v>
      </c>
      <c r="AC135" s="202">
        <f t="shared" si="10"/>
        <v>4296.1309276751017</v>
      </c>
      <c r="AD135" s="203">
        <f t="shared" si="11"/>
        <v>3517.226917763137</v>
      </c>
    </row>
    <row r="136" spans="2:30" x14ac:dyDescent="0.25">
      <c r="B136" s="152" t="s">
        <v>127</v>
      </c>
      <c r="C136" s="207">
        <v>6654.1728151597836</v>
      </c>
      <c r="D136" s="200">
        <v>6612.677347692591</v>
      </c>
      <c r="E136" s="200">
        <v>6590.1672779823457</v>
      </c>
      <c r="F136" s="200">
        <v>6876.997090202276</v>
      </c>
      <c r="G136" s="200">
        <v>7223.556540448225</v>
      </c>
      <c r="H136" s="200">
        <v>7485.2992173735011</v>
      </c>
      <c r="I136" s="200">
        <v>7960.7253928679411</v>
      </c>
      <c r="J136" s="200">
        <v>8495.3369990428291</v>
      </c>
      <c r="K136" s="200">
        <v>9097.520488877326</v>
      </c>
      <c r="L136" s="200">
        <v>9020.3080224310797</v>
      </c>
      <c r="M136" s="200">
        <v>10001.530427929645</v>
      </c>
      <c r="N136" s="200">
        <v>10503.59585282377</v>
      </c>
      <c r="O136" s="200">
        <v>10018.723634784128</v>
      </c>
      <c r="P136" s="200">
        <v>11062.558733549071</v>
      </c>
      <c r="Q136" s="200">
        <v>11454.42887659681</v>
      </c>
      <c r="R136" s="200">
        <v>11486.523190555668</v>
      </c>
      <c r="S136" s="200">
        <v>12041.723542780621</v>
      </c>
      <c r="T136" s="200">
        <v>12590.548443654954</v>
      </c>
      <c r="U136" s="200">
        <v>13135.698867879877</v>
      </c>
      <c r="V136" s="200">
        <v>13149.038570274826</v>
      </c>
      <c r="W136" s="200">
        <v>13064.309329026562</v>
      </c>
      <c r="X136" s="201"/>
      <c r="Y136" s="201"/>
      <c r="Z136" s="201"/>
      <c r="AA136" s="201"/>
      <c r="AB136" s="202">
        <f t="shared" si="9"/>
        <v>8784.0076192698107</v>
      </c>
      <c r="AC136" s="202">
        <f t="shared" si="10"/>
        <v>12796.263750723369</v>
      </c>
      <c r="AD136" s="203">
        <f t="shared" si="11"/>
        <v>10790.135684996589</v>
      </c>
    </row>
    <row r="137" spans="2:30" x14ac:dyDescent="0.25">
      <c r="B137" s="152" t="s">
        <v>137</v>
      </c>
      <c r="C137" s="207">
        <v>5043.2671809348858</v>
      </c>
      <c r="D137" s="200">
        <v>5120.0688060673247</v>
      </c>
      <c r="E137" s="200">
        <v>5423.6442302083497</v>
      </c>
      <c r="F137" s="200">
        <v>5697.4321256678459</v>
      </c>
      <c r="G137" s="200">
        <v>6084.892534636374</v>
      </c>
      <c r="H137" s="200">
        <v>6610.8917056489254</v>
      </c>
      <c r="I137" s="200">
        <v>7262.2580838780632</v>
      </c>
      <c r="J137" s="200">
        <v>8026.6103250882725</v>
      </c>
      <c r="K137" s="200">
        <v>8857.8638606992627</v>
      </c>
      <c r="L137" s="200">
        <v>8951.0125348404308</v>
      </c>
      <c r="M137" s="200">
        <v>9730.4211039342408</v>
      </c>
      <c r="N137" s="200">
        <v>10476.796328229699</v>
      </c>
      <c r="O137" s="200">
        <v>10767.677327703599</v>
      </c>
      <c r="P137" s="200">
        <v>11295.963264408276</v>
      </c>
      <c r="Q137" s="200">
        <v>11510.27887638724</v>
      </c>
      <c r="R137" s="200">
        <v>11572.320793190192</v>
      </c>
      <c r="S137" s="200">
        <v>12013.377389700567</v>
      </c>
      <c r="T137" s="200">
        <v>12506.529375058606</v>
      </c>
      <c r="U137" s="200">
        <v>13088.295838455835</v>
      </c>
      <c r="V137" s="200">
        <v>13397.273916048285</v>
      </c>
      <c r="W137" s="200">
        <v>11874.098141770697</v>
      </c>
      <c r="X137" s="201"/>
      <c r="Y137" s="201"/>
      <c r="Z137" s="201"/>
      <c r="AA137" s="201"/>
      <c r="AB137" s="202">
        <f t="shared" si="9"/>
        <v>8276.9624425951861</v>
      </c>
      <c r="AC137" s="202">
        <f t="shared" si="10"/>
        <v>12575.914932206797</v>
      </c>
      <c r="AD137" s="203">
        <f t="shared" si="11"/>
        <v>10426.438687400991</v>
      </c>
    </row>
    <row r="138" spans="2:30" x14ac:dyDescent="0.25">
      <c r="B138" s="152" t="s">
        <v>132</v>
      </c>
      <c r="C138" s="207">
        <v>3439.5387590190107</v>
      </c>
      <c r="D138" s="200">
        <v>3545.7341422639465</v>
      </c>
      <c r="E138" s="200">
        <v>3657.9703571149198</v>
      </c>
      <c r="F138" s="200">
        <v>3835.9167515697904</v>
      </c>
      <c r="G138" s="200">
        <v>4115.7688139386528</v>
      </c>
      <c r="H138" s="200">
        <v>4370.373887422611</v>
      </c>
      <c r="I138" s="200">
        <v>4657.7087908795802</v>
      </c>
      <c r="J138" s="200">
        <v>5008.20140940702</v>
      </c>
      <c r="K138" s="200">
        <v>5239.7269382308086</v>
      </c>
      <c r="L138" s="200">
        <v>5268.4949835375</v>
      </c>
      <c r="M138" s="200">
        <v>5626.2811609601877</v>
      </c>
      <c r="N138" s="200">
        <v>5865.3435512433252</v>
      </c>
      <c r="O138" s="200">
        <v>6296.8276139270647</v>
      </c>
      <c r="P138" s="200">
        <v>6614.6835237464875</v>
      </c>
      <c r="Q138" s="200">
        <v>6960.9007157763908</v>
      </c>
      <c r="R138" s="200">
        <v>7186.7692804453882</v>
      </c>
      <c r="S138" s="200">
        <v>7703.7622752610723</v>
      </c>
      <c r="T138" s="200">
        <v>8120.8687933097344</v>
      </c>
      <c r="U138" s="200">
        <v>8720.607379193958</v>
      </c>
      <c r="V138" s="200">
        <v>9291.726915199346</v>
      </c>
      <c r="W138" s="200">
        <v>8386.7243267357771</v>
      </c>
      <c r="X138" s="201"/>
      <c r="Y138" s="201"/>
      <c r="Z138" s="201"/>
      <c r="AA138" s="201"/>
      <c r="AB138" s="202">
        <f t="shared" si="9"/>
        <v>5105.6400424676676</v>
      </c>
      <c r="AC138" s="202">
        <f t="shared" si="10"/>
        <v>8444.7379379399772</v>
      </c>
      <c r="AD138" s="203">
        <f t="shared" si="11"/>
        <v>6775.188990203822</v>
      </c>
    </row>
    <row r="139" spans="2:30" x14ac:dyDescent="0.25">
      <c r="B139" s="152" t="s">
        <v>226</v>
      </c>
      <c r="C139" s="207">
        <v>10676.762989564768</v>
      </c>
      <c r="D139" s="200">
        <v>11124.527933029616</v>
      </c>
      <c r="E139" s="200">
        <v>11804.266261675071</v>
      </c>
      <c r="F139" s="200">
        <v>12275.795667781114</v>
      </c>
      <c r="G139" s="200">
        <v>13342.614564612701</v>
      </c>
      <c r="H139" s="200">
        <v>13896.793380251296</v>
      </c>
      <c r="I139" s="200">
        <v>15132.072248016028</v>
      </c>
      <c r="J139" s="200">
        <v>16782.439007338195</v>
      </c>
      <c r="K139" s="200">
        <v>18303.352919797435</v>
      </c>
      <c r="L139" s="200">
        <v>19254.092275037234</v>
      </c>
      <c r="M139" s="200">
        <v>21088.616328720389</v>
      </c>
      <c r="N139" s="200">
        <v>22827.698136092447</v>
      </c>
      <c r="O139" s="200">
        <v>23745.69779509478</v>
      </c>
      <c r="P139" s="200">
        <v>24567.506166053478</v>
      </c>
      <c r="Q139" s="200">
        <v>25475.504693592677</v>
      </c>
      <c r="R139" s="200">
        <v>26862.052515028841</v>
      </c>
      <c r="S139" s="200">
        <v>28322.106977090094</v>
      </c>
      <c r="T139" s="200">
        <v>30064.503484177123</v>
      </c>
      <c r="U139" s="200">
        <v>31978.531149884249</v>
      </c>
      <c r="V139" s="200">
        <v>34233.315670480901</v>
      </c>
      <c r="W139" s="200">
        <v>34406.235100961443</v>
      </c>
      <c r="X139" s="201"/>
      <c r="Y139" s="201"/>
      <c r="Z139" s="201"/>
      <c r="AA139" s="201"/>
      <c r="AB139" s="202">
        <f t="shared" si="9"/>
        <v>17947.487055105379</v>
      </c>
      <c r="AC139" s="202">
        <f t="shared" si="10"/>
        <v>31800.938476518764</v>
      </c>
      <c r="AD139" s="203">
        <f t="shared" si="11"/>
        <v>24874.212765812073</v>
      </c>
    </row>
    <row r="140" spans="2:30" x14ac:dyDescent="0.25">
      <c r="B140" s="152" t="s">
        <v>195</v>
      </c>
      <c r="C140" s="207">
        <v>18884.886242676013</v>
      </c>
      <c r="D140" s="200">
        <v>19533.357305302776</v>
      </c>
      <c r="E140" s="200">
        <v>20356.647299736018</v>
      </c>
      <c r="F140" s="200">
        <v>20829.599559882805</v>
      </c>
      <c r="G140" s="200">
        <v>21460.020776373181</v>
      </c>
      <c r="H140" s="200">
        <v>22725.277494608355</v>
      </c>
      <c r="I140" s="200">
        <v>24649.719380891671</v>
      </c>
      <c r="J140" s="200">
        <v>25701.894575945389</v>
      </c>
      <c r="K140" s="200">
        <v>26665.837295293903</v>
      </c>
      <c r="L140" s="200">
        <v>26478.368973110861</v>
      </c>
      <c r="M140" s="200">
        <v>27282.750835076378</v>
      </c>
      <c r="N140" s="200">
        <v>26769.511885000364</v>
      </c>
      <c r="O140" s="200">
        <v>26438.016301997348</v>
      </c>
      <c r="P140" s="200">
        <v>27936.039664456341</v>
      </c>
      <c r="Q140" s="200">
        <v>28742.440378350919</v>
      </c>
      <c r="R140" s="200">
        <v>29660.896067252623</v>
      </c>
      <c r="S140" s="200">
        <v>31607.754243173284</v>
      </c>
      <c r="T140" s="200">
        <v>33044.716738747928</v>
      </c>
      <c r="U140" s="200">
        <v>34931.784600082436</v>
      </c>
      <c r="V140" s="200">
        <v>36945.141476255936</v>
      </c>
      <c r="W140" s="200">
        <v>34090.731264337774</v>
      </c>
      <c r="X140" s="201"/>
      <c r="Y140" s="201"/>
      <c r="Z140" s="201"/>
      <c r="AA140" s="201"/>
      <c r="AB140" s="202">
        <f t="shared" si="9"/>
        <v>24632.204002247181</v>
      </c>
      <c r="AC140" s="202">
        <f t="shared" si="10"/>
        <v>34124.025664519475</v>
      </c>
      <c r="AD140" s="203">
        <f t="shared" si="11"/>
        <v>29378.114833383326</v>
      </c>
    </row>
    <row r="141" spans="2:30" x14ac:dyDescent="0.25">
      <c r="B141" s="152" t="s">
        <v>254</v>
      </c>
      <c r="C141" s="207">
        <v>96823.113287834509</v>
      </c>
      <c r="D141" s="200">
        <v>99035.257844041596</v>
      </c>
      <c r="E141" s="200">
        <v>103476.33836207657</v>
      </c>
      <c r="F141" s="200">
        <v>102757.77865801298</v>
      </c>
      <c r="G141" s="200">
        <v>113857.65403428226</v>
      </c>
      <c r="H141" s="200">
        <v>109856.95291908526</v>
      </c>
      <c r="I141" s="200">
        <v>120838.17387899019</v>
      </c>
      <c r="J141" s="200">
        <v>122882.838501804</v>
      </c>
      <c r="K141" s="200">
        <v>125010.69740063074</v>
      </c>
      <c r="L141" s="200">
        <v>122424.61195711326</v>
      </c>
      <c r="M141" s="200">
        <v>132047.9866096378</v>
      </c>
      <c r="N141" s="200">
        <v>139358.96529318977</v>
      </c>
      <c r="O141" s="200">
        <v>141634.7038245819</v>
      </c>
      <c r="P141" s="200">
        <v>138229.76897389596</v>
      </c>
      <c r="Q141" s="200">
        <v>129068.57889759395</v>
      </c>
      <c r="R141" s="200">
        <v>92968.232096463835</v>
      </c>
      <c r="S141" s="200">
        <v>83102.350497339547</v>
      </c>
      <c r="T141" s="200">
        <v>91738.752795623353</v>
      </c>
      <c r="U141" s="200">
        <v>93154.234898723502</v>
      </c>
      <c r="V141" s="200">
        <v>93771.125305706126</v>
      </c>
      <c r="W141" s="200">
        <v>89935.267850709992</v>
      </c>
      <c r="X141" s="201"/>
      <c r="Y141" s="201"/>
      <c r="Z141" s="201"/>
      <c r="AA141" s="201"/>
      <c r="AB141" s="202">
        <f t="shared" si="9"/>
        <v>118141.97828370216</v>
      </c>
      <c r="AC141" s="202">
        <f t="shared" si="10"/>
        <v>90340.346269620495</v>
      </c>
      <c r="AD141" s="203">
        <f t="shared" si="11"/>
        <v>104241.16227666133</v>
      </c>
    </row>
    <row r="142" spans="2:30" x14ac:dyDescent="0.25">
      <c r="B142" s="152" t="s">
        <v>164</v>
      </c>
      <c r="C142" s="207"/>
      <c r="D142" s="200"/>
      <c r="E142" s="200"/>
      <c r="F142" s="200"/>
      <c r="G142" s="200"/>
      <c r="H142" s="200"/>
      <c r="I142" s="200"/>
      <c r="J142" s="200"/>
      <c r="K142" s="200"/>
      <c r="L142" s="200"/>
      <c r="M142" s="200"/>
      <c r="N142" s="200"/>
      <c r="O142" s="200"/>
      <c r="P142" s="200"/>
      <c r="Q142" s="200"/>
      <c r="R142" s="200"/>
      <c r="S142" s="200"/>
      <c r="T142" s="200"/>
      <c r="U142" s="200"/>
      <c r="V142" s="200"/>
      <c r="W142" s="200"/>
      <c r="X142" s="201"/>
      <c r="Y142" s="201"/>
      <c r="Z142" s="201"/>
      <c r="AA142" s="201"/>
      <c r="AB142" s="202">
        <f t="shared" si="9"/>
        <v>0</v>
      </c>
      <c r="AC142" s="202">
        <f t="shared" si="10"/>
        <v>0</v>
      </c>
      <c r="AD142" s="203">
        <f t="shared" si="11"/>
        <v>0</v>
      </c>
    </row>
    <row r="143" spans="2:30" x14ac:dyDescent="0.25">
      <c r="B143" s="152" t="s">
        <v>200</v>
      </c>
      <c r="C143" s="207">
        <v>5850.6242208230351</v>
      </c>
      <c r="D143" s="200">
        <v>6521.472893290219</v>
      </c>
      <c r="E143" s="200">
        <v>7162.3096729811823</v>
      </c>
      <c r="F143" s="200">
        <v>7552.1986447873596</v>
      </c>
      <c r="G143" s="200">
        <v>8982.845041792878</v>
      </c>
      <c r="H143" s="200">
        <v>9602.1494335901607</v>
      </c>
      <c r="I143" s="200">
        <v>11541.245061817839</v>
      </c>
      <c r="J143" s="200">
        <v>13683.437620404582</v>
      </c>
      <c r="K143" s="200">
        <v>16782.098860771217</v>
      </c>
      <c r="L143" s="200">
        <v>16644.038930375773</v>
      </c>
      <c r="M143" s="200">
        <v>16989.307041890304</v>
      </c>
      <c r="N143" s="200">
        <v>17896.275864178529</v>
      </c>
      <c r="O143" s="200">
        <v>18869.619212847014</v>
      </c>
      <c r="P143" s="200">
        <v>19781.979569986393</v>
      </c>
      <c r="Q143" s="200">
        <v>20657.707069552092</v>
      </c>
      <c r="R143" s="200">
        <v>21605.836678867621</v>
      </c>
      <c r="S143" s="200">
        <v>24271.366104769015</v>
      </c>
      <c r="T143" s="200">
        <v>27141.919332680303</v>
      </c>
      <c r="U143" s="200">
        <v>29248.80932326011</v>
      </c>
      <c r="V143" s="200">
        <v>32323.866840437513</v>
      </c>
      <c r="W143" s="200">
        <v>31945.749656632834</v>
      </c>
      <c r="X143" s="201"/>
      <c r="Y143" s="201"/>
      <c r="Z143" s="201"/>
      <c r="AA143" s="201"/>
      <c r="AB143" s="202">
        <f t="shared" si="9"/>
        <v>13757.696613622265</v>
      </c>
      <c r="AC143" s="202">
        <f t="shared" si="10"/>
        <v>28986.342251555954</v>
      </c>
      <c r="AD143" s="203">
        <f t="shared" si="11"/>
        <v>21372.01943258911</v>
      </c>
    </row>
    <row r="144" spans="2:30" x14ac:dyDescent="0.25">
      <c r="B144" s="152" t="s">
        <v>243</v>
      </c>
      <c r="C144" s="207">
        <v>6825.3915111817996</v>
      </c>
      <c r="D144" s="200">
        <v>7361.3636785264498</v>
      </c>
      <c r="E144" s="200">
        <v>8037.4745354155802</v>
      </c>
      <c r="F144" s="200">
        <v>9254.5372007647493</v>
      </c>
      <c r="G144" s="200">
        <v>10226.7661539289</v>
      </c>
      <c r="H144" s="200">
        <v>11822.346928941701</v>
      </c>
      <c r="I144" s="200">
        <v>14912.2339332667</v>
      </c>
      <c r="J144" s="200">
        <v>16648.2416399717</v>
      </c>
      <c r="K144" s="200">
        <v>20163.609415571798</v>
      </c>
      <c r="L144" s="200">
        <v>19389.941176244301</v>
      </c>
      <c r="M144" s="200">
        <v>20490.126719387899</v>
      </c>
      <c r="N144" s="200">
        <v>22798.6744273279</v>
      </c>
      <c r="O144" s="200">
        <v>24303.4734145818</v>
      </c>
      <c r="P144" s="200">
        <v>26073.874530745099</v>
      </c>
      <c r="Q144" s="200">
        <v>25761.6480209933</v>
      </c>
      <c r="R144" s="200">
        <v>24085.324184794699</v>
      </c>
      <c r="S144" s="200">
        <v>24128.0864065399</v>
      </c>
      <c r="T144" s="200">
        <v>25926.443853974299</v>
      </c>
      <c r="U144" s="200">
        <v>28681.784458296101</v>
      </c>
      <c r="V144" s="200">
        <v>29188.854156647001</v>
      </c>
      <c r="W144" s="200">
        <v>28213.447838229698</v>
      </c>
      <c r="X144" s="201"/>
      <c r="Y144" s="201"/>
      <c r="Z144" s="201"/>
      <c r="AA144" s="201"/>
      <c r="AB144" s="202">
        <f t="shared" si="9"/>
        <v>16759.689216977775</v>
      </c>
      <c r="AC144" s="202">
        <f t="shared" si="10"/>
        <v>27227.723342737405</v>
      </c>
      <c r="AD144" s="203">
        <f t="shared" si="11"/>
        <v>21993.70627985759</v>
      </c>
    </row>
    <row r="145" spans="2:30" x14ac:dyDescent="0.25">
      <c r="B145" s="152" t="s">
        <v>85</v>
      </c>
      <c r="C145" s="207">
        <v>631.07133866039555</v>
      </c>
      <c r="D145" s="200">
        <v>674.34782676096211</v>
      </c>
      <c r="E145" s="200">
        <v>757.35605004166882</v>
      </c>
      <c r="F145" s="200">
        <v>776.42376301095578</v>
      </c>
      <c r="G145" s="200">
        <v>844.53466399854176</v>
      </c>
      <c r="H145" s="200">
        <v>935.30042271399134</v>
      </c>
      <c r="I145" s="200">
        <v>1028.8765405454239</v>
      </c>
      <c r="J145" s="200">
        <v>1108.9077304164034</v>
      </c>
      <c r="K145" s="200">
        <v>1223.56616194506</v>
      </c>
      <c r="L145" s="200">
        <v>1275.3499629917105</v>
      </c>
      <c r="M145" s="200">
        <v>1349.452093687479</v>
      </c>
      <c r="N145" s="200">
        <v>1450.5794776479065</v>
      </c>
      <c r="O145" s="200">
        <v>1488.6697070257926</v>
      </c>
      <c r="P145" s="200">
        <v>1543.2734001759393</v>
      </c>
      <c r="Q145" s="200">
        <v>1706.6729870341976</v>
      </c>
      <c r="R145" s="200">
        <v>1804.5499523422325</v>
      </c>
      <c r="S145" s="200">
        <v>1882.3723800437122</v>
      </c>
      <c r="T145" s="200">
        <v>1975.2486611327549</v>
      </c>
      <c r="U145" s="200">
        <v>2138.8996987304563</v>
      </c>
      <c r="V145" s="200">
        <v>2321.7185897900317</v>
      </c>
      <c r="W145" s="200">
        <v>2213.0036543423917</v>
      </c>
      <c r="X145" s="201"/>
      <c r="Y145" s="201"/>
      <c r="Z145" s="201"/>
      <c r="AA145" s="201"/>
      <c r="AB145" s="202">
        <f t="shared" si="9"/>
        <v>1162.4332549374165</v>
      </c>
      <c r="AC145" s="202">
        <f t="shared" si="10"/>
        <v>2106.2485968078695</v>
      </c>
      <c r="AD145" s="203">
        <f t="shared" si="11"/>
        <v>1634.3409258726429</v>
      </c>
    </row>
    <row r="146" spans="2:30" x14ac:dyDescent="0.25">
      <c r="B146" s="152" t="s">
        <v>143</v>
      </c>
      <c r="C146" s="207">
        <v>9265.1462394042046</v>
      </c>
      <c r="D146" s="200">
        <v>9062.0213755862642</v>
      </c>
      <c r="E146" s="200">
        <v>9173.6407244038492</v>
      </c>
      <c r="F146" s="200">
        <v>9673.4247532953341</v>
      </c>
      <c r="G146" s="200">
        <v>10570.776293514149</v>
      </c>
      <c r="H146" s="200">
        <v>10749.900759060292</v>
      </c>
      <c r="I146" s="200">
        <v>11621.250342016647</v>
      </c>
      <c r="J146" s="200">
        <v>11971.268012504181</v>
      </c>
      <c r="K146" s="200">
        <v>12629.823311061868</v>
      </c>
      <c r="L146" s="200">
        <v>12207.270141065184</v>
      </c>
      <c r="M146" s="200">
        <v>12412.877513597427</v>
      </c>
      <c r="N146" s="200">
        <v>13256.926408739593</v>
      </c>
      <c r="O146" s="200">
        <v>13079.772522379833</v>
      </c>
      <c r="P146" s="200">
        <v>13489.696090918544</v>
      </c>
      <c r="Q146" s="200">
        <v>13760.250784925356</v>
      </c>
      <c r="R146" s="200">
        <v>13551.345228924225</v>
      </c>
      <c r="S146" s="200">
        <v>14292.081701837635</v>
      </c>
      <c r="T146" s="200">
        <v>14928.396096145048</v>
      </c>
      <c r="U146" s="200">
        <v>15653.299801990839</v>
      </c>
      <c r="V146" s="200">
        <v>15843.71598775514</v>
      </c>
      <c r="W146" s="200">
        <v>12705.098145767652</v>
      </c>
      <c r="X146" s="201"/>
      <c r="Y146" s="201"/>
      <c r="Z146" s="201"/>
      <c r="AA146" s="201"/>
      <c r="AB146" s="202">
        <f t="shared" si="9"/>
        <v>11654.711906337308</v>
      </c>
      <c r="AC146" s="202">
        <f t="shared" si="10"/>
        <v>14684.518346699264</v>
      </c>
      <c r="AD146" s="203">
        <f t="shared" si="11"/>
        <v>13169.615126518285</v>
      </c>
    </row>
    <row r="147" spans="2:30" x14ac:dyDescent="0.25">
      <c r="B147" s="152" t="s">
        <v>125</v>
      </c>
      <c r="C147" s="207">
        <v>3488.7193038113187</v>
      </c>
      <c r="D147" s="200">
        <v>3792.2276105029441</v>
      </c>
      <c r="E147" s="200">
        <v>3996.4017422498682</v>
      </c>
      <c r="F147" s="200">
        <v>4228.7536811367936</v>
      </c>
      <c r="G147" s="200">
        <v>4515.0553613222564</v>
      </c>
      <c r="H147" s="200">
        <v>4818.8558356407357</v>
      </c>
      <c r="I147" s="200">
        <v>5030.1864022150758</v>
      </c>
      <c r="J147" s="200">
        <v>5456.5690379586686</v>
      </c>
      <c r="K147" s="200">
        <v>5581.2820469019516</v>
      </c>
      <c r="L147" s="200">
        <v>5316.2051303499802</v>
      </c>
      <c r="M147" s="200">
        <v>5362.8608504021095</v>
      </c>
      <c r="N147" s="200">
        <v>5653.1914539881118</v>
      </c>
      <c r="O147" s="200">
        <v>5478.9326624148543</v>
      </c>
      <c r="P147" s="200">
        <v>5508.7155460317545</v>
      </c>
      <c r="Q147" s="200">
        <v>5569.5051215232179</v>
      </c>
      <c r="R147" s="200">
        <v>5825.0586396206254</v>
      </c>
      <c r="S147" s="200">
        <v>6330.8062848223917</v>
      </c>
      <c r="T147" s="200">
        <v>6489.7767862367546</v>
      </c>
      <c r="U147" s="200">
        <v>6537.8752046195414</v>
      </c>
      <c r="V147" s="200">
        <v>6912.0364600158991</v>
      </c>
      <c r="W147" s="200">
        <v>6766.2284473239715</v>
      </c>
      <c r="X147" s="201"/>
      <c r="Y147" s="201"/>
      <c r="Z147" s="201"/>
      <c r="AA147" s="201"/>
      <c r="AB147" s="202">
        <f t="shared" si="9"/>
        <v>4976.4075266293921</v>
      </c>
      <c r="AC147" s="202">
        <f t="shared" si="10"/>
        <v>6607.3446366037115</v>
      </c>
      <c r="AD147" s="203">
        <f t="shared" si="11"/>
        <v>5791.8760816165523</v>
      </c>
    </row>
    <row r="148" spans="2:30" x14ac:dyDescent="0.25">
      <c r="B148" s="152" t="s">
        <v>119</v>
      </c>
      <c r="C148" s="207">
        <v>0</v>
      </c>
      <c r="D148" s="200">
        <v>1841.8149541901366</v>
      </c>
      <c r="E148" s="200">
        <v>1880.4743799974062</v>
      </c>
      <c r="F148" s="200">
        <v>2001.1993130134711</v>
      </c>
      <c r="G148" s="200">
        <v>2087.597207078295</v>
      </c>
      <c r="H148" s="200">
        <v>2250.6334363544893</v>
      </c>
      <c r="I148" s="200">
        <v>2464.3209440412916</v>
      </c>
      <c r="J148" s="200">
        <v>2540.2476010625078</v>
      </c>
      <c r="K148" s="200">
        <v>2722.6566138672342</v>
      </c>
      <c r="L148" s="200">
        <v>2734.0053919293996</v>
      </c>
      <c r="M148" s="200">
        <v>2876.8752345507196</v>
      </c>
      <c r="N148" s="200">
        <v>2997.201273721395</v>
      </c>
      <c r="O148" s="200">
        <v>2954.7359967832499</v>
      </c>
      <c r="P148" s="200">
        <v>3319.0753299559015</v>
      </c>
      <c r="Q148" s="200">
        <v>3817.1903159276317</v>
      </c>
      <c r="R148" s="200">
        <v>3837.492528207988</v>
      </c>
      <c r="S148" s="200">
        <v>3889.5275179797268</v>
      </c>
      <c r="T148" s="200">
        <v>3952.9453940345579</v>
      </c>
      <c r="U148" s="200">
        <v>4089.1566655611527</v>
      </c>
      <c r="V148" s="200">
        <v>4174.7272724355262</v>
      </c>
      <c r="W148" s="200">
        <v>4272.2504691796121</v>
      </c>
      <c r="X148" s="201"/>
      <c r="Y148" s="201"/>
      <c r="Z148" s="201"/>
      <c r="AA148" s="201"/>
      <c r="AB148" s="202">
        <f t="shared" si="9"/>
        <v>2520.3450325425697</v>
      </c>
      <c r="AC148" s="202">
        <f t="shared" si="10"/>
        <v>4075.7214638381147</v>
      </c>
      <c r="AD148" s="203">
        <f t="shared" si="11"/>
        <v>3298.0332481903424</v>
      </c>
    </row>
    <row r="149" spans="2:30" x14ac:dyDescent="0.25">
      <c r="B149" s="152" t="s">
        <v>237</v>
      </c>
      <c r="C149" s="207">
        <v>39882.628965527678</v>
      </c>
      <c r="D149" s="200">
        <v>39240.760694305813</v>
      </c>
      <c r="E149" s="200">
        <v>37667.023766296094</v>
      </c>
      <c r="F149" s="200">
        <v>41441.861162428191</v>
      </c>
      <c r="G149" s="200">
        <v>44601.77869804408</v>
      </c>
      <c r="H149" s="200">
        <v>47161.128839730052</v>
      </c>
      <c r="I149" s="200">
        <v>48552.527405297558</v>
      </c>
      <c r="J149" s="200">
        <v>49394.019190526822</v>
      </c>
      <c r="K149" s="200">
        <v>52047.066915556468</v>
      </c>
      <c r="L149" s="200">
        <v>49933.193650423702</v>
      </c>
      <c r="M149" s="200">
        <v>51529.827889223605</v>
      </c>
      <c r="N149" s="200">
        <v>56133.144187645194</v>
      </c>
      <c r="O149" s="200">
        <v>57364.985113046103</v>
      </c>
      <c r="P149" s="200">
        <v>55908.249927491655</v>
      </c>
      <c r="Q149" s="200">
        <v>55726.102312369512</v>
      </c>
      <c r="R149" s="200">
        <v>48611.131474837101</v>
      </c>
      <c r="S149" s="200">
        <v>45484.438433892305</v>
      </c>
      <c r="T149" s="200">
        <v>47306.222319502027</v>
      </c>
      <c r="U149" s="200">
        <v>48735.460498221692</v>
      </c>
      <c r="V149" s="200">
        <v>48948.17400363012</v>
      </c>
      <c r="W149" s="200">
        <v>46742.244561860585</v>
      </c>
      <c r="X149" s="201"/>
      <c r="Y149" s="201"/>
      <c r="Z149" s="201"/>
      <c r="AA149" s="201"/>
      <c r="AB149" s="202">
        <f t="shared" si="9"/>
        <v>48449.71438704685</v>
      </c>
      <c r="AC149" s="202">
        <f t="shared" si="10"/>
        <v>47443.30796342135</v>
      </c>
      <c r="AD149" s="203">
        <f t="shared" si="11"/>
        <v>47946.511175234104</v>
      </c>
    </row>
    <row r="150" spans="2:30" x14ac:dyDescent="0.25">
      <c r="B150" s="152" t="s">
        <v>111</v>
      </c>
      <c r="C150" s="207">
        <v>1999.4713386161066</v>
      </c>
      <c r="D150" s="200">
        <v>2080.7891510003751</v>
      </c>
      <c r="E150" s="200">
        <v>2064.2295223114666</v>
      </c>
      <c r="F150" s="200">
        <v>2165.8894195929633</v>
      </c>
      <c r="G150" s="200">
        <v>2269.6412652556146</v>
      </c>
      <c r="H150" s="200">
        <v>2379.5703388386873</v>
      </c>
      <c r="I150" s="200">
        <v>2444.3303350741803</v>
      </c>
      <c r="J150" s="200">
        <v>2513.6395434739384</v>
      </c>
      <c r="K150" s="200">
        <v>2587.1174809923664</v>
      </c>
      <c r="L150" s="200">
        <v>2606.8382335873348</v>
      </c>
      <c r="M150" s="200">
        <v>2652.8607918900543</v>
      </c>
      <c r="N150" s="200">
        <v>2669.517085963927</v>
      </c>
      <c r="O150" s="200">
        <v>2739.4190004365569</v>
      </c>
      <c r="P150" s="200">
        <v>2742.4207361136801</v>
      </c>
      <c r="Q150" s="200">
        <v>2830.697308803547</v>
      </c>
      <c r="R150" s="200">
        <v>2971.3468169974822</v>
      </c>
      <c r="S150" s="200">
        <v>3075.9373514152426</v>
      </c>
      <c r="T150" s="200">
        <v>3203.906368117689</v>
      </c>
      <c r="U150" s="200">
        <v>3388.9463113020815</v>
      </c>
      <c r="V150" s="200">
        <v>3503.6175482752028</v>
      </c>
      <c r="W150" s="200">
        <v>3501.515600890692</v>
      </c>
      <c r="X150" s="201"/>
      <c r="Y150" s="201"/>
      <c r="Z150" s="201"/>
      <c r="AA150" s="201"/>
      <c r="AB150" s="202">
        <f t="shared" si="9"/>
        <v>2482.3611480592672</v>
      </c>
      <c r="AC150" s="202">
        <f t="shared" si="10"/>
        <v>3334.7846360001813</v>
      </c>
      <c r="AD150" s="203">
        <f t="shared" si="11"/>
        <v>2908.5728920297242</v>
      </c>
    </row>
    <row r="151" spans="2:30" x14ac:dyDescent="0.25">
      <c r="B151" s="152" t="s">
        <v>194</v>
      </c>
      <c r="C151" s="207">
        <v>6021.7190151212553</v>
      </c>
      <c r="D151" s="200">
        <v>6484.7658294202329</v>
      </c>
      <c r="E151" s="200">
        <v>7224.586112866612</v>
      </c>
      <c r="F151" s="200">
        <v>7637.9250283580641</v>
      </c>
      <c r="G151" s="200">
        <v>8480.5251967065942</v>
      </c>
      <c r="H151" s="200">
        <v>9181.7130591134082</v>
      </c>
      <c r="I151" s="200">
        <v>10195.532844032216</v>
      </c>
      <c r="J151" s="200">
        <v>11222.618919448043</v>
      </c>
      <c r="K151" s="200">
        <v>12632.042404605399</v>
      </c>
      <c r="L151" s="200">
        <v>12543.173487956454</v>
      </c>
      <c r="M151" s="200">
        <v>12808.057188477571</v>
      </c>
      <c r="N151" s="200">
        <v>13746.896810741815</v>
      </c>
      <c r="O151" s="200">
        <v>13933.920458249944</v>
      </c>
      <c r="P151" s="200">
        <v>14629.031818183112</v>
      </c>
      <c r="Q151" s="200">
        <v>14659.606422246758</v>
      </c>
      <c r="R151" s="200">
        <v>14928.408525228</v>
      </c>
      <c r="S151" s="200">
        <v>15858.035641333567</v>
      </c>
      <c r="T151" s="200">
        <v>16611.01685894006</v>
      </c>
      <c r="U151" s="200">
        <v>17736.006802348918</v>
      </c>
      <c r="V151" s="200">
        <v>18944.295505395676</v>
      </c>
      <c r="W151" s="200">
        <v>19366.755544311127</v>
      </c>
      <c r="X151" s="201"/>
      <c r="Y151" s="201"/>
      <c r="Z151" s="201"/>
      <c r="AA151" s="201"/>
      <c r="AB151" s="202">
        <f t="shared" si="9"/>
        <v>11020.657695047217</v>
      </c>
      <c r="AC151" s="202">
        <f t="shared" si="10"/>
        <v>17703.222070465872</v>
      </c>
      <c r="AD151" s="203">
        <f t="shared" si="11"/>
        <v>14361.939882756546</v>
      </c>
    </row>
    <row r="152" spans="2:30" x14ac:dyDescent="0.25">
      <c r="B152" s="152" t="s">
        <v>100</v>
      </c>
      <c r="C152" s="207">
        <v>693.01198858755765</v>
      </c>
      <c r="D152" s="200">
        <v>639.62538126419804</v>
      </c>
      <c r="E152" s="200">
        <v>786.36990194351768</v>
      </c>
      <c r="F152" s="200">
        <v>835.95717708528912</v>
      </c>
      <c r="G152" s="200">
        <v>875.87911373550514</v>
      </c>
      <c r="H152" s="200">
        <v>908.46905773706681</v>
      </c>
      <c r="I152" s="200">
        <v>944.76896764381388</v>
      </c>
      <c r="J152" s="200">
        <v>1020.2501988397941</v>
      </c>
      <c r="K152" s="200">
        <v>1070.5134741970658</v>
      </c>
      <c r="L152" s="200">
        <v>1088.3742921093776</v>
      </c>
      <c r="M152" s="200">
        <v>1134.0882025939802</v>
      </c>
      <c r="N152" s="200">
        <v>1203.2106382573647</v>
      </c>
      <c r="O152" s="200">
        <v>1405.5733774667633</v>
      </c>
      <c r="P152" s="200">
        <v>1746.5557373903739</v>
      </c>
      <c r="Q152" s="200">
        <v>1787.646837026982</v>
      </c>
      <c r="R152" s="200">
        <v>1586.6897540866585</v>
      </c>
      <c r="S152" s="200">
        <v>1596.6187994255342</v>
      </c>
      <c r="T152" s="200">
        <v>1633.7307377959919</v>
      </c>
      <c r="U152" s="200">
        <v>1694.3264728805104</v>
      </c>
      <c r="V152" s="200">
        <v>1777.3038928330368</v>
      </c>
      <c r="W152" s="200">
        <v>1726.4618670455131</v>
      </c>
      <c r="X152" s="201"/>
      <c r="Y152" s="201"/>
      <c r="Z152" s="201"/>
      <c r="AA152" s="201"/>
      <c r="AB152" s="202">
        <f t="shared" si="9"/>
        <v>1107.9365062478319</v>
      </c>
      <c r="AC152" s="202">
        <f t="shared" si="10"/>
        <v>1685.6883539961175</v>
      </c>
      <c r="AD152" s="203">
        <f t="shared" si="11"/>
        <v>1396.8124301219746</v>
      </c>
    </row>
    <row r="153" spans="2:30" x14ac:dyDescent="0.25">
      <c r="B153" s="152" t="s">
        <v>235</v>
      </c>
      <c r="C153" s="207">
        <v>43833.220963486543</v>
      </c>
      <c r="D153" s="200">
        <v>43136.43028327806</v>
      </c>
      <c r="E153" s="200">
        <v>45120.407699901349</v>
      </c>
      <c r="F153" s="200">
        <v>48756.562551375289</v>
      </c>
      <c r="G153" s="200">
        <v>54301.697752741653</v>
      </c>
      <c r="H153" s="200">
        <v>58717.217149499316</v>
      </c>
      <c r="I153" s="200">
        <v>63910.084698613828</v>
      </c>
      <c r="J153" s="200">
        <v>68628.382588078006</v>
      </c>
      <c r="K153" s="200">
        <v>67576.862830476763</v>
      </c>
      <c r="L153" s="200">
        <v>66149.004645471417</v>
      </c>
      <c r="M153" s="200">
        <v>75294.356553819976</v>
      </c>
      <c r="N153" s="200">
        <v>80052.39149826506</v>
      </c>
      <c r="O153" s="200">
        <v>82064.961191083639</v>
      </c>
      <c r="P153" s="200">
        <v>83001.787801370709</v>
      </c>
      <c r="Q153" s="200">
        <v>84423.191343267463</v>
      </c>
      <c r="R153" s="200">
        <v>86974.747623062663</v>
      </c>
      <c r="S153" s="200">
        <v>89417.349020832378</v>
      </c>
      <c r="T153" s="200">
        <v>95350.43567480208</v>
      </c>
      <c r="U153" s="200">
        <v>100581.15802499214</v>
      </c>
      <c r="V153" s="200">
        <v>102573.40176825183</v>
      </c>
      <c r="W153" s="200">
        <v>98483.342004184931</v>
      </c>
      <c r="X153" s="201"/>
      <c r="Y153" s="201"/>
      <c r="Z153" s="201"/>
      <c r="AA153" s="201"/>
      <c r="AB153" s="202">
        <f t="shared" si="9"/>
        <v>65746.331698361988</v>
      </c>
      <c r="AC153" s="202">
        <f t="shared" si="10"/>
        <v>97281.137298612666</v>
      </c>
      <c r="AD153" s="203">
        <f t="shared" si="11"/>
        <v>81513.73449848732</v>
      </c>
    </row>
    <row r="154" spans="2:30" x14ac:dyDescent="0.25">
      <c r="B154" s="152" t="s">
        <v>223</v>
      </c>
      <c r="C154" s="207">
        <v>11381.514460129536</v>
      </c>
      <c r="D154" s="200">
        <v>12391.345435188761</v>
      </c>
      <c r="E154" s="200">
        <v>13312.203306834008</v>
      </c>
      <c r="F154" s="200">
        <v>14166.495929971505</v>
      </c>
      <c r="G154" s="200">
        <v>15213.72518727177</v>
      </c>
      <c r="H154" s="200">
        <v>16639.394123979913</v>
      </c>
      <c r="I154" s="200">
        <v>18888.756488367631</v>
      </c>
      <c r="J154" s="200">
        <v>21196.619583811953</v>
      </c>
      <c r="K154" s="200">
        <v>23725.857755899597</v>
      </c>
      <c r="L154" s="200">
        <v>23097.565988128576</v>
      </c>
      <c r="M154" s="200">
        <v>25321.54843695047</v>
      </c>
      <c r="N154" s="200">
        <v>26145.889382939629</v>
      </c>
      <c r="O154" s="200">
        <v>26888.348099668172</v>
      </c>
      <c r="P154" s="200">
        <v>27915.433208855593</v>
      </c>
      <c r="Q154" s="200">
        <v>28929.526363289038</v>
      </c>
      <c r="R154" s="200">
        <v>29964.888610940819</v>
      </c>
      <c r="S154" s="200">
        <v>29645.741891245394</v>
      </c>
      <c r="T154" s="200">
        <v>30061.551471719613</v>
      </c>
      <c r="U154" s="200">
        <v>31530.920234772169</v>
      </c>
      <c r="V154" s="200">
        <v>32608.360795289271</v>
      </c>
      <c r="W154" s="200">
        <v>32014.553262889538</v>
      </c>
      <c r="X154" s="201"/>
      <c r="Y154" s="201"/>
      <c r="Z154" s="201"/>
      <c r="AA154" s="201"/>
      <c r="AB154" s="202">
        <f t="shared" si="9"/>
        <v>20948.694522639187</v>
      </c>
      <c r="AC154" s="202">
        <f t="shared" si="10"/>
        <v>31172.225531183194</v>
      </c>
      <c r="AD154" s="203">
        <f t="shared" si="11"/>
        <v>26060.460026911191</v>
      </c>
    </row>
    <row r="155" spans="2:30" x14ac:dyDescent="0.25">
      <c r="B155" s="152" t="s">
        <v>217</v>
      </c>
      <c r="C155" s="207">
        <v>18009.060996176027</v>
      </c>
      <c r="D155" s="200">
        <v>18956.391902691917</v>
      </c>
      <c r="E155" s="200">
        <v>20241.525678699847</v>
      </c>
      <c r="F155" s="200">
        <v>21090.621621433034</v>
      </c>
      <c r="G155" s="200">
        <v>22742.089672717884</v>
      </c>
      <c r="H155" s="200">
        <v>23852.643038394166</v>
      </c>
      <c r="I155" s="200">
        <v>25686.029228863135</v>
      </c>
      <c r="J155" s="200">
        <v>27536.683468728752</v>
      </c>
      <c r="K155" s="200">
        <v>29604.291469024058</v>
      </c>
      <c r="L155" s="200">
        <v>27557.995511667246</v>
      </c>
      <c r="M155" s="200">
        <v>27848.132793152159</v>
      </c>
      <c r="N155" s="200">
        <v>28931.383323805036</v>
      </c>
      <c r="O155" s="200">
        <v>29042.820272964134</v>
      </c>
      <c r="P155" s="200">
        <v>29973.699354152937</v>
      </c>
      <c r="Q155" s="200">
        <v>30870.023666742534</v>
      </c>
      <c r="R155" s="200">
        <v>31628.247175832028</v>
      </c>
      <c r="S155" s="200">
        <v>33936.044063717469</v>
      </c>
      <c r="T155" s="200">
        <v>36507.553041653104</v>
      </c>
      <c r="U155" s="200">
        <v>38917.047119100025</v>
      </c>
      <c r="V155" s="200">
        <v>41197.378102200579</v>
      </c>
      <c r="W155" s="200">
        <v>40124.26022880066</v>
      </c>
      <c r="X155" s="201"/>
      <c r="Y155" s="201"/>
      <c r="Z155" s="201"/>
      <c r="AA155" s="201"/>
      <c r="AB155" s="202">
        <f t="shared" si="9"/>
        <v>25848.22744844031</v>
      </c>
      <c r="AC155" s="202">
        <f t="shared" si="10"/>
        <v>38136.456511094366</v>
      </c>
      <c r="AD155" s="203">
        <f t="shared" si="11"/>
        <v>31992.341979767338</v>
      </c>
    </row>
    <row r="156" spans="2:30" x14ac:dyDescent="0.25">
      <c r="B156" s="152" t="s">
        <v>117</v>
      </c>
      <c r="C156" s="207">
        <v>1633.6144211676608</v>
      </c>
      <c r="D156" s="200">
        <v>1495.6060116094905</v>
      </c>
      <c r="E156" s="200">
        <v>1437.8246375808656</v>
      </c>
      <c r="F156" s="200">
        <v>1519.684905101675</v>
      </c>
      <c r="G156" s="200">
        <v>1622.5498791208631</v>
      </c>
      <c r="H156" s="200">
        <v>1723.0673997418667</v>
      </c>
      <c r="I156" s="200">
        <v>1818.3275575135799</v>
      </c>
      <c r="J156" s="200">
        <v>1906.5447523564196</v>
      </c>
      <c r="K156" s="200">
        <v>2010.6060280129882</v>
      </c>
      <c r="L156" s="200">
        <v>2030.0753947309165</v>
      </c>
      <c r="M156" s="200">
        <v>2177.1147076057414</v>
      </c>
      <c r="N156" s="200">
        <v>2324.0736720932141</v>
      </c>
      <c r="O156" s="200">
        <v>2349.6087921740223</v>
      </c>
      <c r="P156" s="200">
        <v>2451.0233285188715</v>
      </c>
      <c r="Q156" s="200">
        <v>2454.9305465471666</v>
      </c>
      <c r="R156" s="200">
        <v>2446.4991942977776</v>
      </c>
      <c r="S156" s="200">
        <v>2548.6299645008326</v>
      </c>
      <c r="T156" s="200">
        <v>2663.9395083004542</v>
      </c>
      <c r="U156" s="200">
        <v>2762.4164118781232</v>
      </c>
      <c r="V156" s="200">
        <v>2773.5123629694776</v>
      </c>
      <c r="W156" s="200">
        <v>2618.0861982731694</v>
      </c>
      <c r="X156" s="201"/>
      <c r="Y156" s="201"/>
      <c r="Z156" s="201"/>
      <c r="AA156" s="201"/>
      <c r="AB156" s="202">
        <f t="shared" si="9"/>
        <v>1962.57195176082</v>
      </c>
      <c r="AC156" s="202">
        <f t="shared" si="10"/>
        <v>2673.3168891844116</v>
      </c>
      <c r="AD156" s="203">
        <f t="shared" si="11"/>
        <v>2317.944420472616</v>
      </c>
    </row>
    <row r="157" spans="2:30" x14ac:dyDescent="0.25">
      <c r="B157" s="152" t="s">
        <v>79</v>
      </c>
      <c r="C157" s="206">
        <v>378.23716121498649</v>
      </c>
      <c r="D157" s="199">
        <v>391.23726312304103</v>
      </c>
      <c r="E157" s="199">
        <v>404.85471729902963</v>
      </c>
      <c r="F157" s="199">
        <v>422.10630110608963</v>
      </c>
      <c r="G157" s="199">
        <v>450.65602417792536</v>
      </c>
      <c r="H157" s="199">
        <v>479.52972747504879</v>
      </c>
      <c r="I157" s="199">
        <v>518.36173232150486</v>
      </c>
      <c r="J157" s="199">
        <v>554.26860460328521</v>
      </c>
      <c r="K157" s="199">
        <v>579.78648028711223</v>
      </c>
      <c r="L157" s="199">
        <v>578.15398808937005</v>
      </c>
      <c r="M157" s="199">
        <v>608.54509486389327</v>
      </c>
      <c r="N157" s="199">
        <v>640.73471366774663</v>
      </c>
      <c r="O157" s="199">
        <v>665.76642402582183</v>
      </c>
      <c r="P157" s="200">
        <v>690.10399143094014</v>
      </c>
      <c r="Q157" s="200">
        <v>734.81680529515506</v>
      </c>
      <c r="R157" s="200">
        <v>822.32754605095192</v>
      </c>
      <c r="S157" s="200">
        <v>862.14643439350471</v>
      </c>
      <c r="T157" s="200">
        <v>867.45429087391062</v>
      </c>
      <c r="U157" s="200">
        <v>920.45007573384726</v>
      </c>
      <c r="V157" s="200">
        <v>980.27475206535894</v>
      </c>
      <c r="W157" s="200">
        <v>986.72545084918568</v>
      </c>
      <c r="X157" s="201"/>
      <c r="Y157" s="201"/>
      <c r="Z157" s="201"/>
      <c r="AA157" s="201"/>
      <c r="AB157" s="202">
        <f t="shared" si="9"/>
        <v>557.46791093949389</v>
      </c>
      <c r="AC157" s="202">
        <f t="shared" si="10"/>
        <v>923.41020078316137</v>
      </c>
      <c r="AD157" s="203">
        <f t="shared" si="11"/>
        <v>740.43905586132769</v>
      </c>
    </row>
    <row r="158" spans="2:30" x14ac:dyDescent="0.25">
      <c r="B158" s="152" t="s">
        <v>214</v>
      </c>
      <c r="C158" s="207">
        <v>8498.5185936687431</v>
      </c>
      <c r="D158" s="200">
        <v>8801.2889291813099</v>
      </c>
      <c r="E158" s="200">
        <v>9154.8915188529954</v>
      </c>
      <c r="F158" s="200">
        <v>9483.1323464642774</v>
      </c>
      <c r="G158" s="200">
        <v>10058.740985346443</v>
      </c>
      <c r="H158" s="200">
        <v>10785.083312662571</v>
      </c>
      <c r="I158" s="200">
        <v>11586.784593506633</v>
      </c>
      <c r="J158" s="200">
        <v>12374.970145263405</v>
      </c>
      <c r="K158" s="200">
        <v>12845.726180337006</v>
      </c>
      <c r="L158" s="200">
        <v>12568.453603784024</v>
      </c>
      <c r="M158" s="200">
        <v>12912.125030239209</v>
      </c>
      <c r="N158" s="200">
        <v>13393.766885231649</v>
      </c>
      <c r="O158" s="200">
        <v>13215.708679139414</v>
      </c>
      <c r="P158" s="200">
        <v>13606.942895520746</v>
      </c>
      <c r="Q158" s="200">
        <v>13602.102642917973</v>
      </c>
      <c r="R158" s="200">
        <v>13701.945389508088</v>
      </c>
      <c r="S158" s="200">
        <v>13748.461415825657</v>
      </c>
      <c r="T158" s="200">
        <v>13860.270166470857</v>
      </c>
      <c r="U158" s="200">
        <v>14209.093833331501</v>
      </c>
      <c r="V158" s="200">
        <v>14289.760003066929</v>
      </c>
      <c r="W158" s="200">
        <v>13355.598709362046</v>
      </c>
      <c r="X158" s="201"/>
      <c r="Y158" s="201"/>
      <c r="Z158" s="201"/>
      <c r="AA158" s="201"/>
      <c r="AB158" s="202">
        <f t="shared" si="9"/>
        <v>11661.886358226531</v>
      </c>
      <c r="AC158" s="202">
        <f t="shared" si="10"/>
        <v>13892.636825611398</v>
      </c>
      <c r="AD158" s="203">
        <f t="shared" si="11"/>
        <v>12777.261591918965</v>
      </c>
    </row>
    <row r="159" spans="2:30" x14ac:dyDescent="0.25">
      <c r="B159" s="152" t="s">
        <v>218</v>
      </c>
      <c r="C159" s="207">
        <v>18539.376983665788</v>
      </c>
      <c r="D159" s="200">
        <v>19713.527299131598</v>
      </c>
      <c r="E159" s="200">
        <v>21396.83774553693</v>
      </c>
      <c r="F159" s="200">
        <v>22084.626388430199</v>
      </c>
      <c r="G159" s="200">
        <v>23763.545530270043</v>
      </c>
      <c r="H159" s="200">
        <v>25186.867566809233</v>
      </c>
      <c r="I159" s="200">
        <v>26875.070483288499</v>
      </c>
      <c r="J159" s="200">
        <v>29050.375648250312</v>
      </c>
      <c r="K159" s="200">
        <v>29946.077489130246</v>
      </c>
      <c r="L159" s="200">
        <v>29529.884417135476</v>
      </c>
      <c r="M159" s="200">
        <v>31748.281794770057</v>
      </c>
      <c r="N159" s="200">
        <v>32546.753653123364</v>
      </c>
      <c r="O159" s="200">
        <v>33557.128719643435</v>
      </c>
      <c r="P159" s="200">
        <v>34244.31213931174</v>
      </c>
      <c r="Q159" s="200">
        <v>35324.497670477314</v>
      </c>
      <c r="R159" s="200">
        <v>37902.400403757805</v>
      </c>
      <c r="S159" s="200">
        <v>39575.454283003121</v>
      </c>
      <c r="T159" s="200">
        <v>40957.418058714524</v>
      </c>
      <c r="U159" s="200">
        <v>42487.041946566926</v>
      </c>
      <c r="V159" s="200">
        <v>42849.479080041434</v>
      </c>
      <c r="W159" s="200">
        <v>43319.238298857301</v>
      </c>
      <c r="X159" s="201"/>
      <c r="Y159" s="201"/>
      <c r="Z159" s="201"/>
      <c r="AA159" s="201"/>
      <c r="AB159" s="202">
        <f t="shared" si="9"/>
        <v>28213.097745795756</v>
      </c>
      <c r="AC159" s="202">
        <f t="shared" si="10"/>
        <v>41837.726333436658</v>
      </c>
      <c r="AD159" s="203">
        <f t="shared" si="11"/>
        <v>35025.412039616203</v>
      </c>
    </row>
    <row r="160" spans="2:30" x14ac:dyDescent="0.25">
      <c r="B160" s="152" t="s">
        <v>257</v>
      </c>
      <c r="C160" s="206">
        <v>1898.7599514546837</v>
      </c>
      <c r="D160" s="199">
        <v>1964.0207861874544</v>
      </c>
      <c r="E160" s="199">
        <v>2032.3807446512924</v>
      </c>
      <c r="F160" s="199">
        <v>2118.9841241996892</v>
      </c>
      <c r="G160" s="199">
        <v>2262.3044437044978</v>
      </c>
      <c r="H160" s="199">
        <v>2407.2511519936961</v>
      </c>
      <c r="I160" s="199">
        <v>2602.1887816023218</v>
      </c>
      <c r="J160" s="199">
        <v>2782.4421730238241</v>
      </c>
      <c r="K160" s="200">
        <v>2910.5425432756788</v>
      </c>
      <c r="L160" s="200">
        <v>2944.0096093810039</v>
      </c>
      <c r="M160" s="200">
        <v>3020.9480051373366</v>
      </c>
      <c r="N160" s="200">
        <v>2844.516996424923</v>
      </c>
      <c r="O160" s="200">
        <v>1519.1423135910384</v>
      </c>
      <c r="P160" s="200">
        <v>2099.2368588466411</v>
      </c>
      <c r="Q160" s="200">
        <v>1495.5097541443424</v>
      </c>
      <c r="R160" s="200">
        <v>1234.7255756489506</v>
      </c>
      <c r="S160" s="199">
        <v>1269.3183537442449</v>
      </c>
      <c r="T160" s="199">
        <v>1322.0808055288944</v>
      </c>
      <c r="U160" s="199">
        <v>1387.4052183003232</v>
      </c>
      <c r="V160" s="199">
        <v>1435.5429772568839</v>
      </c>
      <c r="W160" s="199">
        <v>1393.4799784825148</v>
      </c>
      <c r="X160" s="201"/>
      <c r="Y160" s="201"/>
      <c r="Z160" s="201"/>
      <c r="AA160" s="201"/>
      <c r="AB160" s="202">
        <f t="shared" si="9"/>
        <v>2258.5602383292103</v>
      </c>
      <c r="AC160" s="202">
        <f t="shared" si="10"/>
        <v>1361.5654666625721</v>
      </c>
      <c r="AD160" s="203">
        <f t="shared" si="11"/>
        <v>1810.0628524958911</v>
      </c>
    </row>
    <row r="161" spans="2:30" x14ac:dyDescent="0.25">
      <c r="B161" s="152" t="s">
        <v>204</v>
      </c>
      <c r="C161" s="207">
        <v>21593.648998084267</v>
      </c>
      <c r="D161" s="200">
        <v>22959.099468554803</v>
      </c>
      <c r="E161" s="200">
        <v>24371.598849266567</v>
      </c>
      <c r="F161" s="200">
        <v>25020.308210889587</v>
      </c>
      <c r="G161" s="200">
        <v>26121.974566232002</v>
      </c>
      <c r="H161" s="200">
        <v>27606.934051626933</v>
      </c>
      <c r="I161" s="200">
        <v>30679.122018537419</v>
      </c>
      <c r="J161" s="200">
        <v>32430.122455924666</v>
      </c>
      <c r="K161" s="200">
        <v>33263.272398524918</v>
      </c>
      <c r="L161" s="200">
        <v>32116.004469556177</v>
      </c>
      <c r="M161" s="200">
        <v>31706.877400697813</v>
      </c>
      <c r="N161" s="200">
        <v>31867.973239686235</v>
      </c>
      <c r="O161" s="200">
        <v>31720.119998653481</v>
      </c>
      <c r="P161" s="200">
        <v>32434.003201770411</v>
      </c>
      <c r="Q161" s="200">
        <v>33525.740629908942</v>
      </c>
      <c r="R161" s="200">
        <v>34903.127477947273</v>
      </c>
      <c r="S161" s="200">
        <v>37286.213432648845</v>
      </c>
      <c r="T161" s="200">
        <v>39528.92538726679</v>
      </c>
      <c r="U161" s="200">
        <v>40686.985467742597</v>
      </c>
      <c r="V161" s="200">
        <v>42172.131705312218</v>
      </c>
      <c r="W161" s="200">
        <v>38343.155224180453</v>
      </c>
      <c r="X161" s="201"/>
      <c r="Y161" s="201"/>
      <c r="Z161" s="201"/>
      <c r="AA161" s="201"/>
      <c r="AB161" s="202">
        <f t="shared" si="9"/>
        <v>29519.99546474134</v>
      </c>
      <c r="AC161" s="202">
        <f t="shared" si="10"/>
        <v>39603.482243430175</v>
      </c>
      <c r="AD161" s="203">
        <f t="shared" si="11"/>
        <v>34561.738854085757</v>
      </c>
    </row>
    <row r="162" spans="2:30" x14ac:dyDescent="0.25">
      <c r="B162" s="152" t="s">
        <v>113</v>
      </c>
      <c r="C162" s="207">
        <v>4339.6828640374879</v>
      </c>
      <c r="D162" s="200">
        <v>4335.3679021163307</v>
      </c>
      <c r="E162" s="200">
        <v>4542.3373693259273</v>
      </c>
      <c r="F162" s="200">
        <v>4860.3381341595887</v>
      </c>
      <c r="G162" s="200">
        <v>5218.6812359867718</v>
      </c>
      <c r="H162" s="200">
        <v>5670.9551289344599</v>
      </c>
      <c r="I162" s="200">
        <v>6242.3715582556197</v>
      </c>
      <c r="J162" s="200">
        <v>6795.3447969212066</v>
      </c>
      <c r="K162" s="200">
        <v>7287.5852215607256</v>
      </c>
      <c r="L162" s="200">
        <v>7550.2948874120657</v>
      </c>
      <c r="M162" s="200">
        <v>8194.2692538504507</v>
      </c>
      <c r="N162" s="200">
        <v>9007.7341986963111</v>
      </c>
      <c r="O162" s="200">
        <v>10315.180247160575</v>
      </c>
      <c r="P162" s="200">
        <v>10852.064042476622</v>
      </c>
      <c r="Q162" s="200">
        <v>11256.856049753686</v>
      </c>
      <c r="R162" s="200">
        <v>11557.487051768907</v>
      </c>
      <c r="S162" s="200">
        <v>12224.215765146479</v>
      </c>
      <c r="T162" s="200">
        <v>12584.104792477643</v>
      </c>
      <c r="U162" s="200">
        <v>13169.094704705383</v>
      </c>
      <c r="V162" s="200">
        <v>13622.860448435695</v>
      </c>
      <c r="W162" s="200">
        <v>13219.688828437093</v>
      </c>
      <c r="X162" s="201"/>
      <c r="Y162" s="201"/>
      <c r="Z162" s="201"/>
      <c r="AA162" s="201"/>
      <c r="AB162" s="202">
        <f t="shared" si="9"/>
        <v>7376.6593714010451</v>
      </c>
      <c r="AC162" s="202">
        <f t="shared" si="10"/>
        <v>12963.992907840458</v>
      </c>
      <c r="AD162" s="203">
        <f t="shared" si="11"/>
        <v>10170.326139620753</v>
      </c>
    </row>
    <row r="163" spans="2:30" x14ac:dyDescent="0.25">
      <c r="B163" s="152" t="s">
        <v>99</v>
      </c>
      <c r="C163" s="207">
        <v>1824.6095837488101</v>
      </c>
      <c r="D163" s="200">
        <v>1931.34739716849</v>
      </c>
      <c r="E163" s="200">
        <v>2030.5241272722101</v>
      </c>
      <c r="F163" s="200">
        <v>2166.78736306069</v>
      </c>
      <c r="G163" s="200">
        <v>2247.8331982309601</v>
      </c>
      <c r="H163" s="200">
        <v>2422.9669741883399</v>
      </c>
      <c r="I163" s="200">
        <v>2672.2716588488902</v>
      </c>
      <c r="J163" s="200">
        <v>2976.9745576999499</v>
      </c>
      <c r="K163" s="200">
        <v>3183.8369511839601</v>
      </c>
      <c r="L163" s="200">
        <v>3225.0559463159898</v>
      </c>
      <c r="M163" s="200">
        <v>3289.4379451089599</v>
      </c>
      <c r="N163" s="200">
        <v>3673.48749472288</v>
      </c>
      <c r="O163" s="200">
        <v>3751.1221003855298</v>
      </c>
      <c r="P163" s="200">
        <v>3716.6549345120102</v>
      </c>
      <c r="Q163" s="200">
        <v>4500.7792245084502</v>
      </c>
      <c r="R163" s="200">
        <v>4379.6241383759698</v>
      </c>
      <c r="S163" s="200">
        <v>4503.7731217245801</v>
      </c>
      <c r="T163" s="200">
        <v>4327.78255278914</v>
      </c>
      <c r="U163" s="200">
        <v>4448.8412287876899</v>
      </c>
      <c r="V163" s="200">
        <v>4362.6094269230798</v>
      </c>
      <c r="W163" s="200">
        <v>4243.7819360944904</v>
      </c>
      <c r="X163" s="201"/>
      <c r="Y163" s="201"/>
      <c r="Z163" s="201"/>
      <c r="AA163" s="201"/>
      <c r="AB163" s="202">
        <f t="shared" si="9"/>
        <v>2999.5820997082551</v>
      </c>
      <c r="AC163" s="202">
        <f t="shared" si="10"/>
        <v>4377.3576532637962</v>
      </c>
      <c r="AD163" s="203">
        <f t="shared" si="11"/>
        <v>3688.4698764860259</v>
      </c>
    </row>
    <row r="164" spans="2:30" x14ac:dyDescent="0.25">
      <c r="B164" s="152" t="s">
        <v>175</v>
      </c>
      <c r="C164" s="207">
        <v>7634.375068972945</v>
      </c>
      <c r="D164" s="200">
        <v>8033.4684501498659</v>
      </c>
      <c r="E164" s="200">
        <v>8290.6747480824633</v>
      </c>
      <c r="F164" s="200">
        <v>8871.6052312609136</v>
      </c>
      <c r="G164" s="200">
        <v>9769.8650483250603</v>
      </c>
      <c r="H164" s="200">
        <v>10405.678666381293</v>
      </c>
      <c r="I164" s="200">
        <v>11210.795639590595</v>
      </c>
      <c r="J164" s="200">
        <v>11960.979739097751</v>
      </c>
      <c r="K164" s="200">
        <v>12552.976486297177</v>
      </c>
      <c r="L164" s="200">
        <v>12880.641306490643</v>
      </c>
      <c r="M164" s="200">
        <v>13548.533231109892</v>
      </c>
      <c r="N164" s="200">
        <v>14475.072605672794</v>
      </c>
      <c r="O164" s="200">
        <v>15785.123567223627</v>
      </c>
      <c r="P164" s="200">
        <v>16815.110432361922</v>
      </c>
      <c r="Q164" s="200">
        <v>17261.07558482256</v>
      </c>
      <c r="R164" s="200">
        <v>17210.270341931275</v>
      </c>
      <c r="S164" s="200">
        <v>15062.44129090255</v>
      </c>
      <c r="T164" s="200">
        <v>18283.688389423165</v>
      </c>
      <c r="U164" s="200">
        <v>19461.976517886651</v>
      </c>
      <c r="V164" s="200">
        <v>19841.807806220542</v>
      </c>
      <c r="W164" s="200">
        <v>16728.515753237127</v>
      </c>
      <c r="X164" s="201"/>
      <c r="Y164" s="201"/>
      <c r="Z164" s="201"/>
      <c r="AA164" s="201"/>
      <c r="AB164" s="202">
        <f t="shared" si="9"/>
        <v>12294.140384235674</v>
      </c>
      <c r="AC164" s="202">
        <f t="shared" si="10"/>
        <v>17875.685951534007</v>
      </c>
      <c r="AD164" s="203">
        <f t="shared" si="11"/>
        <v>15084.913167884841</v>
      </c>
    </row>
    <row r="165" spans="2:30" x14ac:dyDescent="0.25">
      <c r="B165" s="152" t="s">
        <v>146</v>
      </c>
      <c r="C165" s="207">
        <v>4721.96956239458</v>
      </c>
      <c r="D165" s="200">
        <v>4837.1060537239964</v>
      </c>
      <c r="E165" s="200">
        <v>5101.4295297332301</v>
      </c>
      <c r="F165" s="200">
        <v>5378.0419986885117</v>
      </c>
      <c r="G165" s="200">
        <v>5703.5057652346431</v>
      </c>
      <c r="H165" s="200">
        <v>6208.0265485033751</v>
      </c>
      <c r="I165" s="200">
        <v>6743.029544932514</v>
      </c>
      <c r="J165" s="200">
        <v>7185.8099311311416</v>
      </c>
      <c r="K165" s="200">
        <v>7334.4449117122085</v>
      </c>
      <c r="L165" s="200">
        <v>7452.6862970985367</v>
      </c>
      <c r="M165" s="200">
        <v>7771.3314393273331</v>
      </c>
      <c r="N165" s="200">
        <v>8057.5638013346124</v>
      </c>
      <c r="O165" s="200">
        <v>8266.4917247238172</v>
      </c>
      <c r="P165" s="200">
        <v>8708.4402794873185</v>
      </c>
      <c r="Q165" s="200">
        <v>8798.2939901997779</v>
      </c>
      <c r="R165" s="200">
        <v>8813.0087815351053</v>
      </c>
      <c r="S165" s="200">
        <v>8705.8431696128337</v>
      </c>
      <c r="T165" s="200">
        <v>8408.0359153967602</v>
      </c>
      <c r="U165" s="200">
        <v>8725.1627927043628</v>
      </c>
      <c r="V165" s="200">
        <v>9018.8542820209077</v>
      </c>
      <c r="W165" s="200">
        <v>8862.4387363180231</v>
      </c>
      <c r="X165" s="201"/>
      <c r="Y165" s="201"/>
      <c r="Z165" s="201"/>
      <c r="AA165" s="201"/>
      <c r="AB165" s="202">
        <f t="shared" si="9"/>
        <v>6942.5737599850436</v>
      </c>
      <c r="AC165" s="202">
        <f t="shared" si="10"/>
        <v>8744.0669792105782</v>
      </c>
      <c r="AD165" s="203">
        <f t="shared" si="11"/>
        <v>7843.3203695978109</v>
      </c>
    </row>
    <row r="166" spans="2:30" x14ac:dyDescent="0.25">
      <c r="B166" s="152" t="s">
        <v>209</v>
      </c>
      <c r="C166" s="207">
        <v>29631.160890665909</v>
      </c>
      <c r="D166" s="200">
        <v>29940.544332175079</v>
      </c>
      <c r="E166" s="200">
        <v>30926.505598939573</v>
      </c>
      <c r="F166" s="200">
        <v>31782.076248571684</v>
      </c>
      <c r="G166" s="200">
        <v>33830.554893529123</v>
      </c>
      <c r="H166" s="200">
        <v>34244.465015625661</v>
      </c>
      <c r="I166" s="200">
        <v>37679.695110565066</v>
      </c>
      <c r="J166" s="200">
        <v>40855.499918055095</v>
      </c>
      <c r="K166" s="200">
        <v>42158.29569955387</v>
      </c>
      <c r="L166" s="200">
        <v>40309.112541917602</v>
      </c>
      <c r="M166" s="200">
        <v>42256.162121255446</v>
      </c>
      <c r="N166" s="200">
        <v>44608.580261491516</v>
      </c>
      <c r="O166" s="200">
        <v>45432.431969276076</v>
      </c>
      <c r="P166" s="200">
        <v>46312.392382466714</v>
      </c>
      <c r="Q166" s="200">
        <v>47184.669133818163</v>
      </c>
      <c r="R166" s="200">
        <v>49103.133433870622</v>
      </c>
      <c r="S166" s="200">
        <v>50430.25281960523</v>
      </c>
      <c r="T166" s="200">
        <v>51947.95424782436</v>
      </c>
      <c r="U166" s="200">
        <v>53553.312449047007</v>
      </c>
      <c r="V166" s="200">
        <v>55337.874563072488</v>
      </c>
      <c r="W166" s="200">
        <v>54929.527335778701</v>
      </c>
      <c r="X166" s="201"/>
      <c r="Y166" s="201"/>
      <c r="Z166" s="201"/>
      <c r="AA166" s="201"/>
      <c r="AB166" s="202">
        <f t="shared" ref="AB166:AB191" si="12">SUM(C166:R166)/16</f>
        <v>39140.954971986073</v>
      </c>
      <c r="AC166" s="202">
        <f t="shared" ref="AC166:AC191" si="13">SUM(S166:W166)/5</f>
        <v>53239.784283065565</v>
      </c>
      <c r="AD166" s="203">
        <f t="shared" si="11"/>
        <v>46190.369627525819</v>
      </c>
    </row>
    <row r="167" spans="2:30" x14ac:dyDescent="0.25">
      <c r="B167" s="152" t="s">
        <v>206</v>
      </c>
      <c r="C167" s="207">
        <v>36788.6942898341</v>
      </c>
      <c r="D167" s="200">
        <v>37913.091052673037</v>
      </c>
      <c r="E167" s="200">
        <v>38814.371738196503</v>
      </c>
      <c r="F167" s="200">
        <v>38800.865110057253</v>
      </c>
      <c r="G167" s="200">
        <v>40302.986039949588</v>
      </c>
      <c r="H167" s="200">
        <v>41749.216445723709</v>
      </c>
      <c r="I167" s="200">
        <v>46440.739983878455</v>
      </c>
      <c r="J167" s="200">
        <v>51145.941166576296</v>
      </c>
      <c r="K167" s="200">
        <v>54096.807862961832</v>
      </c>
      <c r="L167" s="200">
        <v>53393.303359762263</v>
      </c>
      <c r="M167" s="200">
        <v>54900.314348505199</v>
      </c>
      <c r="N167" s="200">
        <v>57987.502030549214</v>
      </c>
      <c r="O167" s="200">
        <v>59933.59868291684</v>
      </c>
      <c r="P167" s="200">
        <v>62225.087267788025</v>
      </c>
      <c r="Q167" s="200">
        <v>64103.010447633576</v>
      </c>
      <c r="R167" s="200">
        <v>66020.20433988412</v>
      </c>
      <c r="S167" s="200">
        <v>68105.154983683373</v>
      </c>
      <c r="T167" s="200">
        <v>69103.570264695954</v>
      </c>
      <c r="U167" s="200">
        <v>71671.515081713471</v>
      </c>
      <c r="V167" s="200">
        <v>73143.758164473373</v>
      </c>
      <c r="W167" s="200">
        <v>71760.586213105227</v>
      </c>
      <c r="X167" s="201"/>
      <c r="Y167" s="201"/>
      <c r="Z167" s="201"/>
      <c r="AA167" s="201"/>
      <c r="AB167" s="202">
        <f t="shared" si="12"/>
        <v>50288.48338543062</v>
      </c>
      <c r="AC167" s="202">
        <f t="shared" si="13"/>
        <v>70756.916941534291</v>
      </c>
      <c r="AD167" s="203">
        <f t="shared" si="11"/>
        <v>60522.700163482456</v>
      </c>
    </row>
    <row r="168" spans="2:30" x14ac:dyDescent="0.25">
      <c r="B168" s="152" t="s">
        <v>169</v>
      </c>
      <c r="C168" s="207"/>
      <c r="D168" s="200"/>
      <c r="E168" s="200"/>
      <c r="F168" s="200"/>
      <c r="G168" s="200"/>
      <c r="H168" s="200"/>
      <c r="I168" s="200"/>
      <c r="J168" s="200"/>
      <c r="K168" s="200"/>
      <c r="L168" s="200"/>
      <c r="M168" s="200"/>
      <c r="N168" s="200"/>
      <c r="O168" s="200"/>
      <c r="P168" s="200"/>
      <c r="Q168" s="200"/>
      <c r="R168" s="200"/>
      <c r="S168" s="200"/>
      <c r="T168" s="200"/>
      <c r="U168" s="200"/>
      <c r="V168" s="200"/>
      <c r="W168" s="200"/>
      <c r="X168" s="201"/>
      <c r="Y168" s="201"/>
      <c r="Z168" s="201"/>
      <c r="AA168" s="201"/>
      <c r="AB168" s="202">
        <f t="shared" si="12"/>
        <v>0</v>
      </c>
      <c r="AC168" s="202">
        <f t="shared" si="13"/>
        <v>0</v>
      </c>
      <c r="AD168" s="203">
        <f t="shared" si="11"/>
        <v>0</v>
      </c>
    </row>
    <row r="169" spans="2:30" x14ac:dyDescent="0.25">
      <c r="B169" s="152" t="s">
        <v>216</v>
      </c>
      <c r="C169" s="207"/>
      <c r="D169" s="200"/>
      <c r="E169" s="200"/>
      <c r="F169" s="200"/>
      <c r="G169" s="200"/>
      <c r="H169" s="200"/>
      <c r="I169" s="200"/>
      <c r="J169" s="200"/>
      <c r="K169" s="200"/>
      <c r="L169" s="200"/>
      <c r="M169" s="200"/>
      <c r="N169" s="200"/>
      <c r="O169" s="200"/>
      <c r="P169" s="200"/>
      <c r="Q169" s="200"/>
      <c r="R169" s="200"/>
      <c r="S169" s="200"/>
      <c r="T169" s="200"/>
      <c r="U169" s="200"/>
      <c r="V169" s="200"/>
      <c r="W169" s="200"/>
      <c r="X169" s="201"/>
      <c r="Y169" s="201"/>
      <c r="Z169" s="201"/>
      <c r="AA169" s="201"/>
      <c r="AB169" s="202">
        <f t="shared" si="12"/>
        <v>0</v>
      </c>
      <c r="AC169" s="202">
        <f t="shared" si="13"/>
        <v>0</v>
      </c>
      <c r="AD169" s="203">
        <f t="shared" si="11"/>
        <v>0</v>
      </c>
    </row>
    <row r="170" spans="2:30" x14ac:dyDescent="0.25">
      <c r="B170" s="152" t="s">
        <v>136</v>
      </c>
      <c r="C170" s="207">
        <v>1048.5939791551609</v>
      </c>
      <c r="D170" s="200">
        <v>1155.2719806907992</v>
      </c>
      <c r="E170" s="200">
        <v>1278.3669421375519</v>
      </c>
      <c r="F170" s="200">
        <v>1419.9989889988374</v>
      </c>
      <c r="G170" s="200">
        <v>1579.2526019849895</v>
      </c>
      <c r="H170" s="200">
        <v>1705.0675290212919</v>
      </c>
      <c r="I170" s="200">
        <v>1843.446830028025</v>
      </c>
      <c r="J170" s="200">
        <v>2000.1458907254168</v>
      </c>
      <c r="K170" s="200">
        <v>2155.2003379698608</v>
      </c>
      <c r="L170" s="200">
        <v>2208.8897821150458</v>
      </c>
      <c r="M170" s="200">
        <v>2328.4575091852921</v>
      </c>
      <c r="N170" s="200">
        <v>2496.582203817773</v>
      </c>
      <c r="O170" s="200">
        <v>2750.3550630829664</v>
      </c>
      <c r="P170" s="200">
        <v>3027.8141258244736</v>
      </c>
      <c r="Q170" s="200">
        <v>3303.0981968582628</v>
      </c>
      <c r="R170" s="200">
        <v>3150.4271143730975</v>
      </c>
      <c r="S170" s="200">
        <v>3114.8955577858214</v>
      </c>
      <c r="T170" s="200">
        <v>3252.9326553606834</v>
      </c>
      <c r="U170" s="200">
        <v>3497.3235802080849</v>
      </c>
      <c r="V170" s="200">
        <v>3732.8690680932241</v>
      </c>
      <c r="W170" s="200">
        <v>3856.7606496268854</v>
      </c>
      <c r="X170" s="201"/>
      <c r="Y170" s="201"/>
      <c r="Z170" s="201"/>
      <c r="AA170" s="201"/>
      <c r="AB170" s="202">
        <f t="shared" si="12"/>
        <v>2090.6855672480528</v>
      </c>
      <c r="AC170" s="202">
        <f t="shared" si="13"/>
        <v>3490.95630221494</v>
      </c>
      <c r="AD170" s="203">
        <f t="shared" si="11"/>
        <v>2790.8209347314964</v>
      </c>
    </row>
    <row r="171" spans="2:30" x14ac:dyDescent="0.25">
      <c r="B171" s="152" t="s">
        <v>84</v>
      </c>
      <c r="C171" s="207">
        <v>1191.28366680265</v>
      </c>
      <c r="D171" s="200">
        <v>1258.10715030749</v>
      </c>
      <c r="E171" s="200">
        <v>1331.9925010664699</v>
      </c>
      <c r="F171" s="200">
        <v>1407.38692221876</v>
      </c>
      <c r="G171" s="200">
        <v>1510.4953309698101</v>
      </c>
      <c r="H171" s="200">
        <v>1627.4703845502099</v>
      </c>
      <c r="I171" s="200">
        <v>1736.73159786729</v>
      </c>
      <c r="J171" s="200">
        <v>1851.17301636046</v>
      </c>
      <c r="K171" s="200">
        <v>1938.7204965820999</v>
      </c>
      <c r="L171" s="200">
        <v>1998.29789444736</v>
      </c>
      <c r="M171" s="200">
        <v>2088.0977191592701</v>
      </c>
      <c r="N171" s="200">
        <v>2228.6964953567199</v>
      </c>
      <c r="O171" s="200">
        <v>2099.4297221094698</v>
      </c>
      <c r="P171" s="200">
        <v>2194.8848586642398</v>
      </c>
      <c r="Q171" s="200">
        <v>2243.59245177191</v>
      </c>
      <c r="R171" s="200">
        <v>2348.4434970770599</v>
      </c>
      <c r="S171" s="200">
        <v>2479.3340997507398</v>
      </c>
      <c r="T171" s="200">
        <v>2530.6033173810001</v>
      </c>
      <c r="U171" s="200">
        <v>2652.39137840885</v>
      </c>
      <c r="V171" s="200">
        <v>2772.9294477434701</v>
      </c>
      <c r="W171" s="200">
        <v>2780.0555482202499</v>
      </c>
      <c r="X171" s="201"/>
      <c r="Y171" s="201"/>
      <c r="Z171" s="201"/>
      <c r="AA171" s="201"/>
      <c r="AB171" s="202">
        <f t="shared" si="12"/>
        <v>1815.9252315819544</v>
      </c>
      <c r="AC171" s="202">
        <f t="shared" si="13"/>
        <v>2643.0627583008618</v>
      </c>
      <c r="AD171" s="203">
        <f t="shared" si="11"/>
        <v>2229.4939949414083</v>
      </c>
    </row>
    <row r="172" spans="2:30" x14ac:dyDescent="0.25">
      <c r="B172" s="152" t="s">
        <v>163</v>
      </c>
      <c r="C172" s="207">
        <v>7302.8917645579868</v>
      </c>
      <c r="D172" s="200">
        <v>7648.8551715472267</v>
      </c>
      <c r="E172" s="200">
        <v>8179.3979182561861</v>
      </c>
      <c r="F172" s="200">
        <v>8863.7408989851865</v>
      </c>
      <c r="G172" s="200">
        <v>9608.5456948123574</v>
      </c>
      <c r="H172" s="200">
        <v>10256.334831977301</v>
      </c>
      <c r="I172" s="200">
        <v>11024.8482113762</v>
      </c>
      <c r="J172" s="200">
        <v>11869.674450384802</v>
      </c>
      <c r="K172" s="200">
        <v>12244.818938997689</v>
      </c>
      <c r="L172" s="200">
        <v>12191.414393354278</v>
      </c>
      <c r="M172" s="200">
        <v>13195.371096901948</v>
      </c>
      <c r="N172" s="200">
        <v>13519.129021215891</v>
      </c>
      <c r="O172" s="200">
        <v>14870.975553449314</v>
      </c>
      <c r="P172" s="200">
        <v>15407.665401813936</v>
      </c>
      <c r="Q172" s="200">
        <v>15480.210790362076</v>
      </c>
      <c r="R172" s="200">
        <v>15822.370993481125</v>
      </c>
      <c r="S172" s="200">
        <v>16616.195004717796</v>
      </c>
      <c r="T172" s="200">
        <v>17422.952351205931</v>
      </c>
      <c r="U172" s="200">
        <v>18530.211787953274</v>
      </c>
      <c r="V172" s="200">
        <v>19233.865916986102</v>
      </c>
      <c r="W172" s="200">
        <v>18226.005704571548</v>
      </c>
      <c r="X172" s="201"/>
      <c r="Y172" s="201"/>
      <c r="Z172" s="201"/>
      <c r="AA172" s="201"/>
      <c r="AB172" s="202">
        <f t="shared" si="12"/>
        <v>11717.890320717093</v>
      </c>
      <c r="AC172" s="202">
        <f t="shared" si="13"/>
        <v>18005.846153086932</v>
      </c>
      <c r="AD172" s="203">
        <f t="shared" si="11"/>
        <v>14861.868236902013</v>
      </c>
    </row>
    <row r="173" spans="2:30" x14ac:dyDescent="0.25">
      <c r="B173" s="152" t="s">
        <v>103</v>
      </c>
      <c r="C173" s="207">
        <v>1250.8772332725187</v>
      </c>
      <c r="D173" s="200">
        <v>1459.4846117231027</v>
      </c>
      <c r="E173" s="200">
        <v>1351.0193840476093</v>
      </c>
      <c r="F173" s="200">
        <v>1311.3845559326883</v>
      </c>
      <c r="G173" s="200">
        <v>1317.6044516719946</v>
      </c>
      <c r="H173" s="200">
        <v>1366.5598446608544</v>
      </c>
      <c r="I173" s="200">
        <v>1321.6194707433178</v>
      </c>
      <c r="J173" s="200">
        <v>1467.5890203052338</v>
      </c>
      <c r="K173" s="200">
        <v>1636.488762692316</v>
      </c>
      <c r="L173" s="200">
        <v>1784.3582760616057</v>
      </c>
      <c r="M173" s="200">
        <v>1938.8529694265621</v>
      </c>
      <c r="N173" s="200">
        <v>2060.2477712622886</v>
      </c>
      <c r="O173" s="200">
        <v>2345.545339199718</v>
      </c>
      <c r="P173" s="200">
        <v>2483.1752688442607</v>
      </c>
      <c r="Q173" s="200">
        <v>2721.041967690991</v>
      </c>
      <c r="R173" s="200">
        <v>2912.7363811195528</v>
      </c>
      <c r="S173" s="200">
        <v>3130.5907130077026</v>
      </c>
      <c r="T173" s="200">
        <v>3177.4851365104446</v>
      </c>
      <c r="U173" s="200">
        <v>3168.4192587753932</v>
      </c>
      <c r="V173" s="200">
        <v>3780.0449456310912</v>
      </c>
      <c r="W173" s="200">
        <v>4139.7506685050002</v>
      </c>
      <c r="X173" s="201"/>
      <c r="Y173" s="201"/>
      <c r="Z173" s="201"/>
      <c r="AA173" s="201"/>
      <c r="AB173" s="202">
        <f t="shared" si="12"/>
        <v>1795.5365817909135</v>
      </c>
      <c r="AC173" s="202">
        <f t="shared" si="13"/>
        <v>3479.2581444859266</v>
      </c>
      <c r="AD173" s="203">
        <f t="shared" si="11"/>
        <v>2637.3973631384201</v>
      </c>
    </row>
    <row r="174" spans="2:30" x14ac:dyDescent="0.25">
      <c r="B174" s="152" t="s">
        <v>101</v>
      </c>
      <c r="C174" s="207">
        <v>972.45472593418788</v>
      </c>
      <c r="D174" s="200">
        <v>974.62282463529095</v>
      </c>
      <c r="E174" s="200">
        <v>1001.3274416982565</v>
      </c>
      <c r="F174" s="200">
        <v>1061.1860223776298</v>
      </c>
      <c r="G174" s="200">
        <v>1052.0249160018495</v>
      </c>
      <c r="H174" s="200">
        <v>1007.6606144395301</v>
      </c>
      <c r="I174" s="200">
        <v>1037.7001523409638</v>
      </c>
      <c r="J174" s="200">
        <v>1025.0431007619463</v>
      </c>
      <c r="K174" s="200">
        <v>1058.2843418432203</v>
      </c>
      <c r="L174" s="200">
        <v>1095.262846969646</v>
      </c>
      <c r="M174" s="200">
        <v>1144.3324062845052</v>
      </c>
      <c r="N174" s="200">
        <v>1210.142847410938</v>
      </c>
      <c r="O174" s="200">
        <v>1227.1561593230535</v>
      </c>
      <c r="P174" s="200">
        <v>1275.3253182281346</v>
      </c>
      <c r="Q174" s="200">
        <v>1328.3802911068726</v>
      </c>
      <c r="R174" s="200">
        <v>1397.3324017002085</v>
      </c>
      <c r="S174" s="200">
        <v>1954.2035734942917</v>
      </c>
      <c r="T174" s="200">
        <v>2012.2406926097278</v>
      </c>
      <c r="U174" s="200">
        <v>2110.8264199865848</v>
      </c>
      <c r="V174" s="200">
        <v>2211.6349345243398</v>
      </c>
      <c r="W174" s="200">
        <v>2222.6703018743065</v>
      </c>
      <c r="X174" s="201"/>
      <c r="Y174" s="201"/>
      <c r="Z174" s="201"/>
      <c r="AA174" s="201"/>
      <c r="AB174" s="202">
        <f t="shared" si="12"/>
        <v>1116.7647756910146</v>
      </c>
      <c r="AC174" s="202">
        <f t="shared" si="13"/>
        <v>2102.3151844978502</v>
      </c>
      <c r="AD174" s="203">
        <f t="shared" si="11"/>
        <v>1609.5399800944324</v>
      </c>
    </row>
    <row r="175" spans="2:30" x14ac:dyDescent="0.25">
      <c r="B175" s="152" t="s">
        <v>236</v>
      </c>
      <c r="C175" s="207">
        <v>14547.235424352055</v>
      </c>
      <c r="D175" s="200">
        <v>15431.612378243961</v>
      </c>
      <c r="E175" s="200">
        <v>16845.878234601867</v>
      </c>
      <c r="F175" s="200">
        <v>19539.404806454604</v>
      </c>
      <c r="G175" s="200">
        <v>21550.670998019497</v>
      </c>
      <c r="H175" s="200">
        <v>23485.530491397138</v>
      </c>
      <c r="I175" s="200">
        <v>27264.771645154877</v>
      </c>
      <c r="J175" s="200">
        <v>29196.023484343492</v>
      </c>
      <c r="K175" s="200">
        <v>30632.992085747133</v>
      </c>
      <c r="L175" s="200">
        <v>29366.356403086491</v>
      </c>
      <c r="M175" s="200">
        <v>30528.893138099709</v>
      </c>
      <c r="N175" s="200">
        <v>30887.982797307155</v>
      </c>
      <c r="O175" s="200">
        <v>30063.327462686531</v>
      </c>
      <c r="P175" s="200">
        <v>30059.715645767537</v>
      </c>
      <c r="Q175" s="200">
        <v>29698.569944713723</v>
      </c>
      <c r="R175" s="200">
        <v>27397.229201164959</v>
      </c>
      <c r="S175" s="200">
        <v>26389.74166888382</v>
      </c>
      <c r="T175" s="200">
        <v>26342.616662476808</v>
      </c>
      <c r="U175" s="200">
        <v>26880.638722877386</v>
      </c>
      <c r="V175" s="200">
        <v>26920.144729383024</v>
      </c>
      <c r="W175" s="200">
        <v>25014.376758082257</v>
      </c>
      <c r="X175" s="201"/>
      <c r="Y175" s="201"/>
      <c r="Z175" s="201"/>
      <c r="AA175" s="201"/>
      <c r="AB175" s="202">
        <f t="shared" si="12"/>
        <v>25406.012133821292</v>
      </c>
      <c r="AC175" s="202">
        <f t="shared" si="13"/>
        <v>26309.503708340657</v>
      </c>
      <c r="AD175" s="203">
        <f t="shared" si="11"/>
        <v>25857.757921080974</v>
      </c>
    </row>
    <row r="176" spans="2:30" x14ac:dyDescent="0.25">
      <c r="B176" s="152" t="s">
        <v>157</v>
      </c>
      <c r="C176" s="207">
        <v>6264.5606541868692</v>
      </c>
      <c r="D176" s="200">
        <v>6586.9488103097683</v>
      </c>
      <c r="E176" s="200">
        <v>6726.5112323918302</v>
      </c>
      <c r="F176" s="200">
        <v>7120.2185882109752</v>
      </c>
      <c r="G176" s="200">
        <v>7708.1888636519316</v>
      </c>
      <c r="H176" s="200">
        <v>8156.6449735749366</v>
      </c>
      <c r="I176" s="200">
        <v>8762.2979006962996</v>
      </c>
      <c r="J176" s="200">
        <v>9504.9263660908964</v>
      </c>
      <c r="K176" s="200">
        <v>9994.0538715955827</v>
      </c>
      <c r="L176" s="200">
        <v>10267.035066233155</v>
      </c>
      <c r="M176" s="200">
        <v>10640.614680059656</v>
      </c>
      <c r="N176" s="200">
        <v>10576.074140376026</v>
      </c>
      <c r="O176" s="200">
        <v>10731.364892353346</v>
      </c>
      <c r="P176" s="200">
        <v>10769.908040807364</v>
      </c>
      <c r="Q176" s="200">
        <v>11024.809216739011</v>
      </c>
      <c r="R176" s="200">
        <v>10825.087447997275</v>
      </c>
      <c r="S176" s="200">
        <v>10993.625481149942</v>
      </c>
      <c r="T176" s="200">
        <v>11234.489724859592</v>
      </c>
      <c r="U176" s="200">
        <v>11658.726820561415</v>
      </c>
      <c r="V176" s="200">
        <v>11899.956386916783</v>
      </c>
      <c r="W176" s="200">
        <v>10818.816891327406</v>
      </c>
      <c r="X176" s="201"/>
      <c r="Y176" s="201"/>
      <c r="Z176" s="201"/>
      <c r="AA176" s="201"/>
      <c r="AB176" s="202">
        <f t="shared" si="12"/>
        <v>9103.7027965796824</v>
      </c>
      <c r="AC176" s="202">
        <f t="shared" si="13"/>
        <v>11321.123060963027</v>
      </c>
      <c r="AD176" s="203">
        <f t="shared" si="11"/>
        <v>10212.412928771355</v>
      </c>
    </row>
    <row r="177" spans="2:30" x14ac:dyDescent="0.25">
      <c r="B177" s="152" t="s">
        <v>173</v>
      </c>
      <c r="C177" s="207">
        <v>9633.0876829532626</v>
      </c>
      <c r="D177" s="200">
        <v>9284.2570472249918</v>
      </c>
      <c r="E177" s="200">
        <v>9401.2313277218454</v>
      </c>
      <c r="F177" s="200">
        <v>9689.9253799437338</v>
      </c>
      <c r="G177" s="200">
        <v>10970.670360888498</v>
      </c>
      <c r="H177" s="200">
        <v>12003.847930977752</v>
      </c>
      <c r="I177" s="200">
        <v>13730.038586190931</v>
      </c>
      <c r="J177" s="200">
        <v>14967.951489211169</v>
      </c>
      <c r="K177" s="200">
        <v>16182.480508856581</v>
      </c>
      <c r="L177" s="200">
        <v>15609.471602763901</v>
      </c>
      <c r="M177" s="200">
        <v>17555.588678733966</v>
      </c>
      <c r="N177" s="200">
        <v>19799.115677193662</v>
      </c>
      <c r="O177" s="200">
        <v>20772.498949200351</v>
      </c>
      <c r="P177" s="200">
        <v>22438.714249721659</v>
      </c>
      <c r="Q177" s="200">
        <v>24090.236037472412</v>
      </c>
      <c r="R177" s="200">
        <v>25753.39051004644</v>
      </c>
      <c r="S177" s="200">
        <v>26512.016951488615</v>
      </c>
      <c r="T177" s="200">
        <v>27913.818715899572</v>
      </c>
      <c r="U177" s="200">
        <v>27946.36185483271</v>
      </c>
      <c r="V177" s="200">
        <v>27303.228967463634</v>
      </c>
      <c r="W177" s="200">
        <v>28113.736584138056</v>
      </c>
      <c r="X177" s="201"/>
      <c r="Y177" s="201"/>
      <c r="Z177" s="201"/>
      <c r="AA177" s="201"/>
      <c r="AB177" s="202">
        <f t="shared" si="12"/>
        <v>15742.656626193824</v>
      </c>
      <c r="AC177" s="202">
        <f t="shared" si="13"/>
        <v>27557.83261476452</v>
      </c>
      <c r="AD177" s="203">
        <f t="shared" si="11"/>
        <v>21650.24462047917</v>
      </c>
    </row>
    <row r="178" spans="2:30" x14ac:dyDescent="0.25">
      <c r="B178" s="152" t="s">
        <v>220</v>
      </c>
      <c r="C178" s="207">
        <v>4275.0141748957913</v>
      </c>
      <c r="D178" s="200">
        <v>4510.6557432429236</v>
      </c>
      <c r="E178" s="200">
        <v>4548.018328771579</v>
      </c>
      <c r="F178" s="200">
        <v>4736.9142839309297</v>
      </c>
      <c r="G178" s="200">
        <v>5055.9446706540411</v>
      </c>
      <c r="H178" s="200">
        <v>5829.4281807593052</v>
      </c>
      <c r="I178" s="200">
        <v>6588.029833963953</v>
      </c>
      <c r="J178" s="200">
        <v>7420.5594437070422</v>
      </c>
      <c r="K178" s="200">
        <v>8561.5758343379784</v>
      </c>
      <c r="L178" s="200">
        <v>9021.1438789100339</v>
      </c>
      <c r="M178" s="200">
        <v>9810.6120537055303</v>
      </c>
      <c r="N178" s="200">
        <v>11294.968081852187</v>
      </c>
      <c r="O178" s="200">
        <v>12057.182238549218</v>
      </c>
      <c r="P178" s="200">
        <v>12739.179575682558</v>
      </c>
      <c r="Q178" s="200">
        <v>13490.997036153893</v>
      </c>
      <c r="R178" s="200">
        <v>13690.614114342867</v>
      </c>
      <c r="S178" s="200">
        <v>13862.275566956994</v>
      </c>
      <c r="T178" s="200">
        <v>14205.026511962356</v>
      </c>
      <c r="U178" s="200">
        <v>15201.778571094017</v>
      </c>
      <c r="V178" s="200">
        <v>16195.538787725249</v>
      </c>
      <c r="W178" s="199">
        <v>15720.991568330905</v>
      </c>
      <c r="X178" s="201"/>
      <c r="Y178" s="201"/>
      <c r="Z178" s="201"/>
      <c r="AA178" s="201"/>
      <c r="AB178" s="202">
        <f t="shared" si="12"/>
        <v>8351.9273420912377</v>
      </c>
      <c r="AC178" s="202">
        <f t="shared" si="13"/>
        <v>15037.122201213904</v>
      </c>
      <c r="AD178" s="203">
        <f t="shared" si="11"/>
        <v>11694.52477165257</v>
      </c>
    </row>
    <row r="179" spans="2:30" x14ac:dyDescent="0.25">
      <c r="B179" s="152" t="s">
        <v>73</v>
      </c>
      <c r="C179" s="207">
        <v>1142.0032853897105</v>
      </c>
      <c r="D179" s="200">
        <v>1190.3621985678831</v>
      </c>
      <c r="E179" s="200">
        <v>1274.1265513501064</v>
      </c>
      <c r="F179" s="200">
        <v>1338.5421801241805</v>
      </c>
      <c r="G179" s="200">
        <v>1422.1280508313846</v>
      </c>
      <c r="H179" s="200">
        <v>1510.6655465977858</v>
      </c>
      <c r="I179" s="200">
        <v>1670.7113401878848</v>
      </c>
      <c r="J179" s="200">
        <v>1802.2073880706319</v>
      </c>
      <c r="K179" s="200">
        <v>1935.2178569228208</v>
      </c>
      <c r="L179" s="200">
        <v>2017.6655657662664</v>
      </c>
      <c r="M179" s="200">
        <v>2088.6219928100327</v>
      </c>
      <c r="N179" s="200">
        <v>2259.4428885976004</v>
      </c>
      <c r="O179" s="200">
        <v>2013.8807107722814</v>
      </c>
      <c r="P179" s="200">
        <v>2014.2749612649141</v>
      </c>
      <c r="Q179" s="200">
        <v>2088.4073305890392</v>
      </c>
      <c r="R179" s="200">
        <v>2128.7449554891577</v>
      </c>
      <c r="S179" s="200">
        <v>2092.4755658991971</v>
      </c>
      <c r="T179" s="200">
        <v>2074.6524357654171</v>
      </c>
      <c r="U179" s="200">
        <v>2175.808062501595</v>
      </c>
      <c r="V179" s="200">
        <v>2275.2144563594611</v>
      </c>
      <c r="W179" s="200">
        <v>2293.4807277501791</v>
      </c>
      <c r="X179" s="201"/>
      <c r="Y179" s="201"/>
      <c r="Z179" s="201"/>
      <c r="AA179" s="201"/>
      <c r="AB179" s="202">
        <f t="shared" si="12"/>
        <v>1743.5626752082301</v>
      </c>
      <c r="AC179" s="202">
        <f t="shared" si="13"/>
        <v>2182.3262496551697</v>
      </c>
      <c r="AD179" s="203">
        <f t="shared" si="11"/>
        <v>1962.9444624316998</v>
      </c>
    </row>
    <row r="180" spans="2:30" x14ac:dyDescent="0.25">
      <c r="B180" s="152" t="s">
        <v>233</v>
      </c>
      <c r="C180" s="207">
        <v>4106.8353914134404</v>
      </c>
      <c r="D180" s="200">
        <v>4631.6067300300201</v>
      </c>
      <c r="E180" s="200">
        <v>4999.0909402934703</v>
      </c>
      <c r="F180" s="200">
        <v>5621.9030773267696</v>
      </c>
      <c r="G180" s="200">
        <v>6521.6108590969498</v>
      </c>
      <c r="H180" s="200">
        <v>6977.2589124423703</v>
      </c>
      <c r="I180" s="200">
        <v>7775.6069295240204</v>
      </c>
      <c r="J180" s="200">
        <v>8642.2138840744992</v>
      </c>
      <c r="K180" s="200">
        <v>9062.2473616667103</v>
      </c>
      <c r="L180" s="200">
        <v>7818.3038545388599</v>
      </c>
      <c r="M180" s="200">
        <v>8245.3752412256399</v>
      </c>
      <c r="N180" s="200">
        <v>8909.6596075412599</v>
      </c>
      <c r="O180" s="200">
        <v>9343.3307396608307</v>
      </c>
      <c r="P180" s="200">
        <v>10691.764684470099</v>
      </c>
      <c r="Q180" s="200">
        <v>10743.586363815701</v>
      </c>
      <c r="R180" s="200">
        <v>10164.327334085199</v>
      </c>
      <c r="S180" s="200">
        <v>11148.196546630999</v>
      </c>
      <c r="T180" s="200">
        <v>11871.123624091801</v>
      </c>
      <c r="U180" s="200">
        <v>12634.2355540514</v>
      </c>
      <c r="V180" s="200">
        <v>13350.482315016599</v>
      </c>
      <c r="W180" s="200">
        <v>13056.7020745176</v>
      </c>
      <c r="X180" s="201"/>
      <c r="Y180" s="201"/>
      <c r="Z180" s="201"/>
      <c r="AA180" s="201"/>
      <c r="AB180" s="202">
        <f t="shared" si="12"/>
        <v>7765.9201194503657</v>
      </c>
      <c r="AC180" s="202">
        <f t="shared" si="13"/>
        <v>12412.148022861678</v>
      </c>
      <c r="AD180" s="203">
        <f t="shared" si="11"/>
        <v>10089.034071156022</v>
      </c>
    </row>
    <row r="181" spans="2:30" x14ac:dyDescent="0.25">
      <c r="B181" s="152" t="s">
        <v>253</v>
      </c>
      <c r="C181" s="207">
        <v>98365.157386108214</v>
      </c>
      <c r="D181" s="200">
        <v>96724.065113782868</v>
      </c>
      <c r="E181" s="200">
        <v>95551.727637962773</v>
      </c>
      <c r="F181" s="200">
        <v>99239.960157095629</v>
      </c>
      <c r="G181" s="200">
        <v>101872.97358835771</v>
      </c>
      <c r="H181" s="200">
        <v>97671.62930207196</v>
      </c>
      <c r="I181" s="200">
        <v>95679.857534208684</v>
      </c>
      <c r="J181" s="200">
        <v>87102.971889989989</v>
      </c>
      <c r="K181" s="200">
        <v>79732.243498950178</v>
      </c>
      <c r="L181" s="200">
        <v>68167.575877094103</v>
      </c>
      <c r="M181" s="200">
        <v>64882.850341184239</v>
      </c>
      <c r="N181" s="200">
        <v>67686.385379879779</v>
      </c>
      <c r="O181" s="200">
        <v>69102.476170465365</v>
      </c>
      <c r="P181" s="200">
        <v>70374.235362755542</v>
      </c>
      <c r="Q181" s="200">
        <v>73619.044655706777</v>
      </c>
      <c r="R181" s="200">
        <v>64901.880051235232</v>
      </c>
      <c r="S181" s="200">
        <v>63968.888039171128</v>
      </c>
      <c r="T181" s="200">
        <v>67183.605311167834</v>
      </c>
      <c r="U181" s="200">
        <v>68576.115522686494</v>
      </c>
      <c r="V181" s="200">
        <v>71150.542141427402</v>
      </c>
      <c r="W181" s="200">
        <v>66746.634941485769</v>
      </c>
      <c r="X181" s="201"/>
      <c r="Y181" s="201"/>
      <c r="Z181" s="201"/>
      <c r="AA181" s="201"/>
      <c r="AB181" s="202">
        <f t="shared" si="12"/>
        <v>83167.189621678059</v>
      </c>
      <c r="AC181" s="202">
        <f t="shared" si="13"/>
        <v>67525.157191187725</v>
      </c>
      <c r="AD181" s="203">
        <f t="shared" si="11"/>
        <v>75346.173406432892</v>
      </c>
    </row>
    <row r="182" spans="2:30" x14ac:dyDescent="0.25">
      <c r="B182" s="152" t="s">
        <v>231</v>
      </c>
      <c r="C182" s="207">
        <v>26483.695094807601</v>
      </c>
      <c r="D182" s="200">
        <v>27819.183098624915</v>
      </c>
      <c r="E182" s="200">
        <v>29062.123866781214</v>
      </c>
      <c r="F182" s="200">
        <v>30323.995383271711</v>
      </c>
      <c r="G182" s="200">
        <v>32031.824716596719</v>
      </c>
      <c r="H182" s="200">
        <v>32747.35400984118</v>
      </c>
      <c r="I182" s="200">
        <v>34798.975762818722</v>
      </c>
      <c r="J182" s="200">
        <v>35652.017752474792</v>
      </c>
      <c r="K182" s="200">
        <v>36863.584760184676</v>
      </c>
      <c r="L182" s="200">
        <v>35238.375053726893</v>
      </c>
      <c r="M182" s="200">
        <v>36604.52562318847</v>
      </c>
      <c r="N182" s="200">
        <v>37379.290965772911</v>
      </c>
      <c r="O182" s="200">
        <v>38514.026169178273</v>
      </c>
      <c r="P182" s="200">
        <v>40218.747256221715</v>
      </c>
      <c r="Q182" s="200">
        <v>41580.602487631812</v>
      </c>
      <c r="R182" s="200">
        <v>42912.87509362014</v>
      </c>
      <c r="S182" s="200">
        <v>44635.299558651706</v>
      </c>
      <c r="T182" s="200">
        <v>46372.386603509956</v>
      </c>
      <c r="U182" s="200">
        <v>47863.222696044235</v>
      </c>
      <c r="V182" s="200">
        <v>49333.71247430017</v>
      </c>
      <c r="W182" s="200">
        <v>45852.688886203272</v>
      </c>
      <c r="X182" s="201"/>
      <c r="Y182" s="201"/>
      <c r="Z182" s="201"/>
      <c r="AA182" s="201"/>
      <c r="AB182" s="202">
        <f t="shared" si="12"/>
        <v>34889.449818421359</v>
      </c>
      <c r="AC182" s="202">
        <f t="shared" si="13"/>
        <v>46811.462043741871</v>
      </c>
      <c r="AD182" s="203">
        <f t="shared" si="11"/>
        <v>40850.455931081611</v>
      </c>
    </row>
    <row r="183" spans="2:30" x14ac:dyDescent="0.25">
      <c r="B183" s="152" t="s">
        <v>249</v>
      </c>
      <c r="C183" s="207">
        <v>36334.908777058896</v>
      </c>
      <c r="D183" s="200">
        <v>37133.242808852636</v>
      </c>
      <c r="E183" s="200">
        <v>38023.161114402101</v>
      </c>
      <c r="F183" s="200">
        <v>39496.485875138067</v>
      </c>
      <c r="G183" s="200">
        <v>41712.801067554457</v>
      </c>
      <c r="H183" s="200">
        <v>44114.747781054422</v>
      </c>
      <c r="I183" s="200">
        <v>46298.731444092657</v>
      </c>
      <c r="J183" s="200">
        <v>47975.96769580384</v>
      </c>
      <c r="K183" s="200">
        <v>48382.558449055185</v>
      </c>
      <c r="L183" s="200">
        <v>47099.980471134266</v>
      </c>
      <c r="M183" s="200">
        <v>48466.657602692176</v>
      </c>
      <c r="N183" s="200">
        <v>49882.558132149505</v>
      </c>
      <c r="O183" s="200">
        <v>51602.931045790698</v>
      </c>
      <c r="P183" s="200">
        <v>53106.536767216508</v>
      </c>
      <c r="Q183" s="200">
        <v>55049.988327231222</v>
      </c>
      <c r="R183" s="200">
        <v>56863.371495765183</v>
      </c>
      <c r="S183" s="200">
        <v>58021.400499712516</v>
      </c>
      <c r="T183" s="200">
        <v>60109.655726047662</v>
      </c>
      <c r="U183" s="200">
        <v>63064.418409672791</v>
      </c>
      <c r="V183" s="200">
        <v>65279.529026094977</v>
      </c>
      <c r="W183" s="200">
        <v>63413.513858450773</v>
      </c>
      <c r="X183" s="201"/>
      <c r="Y183" s="201"/>
      <c r="Z183" s="201"/>
      <c r="AA183" s="201"/>
      <c r="AB183" s="202">
        <f t="shared" si="12"/>
        <v>46346.539303436984</v>
      </c>
      <c r="AC183" s="202">
        <f t="shared" si="13"/>
        <v>61977.703503995741</v>
      </c>
      <c r="AD183" s="203">
        <f t="shared" si="11"/>
        <v>54162.121403716359</v>
      </c>
    </row>
    <row r="184" spans="2:30" x14ac:dyDescent="0.25">
      <c r="B184" s="152" t="s">
        <v>152</v>
      </c>
      <c r="C184" s="207">
        <v>10255.100882172103</v>
      </c>
      <c r="D184" s="200">
        <v>10059.787724131758</v>
      </c>
      <c r="E184" s="200">
        <v>9427.1528599174799</v>
      </c>
      <c r="F184" s="200">
        <v>9686.4951015306451</v>
      </c>
      <c r="G184" s="200">
        <v>10451.893449321311</v>
      </c>
      <c r="H184" s="200">
        <v>11580.385676068092</v>
      </c>
      <c r="I184" s="200">
        <v>12406.365878630479</v>
      </c>
      <c r="J184" s="200">
        <v>13547.131274365596</v>
      </c>
      <c r="K184" s="200">
        <v>14764.187651671169</v>
      </c>
      <c r="L184" s="200">
        <v>15464.262203538863</v>
      </c>
      <c r="M184" s="200">
        <v>16817.079049298496</v>
      </c>
      <c r="N184" s="200">
        <v>18002.893825416555</v>
      </c>
      <c r="O184" s="200">
        <v>18192.329703838655</v>
      </c>
      <c r="P184" s="200">
        <v>19130.06139705953</v>
      </c>
      <c r="Q184" s="200">
        <v>20093.624065145279</v>
      </c>
      <c r="R184" s="200">
        <v>20217.560436564112</v>
      </c>
      <c r="S184" s="200">
        <v>22454.394828808719</v>
      </c>
      <c r="T184" s="200">
        <v>23009.87422869106</v>
      </c>
      <c r="U184" s="200">
        <v>23588.151389813254</v>
      </c>
      <c r="V184" s="200">
        <v>24006.78693888268</v>
      </c>
      <c r="W184" s="200">
        <v>22785.199916321533</v>
      </c>
      <c r="X184" s="201"/>
      <c r="Y184" s="201"/>
      <c r="Z184" s="201"/>
      <c r="AA184" s="201"/>
      <c r="AB184" s="202">
        <f t="shared" si="12"/>
        <v>14381.019448666881</v>
      </c>
      <c r="AC184" s="202">
        <f t="shared" si="13"/>
        <v>23168.881460503449</v>
      </c>
      <c r="AD184" s="203">
        <f t="shared" si="11"/>
        <v>18774.950454585167</v>
      </c>
    </row>
    <row r="185" spans="2:30" x14ac:dyDescent="0.25">
      <c r="B185" s="152" t="s">
        <v>196</v>
      </c>
      <c r="C185" s="207">
        <v>2661.6188185842725</v>
      </c>
      <c r="D185" s="200">
        <v>2797.6137748724391</v>
      </c>
      <c r="E185" s="200">
        <v>2918.8453496564098</v>
      </c>
      <c r="F185" s="200">
        <v>3063.0372587746583</v>
      </c>
      <c r="G185" s="200">
        <v>3341.037984742838</v>
      </c>
      <c r="H185" s="200">
        <v>3641.9289490402134</v>
      </c>
      <c r="I185" s="200">
        <v>3982.83202748454</v>
      </c>
      <c r="J185" s="200">
        <v>4413.9699784334789</v>
      </c>
      <c r="K185" s="200">
        <v>4827.9936285840076</v>
      </c>
      <c r="L185" s="200">
        <v>5168.5112960582792</v>
      </c>
      <c r="M185" s="200">
        <v>5469.3811726927461</v>
      </c>
      <c r="N185" s="200">
        <v>5844.8075622325077</v>
      </c>
      <c r="O185" s="200">
        <v>6061.9471538835814</v>
      </c>
      <c r="P185" s="200">
        <v>6302.6472436033318</v>
      </c>
      <c r="Q185" s="200">
        <v>6494.8599409006401</v>
      </c>
      <c r="R185" s="200">
        <v>6680.1847006768439</v>
      </c>
      <c r="S185" s="200">
        <v>6796.9048920948253</v>
      </c>
      <c r="T185" s="200">
        <v>6840.7098600170457</v>
      </c>
      <c r="U185" s="200">
        <v>7252.9851967547538</v>
      </c>
      <c r="V185" s="200">
        <v>7658.8995589469559</v>
      </c>
      <c r="W185" s="200">
        <v>7731.1444482120996</v>
      </c>
      <c r="X185" s="201"/>
      <c r="Y185" s="201"/>
      <c r="Z185" s="201"/>
      <c r="AA185" s="201"/>
      <c r="AB185" s="202">
        <f t="shared" si="12"/>
        <v>4604.4510525137994</v>
      </c>
      <c r="AC185" s="202">
        <f t="shared" si="13"/>
        <v>7256.1287912051357</v>
      </c>
      <c r="AD185" s="203">
        <f t="shared" si="11"/>
        <v>5930.2899218594675</v>
      </c>
    </row>
    <row r="186" spans="2:30" x14ac:dyDescent="0.25">
      <c r="B186" s="152" t="s">
        <v>112</v>
      </c>
      <c r="C186" s="207">
        <v>2224.0244478448153</v>
      </c>
      <c r="D186" s="200">
        <v>2146.3271859942624</v>
      </c>
      <c r="E186" s="200">
        <v>2016.6532151367039</v>
      </c>
      <c r="F186" s="200">
        <v>2088.0012335751139</v>
      </c>
      <c r="G186" s="200">
        <v>2173.3155104241541</v>
      </c>
      <c r="H186" s="200">
        <v>2301.7321676577276</v>
      </c>
      <c r="I186" s="200">
        <v>2510.9749803034706</v>
      </c>
      <c r="J186" s="200">
        <v>2591.0124471519039</v>
      </c>
      <c r="K186" s="200">
        <v>2724.4097728301467</v>
      </c>
      <c r="L186" s="200">
        <v>2760.448888355108</v>
      </c>
      <c r="M186" s="200">
        <v>2756.3282068958624</v>
      </c>
      <c r="N186" s="200">
        <v>2825.1554060852291</v>
      </c>
      <c r="O186" s="200">
        <v>2828.605959609863</v>
      </c>
      <c r="P186" s="200">
        <v>2811.3713947589122</v>
      </c>
      <c r="Q186" s="200">
        <v>2871.7548120294696</v>
      </c>
      <c r="R186" s="200">
        <v>2832.1783368352972</v>
      </c>
      <c r="S186" s="200">
        <v>2918.5960270864625</v>
      </c>
      <c r="T186" s="200">
        <v>3081.8351977133461</v>
      </c>
      <c r="U186" s="200">
        <v>3167.7349747544235</v>
      </c>
      <c r="V186" s="200">
        <v>3269.9147799953403</v>
      </c>
      <c r="W186" s="200">
        <v>3009.7339269064569</v>
      </c>
      <c r="X186" s="201"/>
      <c r="Y186" s="201"/>
      <c r="Z186" s="201"/>
      <c r="AA186" s="201"/>
      <c r="AB186" s="202">
        <f t="shared" si="12"/>
        <v>2528.8933728430025</v>
      </c>
      <c r="AC186" s="202">
        <f t="shared" si="13"/>
        <v>3089.5629812912061</v>
      </c>
      <c r="AD186" s="203">
        <f t="shared" si="11"/>
        <v>2809.2281770671043</v>
      </c>
    </row>
    <row r="187" spans="2:30" x14ac:dyDescent="0.25">
      <c r="B187" s="152" t="s">
        <v>197</v>
      </c>
      <c r="C187" s="207">
        <v>11748.989476588471</v>
      </c>
      <c r="D187" s="200">
        <v>12185.543108593469</v>
      </c>
      <c r="E187" s="200">
        <v>11078.077045080112</v>
      </c>
      <c r="F187" s="200">
        <v>10224.906513121558</v>
      </c>
      <c r="G187" s="200">
        <v>12207.717898027582</v>
      </c>
      <c r="H187" s="200">
        <v>13657.815542348912</v>
      </c>
      <c r="I187" s="200">
        <v>15219.71561690833</v>
      </c>
      <c r="J187" s="200">
        <v>16748.719282465227</v>
      </c>
      <c r="K187" s="200">
        <v>17723.150474456546</v>
      </c>
      <c r="L187" s="200">
        <v>17042.682671389866</v>
      </c>
      <c r="M187" s="200">
        <v>16740.368241557131</v>
      </c>
      <c r="N187" s="200">
        <v>17527.748738237591</v>
      </c>
      <c r="O187" s="199">
        <v>18212.508780553941</v>
      </c>
      <c r="P187" s="199">
        <v>18878.280054182855</v>
      </c>
      <c r="Q187" s="199">
        <v>19355.252282691064</v>
      </c>
      <c r="R187" s="199">
        <v>19539.211125382764</v>
      </c>
      <c r="S187" s="199">
        <v>20086.632842360013</v>
      </c>
      <c r="T187" s="199">
        <v>20921.584920169895</v>
      </c>
      <c r="U187" s="199">
        <v>21955.326763665566</v>
      </c>
      <c r="V187" s="199">
        <v>22717.09428019301</v>
      </c>
      <c r="W187" s="199">
        <v>22051.458263714492</v>
      </c>
      <c r="X187" s="201"/>
      <c r="Y187" s="201"/>
      <c r="Z187" s="201"/>
      <c r="AA187" s="201"/>
      <c r="AB187" s="202">
        <f t="shared" si="12"/>
        <v>15505.667928224089</v>
      </c>
      <c r="AC187" s="202">
        <f t="shared" si="13"/>
        <v>21546.419414020595</v>
      </c>
      <c r="AD187" s="203">
        <f t="shared" si="11"/>
        <v>18526.043671122341</v>
      </c>
    </row>
    <row r="188" spans="2:30" x14ac:dyDescent="0.25">
      <c r="B188" s="152" t="s">
        <v>115</v>
      </c>
      <c r="C188" s="207">
        <v>1987.3027350537882</v>
      </c>
      <c r="D188" s="200">
        <v>2134.4383347401326</v>
      </c>
      <c r="E188" s="200">
        <v>2282.858327429678</v>
      </c>
      <c r="F188" s="200">
        <v>2462.5015750476305</v>
      </c>
      <c r="G188" s="200">
        <v>2694.4581245632053</v>
      </c>
      <c r="H188" s="200">
        <v>2960.6410184508663</v>
      </c>
      <c r="I188" s="200">
        <v>3232.8129693529786</v>
      </c>
      <c r="J188" s="200">
        <v>3522.938331028939</v>
      </c>
      <c r="K188" s="200">
        <v>3758.5549215430651</v>
      </c>
      <c r="L188" s="200">
        <v>3952.7342408952709</v>
      </c>
      <c r="M188" s="200">
        <v>4213.2957214597518</v>
      </c>
      <c r="N188" s="200">
        <v>4523.2527276032424</v>
      </c>
      <c r="O188" s="200">
        <v>5042.4811863998966</v>
      </c>
      <c r="P188" s="200">
        <v>5358.9466369512165</v>
      </c>
      <c r="Q188" s="200">
        <v>5745.2052535134217</v>
      </c>
      <c r="R188" s="200">
        <v>6102.6368690478184</v>
      </c>
      <c r="S188" s="200">
        <v>6572.9762342062186</v>
      </c>
      <c r="T188" s="200">
        <v>7155.4431870997014</v>
      </c>
      <c r="U188" s="200">
        <v>7768.080217520439</v>
      </c>
      <c r="V188" s="200">
        <v>8381.2393196342655</v>
      </c>
      <c r="W188" s="200">
        <v>8646.9122757769037</v>
      </c>
      <c r="X188" s="201"/>
      <c r="Y188" s="201"/>
      <c r="Z188" s="201"/>
      <c r="AA188" s="201"/>
      <c r="AB188" s="202">
        <f t="shared" si="12"/>
        <v>3748.4411858175563</v>
      </c>
      <c r="AC188" s="202">
        <f t="shared" si="13"/>
        <v>7704.9302468475071</v>
      </c>
      <c r="AD188" s="203">
        <f t="shared" si="11"/>
        <v>5726.6857163325312</v>
      </c>
    </row>
    <row r="189" spans="2:30" x14ac:dyDescent="0.25">
      <c r="B189" s="152" t="s">
        <v>126</v>
      </c>
      <c r="C189" s="207">
        <v>2960.4315240162709</v>
      </c>
      <c r="D189" s="200">
        <v>3051.1791237891744</v>
      </c>
      <c r="E189" s="200">
        <v>3129.6591492865359</v>
      </c>
      <c r="F189" s="200">
        <v>3212.9398145576311</v>
      </c>
      <c r="G189" s="200">
        <v>3333.0615823960234</v>
      </c>
      <c r="H189" s="200">
        <v>3526.6742824720609</v>
      </c>
      <c r="I189" s="200">
        <v>3643.4545038277315</v>
      </c>
      <c r="J189" s="200">
        <v>3758.1646924373181</v>
      </c>
      <c r="K189" s="200">
        <v>3860.4324196813068</v>
      </c>
      <c r="L189" s="200">
        <v>3928.2291481108823</v>
      </c>
      <c r="M189" s="200">
        <v>4162.0886309111429</v>
      </c>
      <c r="N189" s="200">
        <v>3607.0905658488236</v>
      </c>
      <c r="O189" s="200">
        <v>3491.2046099140703</v>
      </c>
      <c r="P189" s="200">
        <v>3688.5194085236303</v>
      </c>
      <c r="Q189" s="199">
        <v>3781.71229035025</v>
      </c>
      <c r="R189" s="199">
        <v>3817.6549588396674</v>
      </c>
      <c r="S189" s="199">
        <v>3924.6125641894478</v>
      </c>
      <c r="T189" s="199">
        <v>4087.7490859143973</v>
      </c>
      <c r="U189" s="199">
        <v>4289.7260055380648</v>
      </c>
      <c r="V189" s="199">
        <v>4438.5634134708789</v>
      </c>
      <c r="W189" s="199">
        <v>4308.5085907462117</v>
      </c>
      <c r="X189" s="201"/>
      <c r="Y189" s="201"/>
      <c r="Z189" s="201"/>
      <c r="AA189" s="201"/>
      <c r="AB189" s="202">
        <f t="shared" si="12"/>
        <v>3559.5310440601579</v>
      </c>
      <c r="AC189" s="202">
        <f t="shared" si="13"/>
        <v>4209.8319319718003</v>
      </c>
      <c r="AD189" s="203">
        <f t="shared" si="11"/>
        <v>3884.6814880159791</v>
      </c>
    </row>
    <row r="190" spans="2:30" x14ac:dyDescent="0.25">
      <c r="B190" s="152" t="s">
        <v>109</v>
      </c>
      <c r="C190" s="207">
        <v>1644.9197529538383</v>
      </c>
      <c r="D190" s="200">
        <v>1724.635055263768</v>
      </c>
      <c r="E190" s="200">
        <v>1784.2146846310318</v>
      </c>
      <c r="F190" s="200">
        <v>1894.3500009362961</v>
      </c>
      <c r="G190" s="200">
        <v>2029.1751022368887</v>
      </c>
      <c r="H190" s="200">
        <v>2185.9441806150758</v>
      </c>
      <c r="I190" s="200">
        <v>2366.7593947773839</v>
      </c>
      <c r="J190" s="200">
        <v>2563.9440078421876</v>
      </c>
      <c r="K190" s="200">
        <v>2741.2453350301444</v>
      </c>
      <c r="L190" s="200">
        <v>2933.1305504286152</v>
      </c>
      <c r="M190" s="200">
        <v>3178.8723296581279</v>
      </c>
      <c r="N190" s="200">
        <v>3323.9376231318583</v>
      </c>
      <c r="O190" s="200">
        <v>3422.6199372637211</v>
      </c>
      <c r="P190" s="200">
        <v>3578.8470551002492</v>
      </c>
      <c r="Q190" s="200">
        <v>3539.4363901207889</v>
      </c>
      <c r="R190" s="200">
        <v>3430.4002870689792</v>
      </c>
      <c r="S190" s="200">
        <v>3404.6739901305232</v>
      </c>
      <c r="T190" s="200">
        <v>3485.0217802457455</v>
      </c>
      <c r="U190" s="200">
        <v>3606.0976319702695</v>
      </c>
      <c r="V190" s="200">
        <v>3617.2000138766134</v>
      </c>
      <c r="W190" s="200">
        <v>3456.3225339654277</v>
      </c>
      <c r="X190" s="201"/>
      <c r="Y190" s="201"/>
      <c r="Z190" s="201"/>
      <c r="AA190" s="201"/>
      <c r="AB190" s="202">
        <f t="shared" si="12"/>
        <v>2646.4019804411842</v>
      </c>
      <c r="AC190" s="202">
        <f t="shared" si="13"/>
        <v>3513.8631900377159</v>
      </c>
      <c r="AD190" s="203">
        <f t="shared" si="11"/>
        <v>3080.1325852394502</v>
      </c>
    </row>
    <row r="191" spans="2:30" x14ac:dyDescent="0.25">
      <c r="B191" s="152" t="s">
        <v>149</v>
      </c>
      <c r="C191" s="207">
        <v>2272.5993658351376</v>
      </c>
      <c r="D191" s="200">
        <v>2347.4994648756283</v>
      </c>
      <c r="E191" s="200">
        <v>2167.0192145676192</v>
      </c>
      <c r="F191" s="200">
        <v>1827.8668437957012</v>
      </c>
      <c r="G191" s="200">
        <v>1762.5206489045709</v>
      </c>
      <c r="H191" s="200">
        <v>1705.5699794170782</v>
      </c>
      <c r="I191" s="200">
        <v>1685.3623894901768</v>
      </c>
      <c r="J191" s="200">
        <v>1653.7475154050026</v>
      </c>
      <c r="K191" s="200">
        <v>1374.169559073948</v>
      </c>
      <c r="L191" s="200">
        <v>1532.8215856960608</v>
      </c>
      <c r="M191" s="200">
        <v>1830.8273329215078</v>
      </c>
      <c r="N191" s="200">
        <v>2101.8240512751408</v>
      </c>
      <c r="O191" s="200">
        <v>2375.9270058005068</v>
      </c>
      <c r="P191" s="200">
        <v>2560.7732667481318</v>
      </c>
      <c r="Q191" s="200">
        <v>2612.4559539886313</v>
      </c>
      <c r="R191" s="200">
        <v>2679.5076148374173</v>
      </c>
      <c r="S191" s="200">
        <v>2806.4690320362006</v>
      </c>
      <c r="T191" s="200">
        <v>3795.6424310945063</v>
      </c>
      <c r="U191" s="200">
        <v>4017.2217158274998</v>
      </c>
      <c r="V191" s="200">
        <v>3783.5478975841579</v>
      </c>
      <c r="W191" s="200">
        <v>3536.0341315228152</v>
      </c>
      <c r="X191" s="201"/>
      <c r="Y191" s="201"/>
      <c r="Z191" s="201"/>
      <c r="AA191" s="201"/>
      <c r="AB191" s="202">
        <f t="shared" si="12"/>
        <v>2030.6557370395162</v>
      </c>
      <c r="AC191" s="202">
        <f t="shared" si="13"/>
        <v>3587.7830416130359</v>
      </c>
      <c r="AD191" s="203">
        <f t="shared" si="11"/>
        <v>2809.2193893262761</v>
      </c>
    </row>
  </sheetData>
  <autoFilter ref="B5:AD30" xr:uid="{C5621557-5785-485B-8D05-DD9A7EBEAC62}"/>
  <pageMargins left="0.7" right="0.7" top="0.75" bottom="0.75" header="0.3" footer="0.3"/>
  <ignoredErrors>
    <ignoredError sqref="AB6:AC191" formulaRange="1"/>
  </ignoredErrors>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2D94D-4FA1-4C12-B8D6-706483C2C769}">
  <sheetPr>
    <tabColor theme="7" tint="0.39997558519241921"/>
  </sheetPr>
  <dimension ref="B1:AE208"/>
  <sheetViews>
    <sheetView workbookViewId="0"/>
  </sheetViews>
  <sheetFormatPr defaultRowHeight="15" x14ac:dyDescent="0.25"/>
  <cols>
    <col min="2" max="2" width="20.42578125" customWidth="1"/>
    <col min="3" max="29" width="12.7109375" customWidth="1"/>
  </cols>
  <sheetData>
    <row r="1" spans="2:30" x14ac:dyDescent="0.25">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x14ac:dyDescent="0.25">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ht="18.75" x14ac:dyDescent="0.3">
      <c r="B3" s="118" t="s">
        <v>266</v>
      </c>
      <c r="C3" s="245"/>
      <c r="D3" s="245"/>
      <c r="E3" s="257"/>
      <c r="F3" s="257"/>
      <c r="G3" s="257"/>
      <c r="H3" s="257"/>
      <c r="I3" s="257"/>
      <c r="J3" s="257"/>
      <c r="K3" s="257"/>
      <c r="L3" s="257"/>
      <c r="M3" s="257"/>
      <c r="N3" s="257"/>
      <c r="O3" s="257"/>
      <c r="P3" s="257"/>
      <c r="Q3" s="257"/>
      <c r="R3" s="257"/>
      <c r="S3" s="257"/>
      <c r="T3" s="257"/>
      <c r="U3" s="257"/>
      <c r="V3" s="257"/>
      <c r="W3" s="257"/>
      <c r="X3" s="257"/>
      <c r="Y3" s="257"/>
      <c r="Z3" s="245"/>
      <c r="AA3" s="245"/>
      <c r="AB3" s="258"/>
      <c r="AC3" s="253"/>
      <c r="AD3" s="121"/>
    </row>
    <row r="4" spans="2:30" ht="18.75" x14ac:dyDescent="0.3">
      <c r="B4" s="120" t="s">
        <v>267</v>
      </c>
      <c r="C4" s="245"/>
      <c r="D4" s="245"/>
      <c r="E4" s="257"/>
      <c r="F4" s="257"/>
      <c r="G4" s="257"/>
      <c r="H4" s="257"/>
      <c r="I4" s="257"/>
      <c r="J4" s="257"/>
      <c r="K4" s="259" t="s">
        <v>268</v>
      </c>
      <c r="L4" s="257"/>
      <c r="M4" s="257"/>
      <c r="N4" s="257"/>
      <c r="O4" s="257"/>
      <c r="P4" s="257"/>
      <c r="Q4" s="257"/>
      <c r="R4" s="257"/>
      <c r="S4" s="257"/>
      <c r="T4" s="257"/>
      <c r="U4" s="257"/>
      <c r="V4" s="257"/>
      <c r="W4" s="257"/>
      <c r="X4" s="257"/>
      <c r="Y4" s="257"/>
      <c r="Z4" s="245"/>
      <c r="AA4" s="245"/>
      <c r="AB4" s="258" t="s">
        <v>271</v>
      </c>
      <c r="AC4" s="253" t="s">
        <v>11</v>
      </c>
      <c r="AD4" s="121"/>
    </row>
    <row r="5" spans="2:30" x14ac:dyDescent="0.25">
      <c r="B5" s="119" t="s">
        <v>269</v>
      </c>
      <c r="C5" s="245" t="s">
        <v>51</v>
      </c>
      <c r="D5" s="245" t="s">
        <v>51</v>
      </c>
      <c r="E5" s="260">
        <v>2000</v>
      </c>
      <c r="F5" s="260">
        <v>2001</v>
      </c>
      <c r="G5" s="260">
        <v>2002</v>
      </c>
      <c r="H5" s="260">
        <v>2003</v>
      </c>
      <c r="I5" s="260">
        <v>2004</v>
      </c>
      <c r="J5" s="260">
        <v>2005</v>
      </c>
      <c r="K5" s="260">
        <v>2006</v>
      </c>
      <c r="L5" s="260">
        <v>2007</v>
      </c>
      <c r="M5" s="260">
        <v>2008</v>
      </c>
      <c r="N5" s="260">
        <v>2009</v>
      </c>
      <c r="O5" s="260">
        <v>2010</v>
      </c>
      <c r="P5" s="260">
        <v>2011</v>
      </c>
      <c r="Q5" s="260">
        <v>2012</v>
      </c>
      <c r="R5" s="260">
        <v>2013</v>
      </c>
      <c r="S5" s="260">
        <v>2014</v>
      </c>
      <c r="T5" s="260">
        <v>2015</v>
      </c>
      <c r="U5" s="260">
        <v>2016</v>
      </c>
      <c r="V5" s="260">
        <v>2017</v>
      </c>
      <c r="W5" s="260">
        <v>2018</v>
      </c>
      <c r="X5" s="260">
        <v>2019</v>
      </c>
      <c r="Y5" s="260">
        <v>2020</v>
      </c>
      <c r="Z5" s="245" t="s">
        <v>270</v>
      </c>
      <c r="AA5" s="245" t="s">
        <v>51</v>
      </c>
      <c r="AB5" s="258" t="s">
        <v>275</v>
      </c>
      <c r="AC5" s="253" t="s">
        <v>272</v>
      </c>
      <c r="AD5" s="121"/>
    </row>
    <row r="6" spans="2:30" x14ac:dyDescent="0.25">
      <c r="B6" s="119"/>
      <c r="C6" s="245">
        <v>2000</v>
      </c>
      <c r="D6" s="245">
        <v>2020</v>
      </c>
      <c r="E6" s="260" t="s">
        <v>273</v>
      </c>
      <c r="F6" s="260" t="s">
        <v>273</v>
      </c>
      <c r="G6" s="260" t="s">
        <v>273</v>
      </c>
      <c r="H6" s="260" t="s">
        <v>273</v>
      </c>
      <c r="I6" s="260" t="s">
        <v>273</v>
      </c>
      <c r="J6" s="260" t="s">
        <v>273</v>
      </c>
      <c r="K6" s="260" t="s">
        <v>273</v>
      </c>
      <c r="L6" s="260" t="s">
        <v>273</v>
      </c>
      <c r="M6" s="260" t="s">
        <v>273</v>
      </c>
      <c r="N6" s="260" t="s">
        <v>273</v>
      </c>
      <c r="O6" s="260" t="s">
        <v>273</v>
      </c>
      <c r="P6" s="260" t="s">
        <v>273</v>
      </c>
      <c r="Q6" s="260" t="s">
        <v>273</v>
      </c>
      <c r="R6" s="260" t="s">
        <v>273</v>
      </c>
      <c r="S6" s="260" t="s">
        <v>273</v>
      </c>
      <c r="T6" s="260" t="s">
        <v>273</v>
      </c>
      <c r="U6" s="260" t="s">
        <v>273</v>
      </c>
      <c r="V6" s="260" t="s">
        <v>273</v>
      </c>
      <c r="W6" s="260" t="s">
        <v>273</v>
      </c>
      <c r="X6" s="260" t="s">
        <v>273</v>
      </c>
      <c r="Y6" s="260" t="s">
        <v>273</v>
      </c>
      <c r="Z6" s="245" t="s">
        <v>67</v>
      </c>
      <c r="AA6" s="245" t="s">
        <v>274</v>
      </c>
      <c r="AB6" s="258" t="s">
        <v>292</v>
      </c>
      <c r="AC6" s="253">
        <v>2020</v>
      </c>
      <c r="AD6" s="121"/>
    </row>
    <row r="7" spans="2:30" x14ac:dyDescent="0.25">
      <c r="B7" s="119"/>
      <c r="C7" s="246"/>
      <c r="D7" s="246"/>
      <c r="E7" s="255"/>
      <c r="F7" s="255"/>
      <c r="G7" s="255"/>
      <c r="H7" s="255"/>
      <c r="I7" s="255"/>
      <c r="J7" s="255"/>
      <c r="K7" s="255"/>
      <c r="L7" s="255"/>
      <c r="M7" s="255"/>
      <c r="N7" s="255"/>
      <c r="O7" s="255"/>
      <c r="P7" s="255"/>
      <c r="Q7" s="255"/>
      <c r="R7" s="255"/>
      <c r="S7" s="255"/>
      <c r="T7" s="255"/>
      <c r="U7" s="255"/>
      <c r="V7" s="255"/>
      <c r="W7" s="255"/>
      <c r="X7" s="255"/>
      <c r="Y7" s="255"/>
      <c r="Z7" s="246"/>
      <c r="AA7" s="246"/>
      <c r="AB7" s="261"/>
      <c r="AC7" s="256"/>
      <c r="AD7" s="121"/>
    </row>
    <row r="8" spans="2:30" x14ac:dyDescent="0.25">
      <c r="B8" s="185" t="s">
        <v>260</v>
      </c>
      <c r="C8" s="209">
        <v>6114324044</v>
      </c>
      <c r="D8" s="209">
        <v>7761620146</v>
      </c>
      <c r="E8" s="210">
        <v>2434.1</v>
      </c>
      <c r="F8" s="210">
        <v>2522.5</v>
      </c>
      <c r="G8" s="210">
        <v>2580.1999999999998</v>
      </c>
      <c r="H8" s="211">
        <v>2580.1999999999998</v>
      </c>
      <c r="I8" s="211">
        <v>2625.2</v>
      </c>
      <c r="J8" s="210">
        <v>2625.2</v>
      </c>
      <c r="K8" s="210">
        <v>2654.4</v>
      </c>
      <c r="L8" s="210">
        <v>2607.4</v>
      </c>
      <c r="M8" s="210">
        <v>2598.9</v>
      </c>
      <c r="N8" s="210">
        <v>2556.6999999999998</v>
      </c>
      <c r="O8" s="210">
        <v>2628.55</v>
      </c>
      <c r="P8" s="210">
        <v>2515.6999999999998</v>
      </c>
      <c r="Q8" s="210">
        <v>2346</v>
      </c>
      <c r="R8" s="210">
        <v>2359</v>
      </c>
      <c r="S8" s="210">
        <v>2411</v>
      </c>
      <c r="T8" s="210">
        <v>2441.3000000000002</v>
      </c>
      <c r="U8" s="210">
        <v>2490.1999999999998</v>
      </c>
      <c r="V8" s="210">
        <v>2519</v>
      </c>
      <c r="W8" s="210">
        <v>2563</v>
      </c>
      <c r="X8" s="210">
        <v>2657</v>
      </c>
      <c r="Y8" s="210">
        <v>2553</v>
      </c>
      <c r="Z8" s="212">
        <f>SUM(E8:Y8)/21</f>
        <v>2536.597619047619</v>
      </c>
      <c r="AA8" s="213">
        <f>(C8+D8)/2</f>
        <v>6937972095</v>
      </c>
      <c r="AB8" s="213">
        <v>200000</v>
      </c>
      <c r="AC8" s="214">
        <f>Z8/AA8*AB8</f>
        <v>7.3122162623734777E-2</v>
      </c>
      <c r="AD8" s="121"/>
    </row>
    <row r="9" spans="2:30" x14ac:dyDescent="0.25">
      <c r="B9" s="152" t="s">
        <v>90</v>
      </c>
      <c r="C9" s="215"/>
      <c r="D9" s="215"/>
      <c r="E9" s="215"/>
      <c r="F9" s="215"/>
      <c r="G9" s="215"/>
      <c r="H9" s="215"/>
      <c r="I9" s="215"/>
      <c r="J9" s="215"/>
      <c r="K9" s="215"/>
      <c r="L9" s="215"/>
      <c r="M9" s="215"/>
      <c r="N9" s="215"/>
      <c r="O9" s="215"/>
      <c r="P9" s="215"/>
      <c r="Q9" s="215"/>
      <c r="R9" s="215"/>
      <c r="S9" s="215"/>
      <c r="T9" s="215"/>
      <c r="U9" s="215"/>
      <c r="V9" s="215"/>
      <c r="W9" s="215"/>
      <c r="X9" s="215"/>
      <c r="Y9" s="215"/>
      <c r="Z9" s="215"/>
      <c r="AA9" s="213"/>
      <c r="AB9" s="215"/>
      <c r="AC9" s="215" t="s">
        <v>276</v>
      </c>
      <c r="AD9" s="121"/>
    </row>
    <row r="10" spans="2:30" x14ac:dyDescent="0.25">
      <c r="B10" s="152" t="s">
        <v>133</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3"/>
      <c r="AB10" s="215"/>
      <c r="AC10" s="215" t="s">
        <v>276</v>
      </c>
      <c r="AD10" s="121"/>
    </row>
    <row r="11" spans="2:30" x14ac:dyDescent="0.25">
      <c r="B11" s="152" t="s">
        <v>167</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3"/>
      <c r="AB11" s="215"/>
      <c r="AC11" s="215" t="s">
        <v>276</v>
      </c>
      <c r="AD11" s="121"/>
    </row>
    <row r="12" spans="2:30" x14ac:dyDescent="0.25">
      <c r="B12" s="152" t="s">
        <v>134</v>
      </c>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3"/>
      <c r="AB12" s="215"/>
      <c r="AC12" s="215" t="s">
        <v>276</v>
      </c>
      <c r="AD12" s="121"/>
    </row>
    <row r="13" spans="2:30" x14ac:dyDescent="0.25">
      <c r="B13" s="152" t="s">
        <v>180</v>
      </c>
      <c r="C13" s="209">
        <v>36870796</v>
      </c>
      <c r="D13" s="209">
        <v>45376763</v>
      </c>
      <c r="E13" s="210">
        <v>6</v>
      </c>
      <c r="F13" s="210">
        <v>6.5</v>
      </c>
      <c r="G13" s="210">
        <v>5.4</v>
      </c>
      <c r="H13" s="211">
        <v>5.4</v>
      </c>
      <c r="I13" s="211">
        <v>6.4</v>
      </c>
      <c r="J13" s="210">
        <v>6.4</v>
      </c>
      <c r="K13" s="210">
        <v>7.2</v>
      </c>
      <c r="L13" s="210">
        <v>6.7</v>
      </c>
      <c r="M13" s="210">
        <v>6.8</v>
      </c>
      <c r="N13" s="210">
        <v>7.6</v>
      </c>
      <c r="O13" s="210">
        <v>6.7</v>
      </c>
      <c r="P13" s="210">
        <v>5.9</v>
      </c>
      <c r="Q13" s="210">
        <v>5.9</v>
      </c>
      <c r="R13" s="210">
        <v>5.7</v>
      </c>
      <c r="S13" s="210">
        <v>5.3</v>
      </c>
      <c r="T13" s="210">
        <v>6.5</v>
      </c>
      <c r="U13" s="210">
        <v>7.7</v>
      </c>
      <c r="V13" s="210">
        <v>6.2</v>
      </c>
      <c r="W13" s="210">
        <v>6.5</v>
      </c>
      <c r="X13" s="210">
        <v>7.9</v>
      </c>
      <c r="Y13" s="210">
        <v>10</v>
      </c>
      <c r="Z13" s="212">
        <f>SUM(E13:Y13)/21</f>
        <v>6.6047619047619053</v>
      </c>
      <c r="AA13" s="213">
        <f>(C13+D13)/2</f>
        <v>41123779.5</v>
      </c>
      <c r="AB13" s="213">
        <v>200000</v>
      </c>
      <c r="AC13" s="214">
        <f>Z13/AA13*AB13</f>
        <v>3.2121375929281527E-2</v>
      </c>
      <c r="AD13" s="121"/>
    </row>
    <row r="14" spans="2:30" x14ac:dyDescent="0.25">
      <c r="B14" s="152" t="s">
        <v>161</v>
      </c>
      <c r="C14" s="209">
        <v>3069597</v>
      </c>
      <c r="D14" s="209">
        <v>2963234</v>
      </c>
      <c r="E14" s="210">
        <v>1.8</v>
      </c>
      <c r="F14" s="210">
        <v>2</v>
      </c>
      <c r="G14" s="210">
        <v>2.1</v>
      </c>
      <c r="H14" s="211">
        <v>2.1</v>
      </c>
      <c r="I14" s="211">
        <v>2.5</v>
      </c>
      <c r="J14" s="210">
        <v>2.5</v>
      </c>
      <c r="K14" s="210">
        <v>2.4</v>
      </c>
      <c r="L14" s="210">
        <v>2.35</v>
      </c>
      <c r="M14" s="210">
        <v>2.2999999999999998</v>
      </c>
      <c r="N14" s="210">
        <v>2.2999999999999998</v>
      </c>
      <c r="O14" s="210">
        <v>2.2999999999999998</v>
      </c>
      <c r="P14" s="210">
        <v>2.4</v>
      </c>
      <c r="Q14" s="210">
        <v>2.1</v>
      </c>
      <c r="R14" s="210">
        <v>2.2000000000000002</v>
      </c>
      <c r="S14" s="210">
        <v>2.2999999999999998</v>
      </c>
      <c r="T14" s="210">
        <v>2.6</v>
      </c>
      <c r="U14" s="210">
        <v>2.2000000000000002</v>
      </c>
      <c r="V14" s="210">
        <v>2.4</v>
      </c>
      <c r="W14" s="210">
        <v>1.9</v>
      </c>
      <c r="X14" s="210">
        <v>2</v>
      </c>
      <c r="Y14" s="210">
        <v>2.6</v>
      </c>
      <c r="Z14" s="212">
        <f>SUM(E14:Y14)/21</f>
        <v>2.2547619047619047</v>
      </c>
      <c r="AA14" s="213">
        <f>(C14+D14)/2</f>
        <v>3016415.5</v>
      </c>
      <c r="AB14" s="213">
        <v>200000</v>
      </c>
      <c r="AC14" s="214">
        <f>Z14/AA14*AB14</f>
        <v>0.14949942438380287</v>
      </c>
      <c r="AD14" s="121"/>
    </row>
    <row r="15" spans="2:30" x14ac:dyDescent="0.25">
      <c r="B15" s="152" t="s">
        <v>248</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3"/>
      <c r="AB15" s="215"/>
      <c r="AC15" s="215" t="s">
        <v>276</v>
      </c>
      <c r="AD15" s="121"/>
    </row>
    <row r="16" spans="2:30" x14ac:dyDescent="0.25">
      <c r="B16" s="152" t="s">
        <v>219</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3"/>
      <c r="AB16" s="215"/>
      <c r="AC16" s="215" t="s">
        <v>276</v>
      </c>
      <c r="AD16" s="121"/>
    </row>
    <row r="17" spans="2:30" x14ac:dyDescent="0.25">
      <c r="B17" s="152" t="s">
        <v>192</v>
      </c>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3"/>
      <c r="AB17" s="215"/>
      <c r="AC17" s="215" t="s">
        <v>276</v>
      </c>
      <c r="AD17" s="121"/>
    </row>
    <row r="18" spans="2:30" x14ac:dyDescent="0.25">
      <c r="B18" s="152" t="s">
        <v>230</v>
      </c>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3"/>
      <c r="AB18" s="215"/>
      <c r="AC18" s="215" t="s">
        <v>276</v>
      </c>
      <c r="AD18" s="121"/>
    </row>
    <row r="19" spans="2:30" x14ac:dyDescent="0.25">
      <c r="B19" s="152" t="s">
        <v>252</v>
      </c>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3"/>
      <c r="AB19" s="215"/>
      <c r="AC19" s="215" t="s">
        <v>276</v>
      </c>
      <c r="AD19" s="121"/>
    </row>
    <row r="20" spans="2:30" x14ac:dyDescent="0.25">
      <c r="B20" s="152" t="s">
        <v>97</v>
      </c>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3"/>
      <c r="AB20" s="215"/>
      <c r="AC20" s="215" t="s">
        <v>276</v>
      </c>
      <c r="AD20" s="121"/>
    </row>
    <row r="21" spans="2:30" x14ac:dyDescent="0.25">
      <c r="B21" s="152" t="s">
        <v>189</v>
      </c>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3"/>
      <c r="AB21" s="215"/>
      <c r="AC21" s="215" t="s">
        <v>276</v>
      </c>
      <c r="AD21" s="121"/>
    </row>
    <row r="22" spans="2:30" x14ac:dyDescent="0.25">
      <c r="B22" s="152" t="s">
        <v>211</v>
      </c>
      <c r="C22" s="209">
        <v>9979610</v>
      </c>
      <c r="D22" s="209">
        <v>9379952</v>
      </c>
      <c r="E22" s="216">
        <v>0</v>
      </c>
      <c r="F22" s="216">
        <v>0</v>
      </c>
      <c r="G22" s="216">
        <v>0</v>
      </c>
      <c r="H22" s="216">
        <v>0</v>
      </c>
      <c r="I22" s="216">
        <v>0</v>
      </c>
      <c r="J22" s="216">
        <v>0</v>
      </c>
      <c r="K22" s="216">
        <v>0</v>
      </c>
      <c r="L22" s="216">
        <v>0</v>
      </c>
      <c r="M22" s="216">
        <v>0</v>
      </c>
      <c r="N22" s="216">
        <v>0</v>
      </c>
      <c r="O22" s="216">
        <v>0</v>
      </c>
      <c r="P22" s="216">
        <v>0</v>
      </c>
      <c r="Q22" s="216">
        <v>0</v>
      </c>
      <c r="R22" s="216">
        <v>0</v>
      </c>
      <c r="S22" s="210">
        <v>0</v>
      </c>
      <c r="T22" s="210">
        <v>0</v>
      </c>
      <c r="U22" s="210">
        <v>0</v>
      </c>
      <c r="V22" s="210">
        <v>0</v>
      </c>
      <c r="W22" s="210">
        <v>0</v>
      </c>
      <c r="X22" s="210">
        <v>0</v>
      </c>
      <c r="Y22" s="210">
        <v>0.3</v>
      </c>
      <c r="Z22" s="212">
        <f>SUM(E22:Y22)/21</f>
        <v>1.4285714285714285E-2</v>
      </c>
      <c r="AA22" s="213">
        <f>(C22+D22)/2</f>
        <v>9679781</v>
      </c>
      <c r="AB22" s="213">
        <v>200000</v>
      </c>
      <c r="AC22" s="214">
        <f>Z22/AA22*AB22</f>
        <v>2.9516606389574896E-4</v>
      </c>
      <c r="AD22" s="121"/>
    </row>
    <row r="23" spans="2:30" x14ac:dyDescent="0.25">
      <c r="B23" s="152" t="s">
        <v>241</v>
      </c>
      <c r="C23" s="209">
        <v>10251250</v>
      </c>
      <c r="D23" s="209">
        <v>11555997</v>
      </c>
      <c r="E23" s="210">
        <v>45.7</v>
      </c>
      <c r="F23" s="210">
        <v>44</v>
      </c>
      <c r="G23" s="210">
        <v>44.7</v>
      </c>
      <c r="H23" s="211">
        <v>44.7</v>
      </c>
      <c r="I23" s="211">
        <v>45.3</v>
      </c>
      <c r="J23" s="210">
        <v>45.3</v>
      </c>
      <c r="K23" s="210">
        <v>44.3</v>
      </c>
      <c r="L23" s="210">
        <v>46</v>
      </c>
      <c r="M23" s="210">
        <v>43.4</v>
      </c>
      <c r="N23" s="210">
        <v>45</v>
      </c>
      <c r="O23" s="210">
        <v>45.7</v>
      </c>
      <c r="P23" s="210">
        <v>45.9</v>
      </c>
      <c r="Q23" s="210">
        <v>38.5</v>
      </c>
      <c r="R23" s="210">
        <v>40.6</v>
      </c>
      <c r="S23" s="210">
        <v>32.1</v>
      </c>
      <c r="T23" s="210">
        <v>24.8</v>
      </c>
      <c r="U23" s="210">
        <v>41.3</v>
      </c>
      <c r="V23" s="210">
        <v>40</v>
      </c>
      <c r="W23" s="210">
        <v>27.3</v>
      </c>
      <c r="X23" s="210">
        <v>41.4</v>
      </c>
      <c r="Y23" s="210">
        <v>32.799999999999997</v>
      </c>
      <c r="Z23" s="212">
        <f>SUM(E23:Y23)/21</f>
        <v>40.895238095238085</v>
      </c>
      <c r="AA23" s="213">
        <f>(C23+D23)/2</f>
        <v>10903623.5</v>
      </c>
      <c r="AB23" s="213">
        <v>200000</v>
      </c>
      <c r="AC23" s="214">
        <f>Z23/AA23*AB23</f>
        <v>0.75012197725348984</v>
      </c>
      <c r="AD23" s="121"/>
    </row>
    <row r="24" spans="2:30" x14ac:dyDescent="0.25">
      <c r="B24" s="152" t="s">
        <v>151</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3"/>
      <c r="AB24" s="215"/>
      <c r="AC24" s="215" t="s">
        <v>276</v>
      </c>
      <c r="AD24" s="121"/>
    </row>
    <row r="25" spans="2:30" x14ac:dyDescent="0.25">
      <c r="B25" s="152" t="s">
        <v>91</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3"/>
      <c r="AB25" s="215"/>
      <c r="AC25" s="215" t="s">
        <v>276</v>
      </c>
      <c r="AD25" s="121"/>
    </row>
    <row r="26" spans="2:30" x14ac:dyDescent="0.25">
      <c r="B26" s="152" t="s">
        <v>118</v>
      </c>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3"/>
      <c r="AB26" s="215"/>
      <c r="AC26" s="215" t="s">
        <v>276</v>
      </c>
      <c r="AD26" s="121"/>
    </row>
    <row r="27" spans="2:30" x14ac:dyDescent="0.25">
      <c r="B27" s="152" t="s">
        <v>141</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3"/>
      <c r="AB27" s="215"/>
      <c r="AC27" s="215" t="s">
        <v>276</v>
      </c>
      <c r="AD27" s="121"/>
    </row>
    <row r="28" spans="2:30" x14ac:dyDescent="0.25">
      <c r="B28" s="152" t="s">
        <v>170</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3"/>
      <c r="AB28" s="215"/>
      <c r="AC28" s="215" t="s">
        <v>276</v>
      </c>
      <c r="AD28" s="121"/>
    </row>
    <row r="29" spans="2:30" x14ac:dyDescent="0.25">
      <c r="B29" s="152" t="s">
        <v>159</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3"/>
      <c r="AB29" s="215"/>
      <c r="AC29" s="215" t="s">
        <v>276</v>
      </c>
      <c r="AD29" s="121"/>
    </row>
    <row r="30" spans="2:30" x14ac:dyDescent="0.25">
      <c r="B30" s="152" t="s">
        <v>155</v>
      </c>
      <c r="C30" s="209">
        <v>174790339</v>
      </c>
      <c r="D30" s="209">
        <v>212559409</v>
      </c>
      <c r="E30" s="210">
        <v>4.9000000000000004</v>
      </c>
      <c r="F30" s="210">
        <v>14.3</v>
      </c>
      <c r="G30" s="210">
        <v>13.8</v>
      </c>
      <c r="H30" s="211">
        <v>13.8</v>
      </c>
      <c r="I30" s="211">
        <v>9.9</v>
      </c>
      <c r="J30" s="210">
        <v>9.9</v>
      </c>
      <c r="K30" s="210">
        <v>13</v>
      </c>
      <c r="L30" s="210">
        <v>11.7</v>
      </c>
      <c r="M30" s="210">
        <v>14</v>
      </c>
      <c r="N30" s="210">
        <v>12.2</v>
      </c>
      <c r="O30" s="210">
        <v>13.9</v>
      </c>
      <c r="P30" s="210">
        <v>14.8</v>
      </c>
      <c r="Q30" s="210">
        <v>15.2</v>
      </c>
      <c r="R30" s="210">
        <v>13.8</v>
      </c>
      <c r="S30" s="210">
        <v>14.5</v>
      </c>
      <c r="T30" s="210">
        <v>13.9</v>
      </c>
      <c r="U30" s="210">
        <v>15.9</v>
      </c>
      <c r="V30" s="210">
        <v>15.7</v>
      </c>
      <c r="W30" s="210">
        <v>14.8</v>
      </c>
      <c r="X30" s="210">
        <v>15.2</v>
      </c>
      <c r="Y30" s="210">
        <v>13.2</v>
      </c>
      <c r="Z30" s="212">
        <f>SUM(E30:Y30)/21</f>
        <v>13.257142857142858</v>
      </c>
      <c r="AA30" s="213">
        <f>(C30+D30)/2</f>
        <v>193674874</v>
      </c>
      <c r="AB30" s="213">
        <v>200000</v>
      </c>
      <c r="AC30" s="214">
        <f>Z30/AA30*AB30</f>
        <v>1.3690100923615788E-2</v>
      </c>
      <c r="AD30" s="121"/>
    </row>
    <row r="31" spans="2:30" x14ac:dyDescent="0.25">
      <c r="B31" s="152" t="s">
        <v>245</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3"/>
      <c r="AB31" s="215"/>
      <c r="AC31" s="215" t="s">
        <v>276</v>
      </c>
      <c r="AD31" s="121"/>
    </row>
    <row r="32" spans="2:30" x14ac:dyDescent="0.25">
      <c r="B32" s="152" t="s">
        <v>210</v>
      </c>
      <c r="C32" s="209">
        <v>8170172</v>
      </c>
      <c r="D32" s="209">
        <v>6934015</v>
      </c>
      <c r="E32" s="210">
        <v>17.3</v>
      </c>
      <c r="F32" s="210">
        <v>18.2</v>
      </c>
      <c r="G32" s="210">
        <v>20.2</v>
      </c>
      <c r="H32" s="211">
        <v>20.2</v>
      </c>
      <c r="I32" s="211">
        <v>17.3</v>
      </c>
      <c r="J32" s="210">
        <v>17.3</v>
      </c>
      <c r="K32" s="210">
        <v>18.100000000000001</v>
      </c>
      <c r="L32" s="210">
        <v>13.7</v>
      </c>
      <c r="M32" s="210">
        <v>14.7</v>
      </c>
      <c r="N32" s="210">
        <v>14.2</v>
      </c>
      <c r="O32" s="210">
        <v>14.2</v>
      </c>
      <c r="P32" s="210">
        <v>15.3</v>
      </c>
      <c r="Q32" s="210">
        <v>14.9</v>
      </c>
      <c r="R32" s="210">
        <v>13.3</v>
      </c>
      <c r="S32" s="210">
        <v>15</v>
      </c>
      <c r="T32" s="210">
        <v>14.7</v>
      </c>
      <c r="U32" s="210">
        <v>15.8</v>
      </c>
      <c r="V32" s="210">
        <v>15.5</v>
      </c>
      <c r="W32" s="210">
        <v>15.4</v>
      </c>
      <c r="X32" s="210">
        <v>15.9</v>
      </c>
      <c r="Y32" s="210">
        <v>15.9</v>
      </c>
      <c r="Z32" s="212">
        <f>SUM(E32:Y32)/21</f>
        <v>16.052380952380947</v>
      </c>
      <c r="AA32" s="213">
        <f>(C32+D32)/2</f>
        <v>7552093.5</v>
      </c>
      <c r="AB32" s="213">
        <v>200000</v>
      </c>
      <c r="AC32" s="214">
        <f>Z32/AA32*AB32</f>
        <v>0.42511075776222707</v>
      </c>
      <c r="AD32" s="121"/>
    </row>
    <row r="33" spans="2:30" x14ac:dyDescent="0.25">
      <c r="B33" s="152" t="s">
        <v>78</v>
      </c>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3"/>
      <c r="AB33" s="215"/>
      <c r="AC33" s="215" t="s">
        <v>276</v>
      </c>
      <c r="AD33" s="121"/>
    </row>
    <row r="34" spans="2:30" x14ac:dyDescent="0.25">
      <c r="B34" s="152" t="s">
        <v>76</v>
      </c>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3"/>
      <c r="AB34" s="215"/>
      <c r="AC34" s="215" t="s">
        <v>276</v>
      </c>
      <c r="AD34" s="121"/>
    </row>
    <row r="35" spans="2:30" x14ac:dyDescent="0.25">
      <c r="B35" s="152" t="s">
        <v>88</v>
      </c>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3"/>
      <c r="AB35" s="215"/>
      <c r="AC35" s="215" t="s">
        <v>276</v>
      </c>
      <c r="AD35" s="121"/>
    </row>
    <row r="36" spans="2:30" x14ac:dyDescent="0.25">
      <c r="B36" s="152" t="s">
        <v>114</v>
      </c>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3"/>
      <c r="AB36" s="215"/>
      <c r="AC36" s="215" t="s">
        <v>276</v>
      </c>
      <c r="AD36" s="121"/>
    </row>
    <row r="37" spans="2:30" x14ac:dyDescent="0.25">
      <c r="B37" s="152" t="s">
        <v>247</v>
      </c>
      <c r="C37" s="209">
        <v>30685730</v>
      </c>
      <c r="D37" s="209">
        <v>38005238</v>
      </c>
      <c r="E37" s="210">
        <v>68.7</v>
      </c>
      <c r="F37" s="210">
        <v>72.900000000000006</v>
      </c>
      <c r="G37" s="210">
        <v>71.2</v>
      </c>
      <c r="H37" s="211">
        <v>71.2</v>
      </c>
      <c r="I37" s="211">
        <v>86.8</v>
      </c>
      <c r="J37" s="210">
        <v>86.8</v>
      </c>
      <c r="K37" s="210">
        <v>92.4</v>
      </c>
      <c r="L37" s="210">
        <v>88.2</v>
      </c>
      <c r="M37" s="210">
        <v>88.6</v>
      </c>
      <c r="N37" s="210">
        <v>85.3</v>
      </c>
      <c r="O37" s="210">
        <v>85.5</v>
      </c>
      <c r="P37" s="210">
        <v>88.3</v>
      </c>
      <c r="Q37" s="210">
        <v>89.1</v>
      </c>
      <c r="R37" s="210">
        <v>94.3</v>
      </c>
      <c r="S37" s="210">
        <v>98.6</v>
      </c>
      <c r="T37" s="210">
        <v>95.6</v>
      </c>
      <c r="U37" s="210">
        <v>97.4</v>
      </c>
      <c r="V37" s="210">
        <v>96</v>
      </c>
      <c r="W37" s="210">
        <v>94.5</v>
      </c>
      <c r="X37" s="210">
        <v>94.9</v>
      </c>
      <c r="Y37" s="210">
        <v>92.2</v>
      </c>
      <c r="Z37" s="212">
        <f>SUM(E37:Y37)/21</f>
        <v>87.547619047619051</v>
      </c>
      <c r="AA37" s="213">
        <f>(C37+D37)/2</f>
        <v>34345484</v>
      </c>
      <c r="AB37" s="213">
        <v>200000</v>
      </c>
      <c r="AC37" s="214">
        <f>Z37/AA37*AB37</f>
        <v>0.50980570864931785</v>
      </c>
      <c r="AD37" s="121"/>
    </row>
    <row r="38" spans="2:30" x14ac:dyDescent="0.25">
      <c r="B38" s="152" t="s">
        <v>105</v>
      </c>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3"/>
      <c r="AB38" s="215"/>
      <c r="AC38" s="215" t="s">
        <v>276</v>
      </c>
      <c r="AD38" s="121"/>
    </row>
    <row r="39" spans="2:30" x14ac:dyDescent="0.25">
      <c r="B39" s="152" t="s">
        <v>80</v>
      </c>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3"/>
      <c r="AB39" s="215"/>
      <c r="AC39" s="215" t="s">
        <v>276</v>
      </c>
      <c r="AD39" s="121"/>
    </row>
    <row r="40" spans="2:30" x14ac:dyDescent="0.25">
      <c r="B40" s="152" t="s">
        <v>71</v>
      </c>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3"/>
      <c r="AB40" s="215"/>
      <c r="AC40" s="215" t="s">
        <v>276</v>
      </c>
      <c r="AD40" s="121"/>
    </row>
    <row r="41" spans="2:30" x14ac:dyDescent="0.25">
      <c r="B41" s="152" t="s">
        <v>172</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3"/>
      <c r="AB41" s="215"/>
      <c r="AC41" s="215" t="s">
        <v>276</v>
      </c>
      <c r="AD41" s="121"/>
    </row>
    <row r="42" spans="2:30" x14ac:dyDescent="0.25">
      <c r="B42" s="152" t="s">
        <v>166</v>
      </c>
      <c r="C42" s="209">
        <v>1262645000</v>
      </c>
      <c r="D42" s="209">
        <v>1410929362</v>
      </c>
      <c r="E42" s="210">
        <v>16</v>
      </c>
      <c r="F42" s="210">
        <v>16.7</v>
      </c>
      <c r="G42" s="210">
        <v>23.5</v>
      </c>
      <c r="H42" s="211">
        <v>23.5</v>
      </c>
      <c r="I42" s="211">
        <v>50.3</v>
      </c>
      <c r="J42" s="210">
        <v>50.3</v>
      </c>
      <c r="K42" s="210">
        <v>51.8</v>
      </c>
      <c r="L42" s="210">
        <v>59.3</v>
      </c>
      <c r="M42" s="210">
        <v>65.3</v>
      </c>
      <c r="N42" s="210">
        <v>65.7</v>
      </c>
      <c r="O42" s="210">
        <v>71</v>
      </c>
      <c r="P42" s="210">
        <v>82.6</v>
      </c>
      <c r="Q42" s="210">
        <v>92.7</v>
      </c>
      <c r="R42" s="210">
        <v>104.8</v>
      </c>
      <c r="S42" s="210">
        <v>123.8</v>
      </c>
      <c r="T42" s="210">
        <v>161.19999999999999</v>
      </c>
      <c r="U42" s="210">
        <v>210.5</v>
      </c>
      <c r="V42" s="210">
        <v>247.5</v>
      </c>
      <c r="W42" s="210">
        <v>277.10000000000002</v>
      </c>
      <c r="X42" s="210">
        <v>330.1</v>
      </c>
      <c r="Y42" s="210">
        <v>344.7</v>
      </c>
      <c r="Z42" s="212">
        <f>SUM(E42:Y42)/21</f>
        <v>117.54285714285713</v>
      </c>
      <c r="AA42" s="213">
        <f>(C42+D42)/2</f>
        <v>1336787181</v>
      </c>
      <c r="AB42" s="213">
        <v>200000</v>
      </c>
      <c r="AC42" s="214">
        <f>Z42/AA42*AB42</f>
        <v>1.7585874373051327E-2</v>
      </c>
      <c r="AD42" s="121"/>
    </row>
    <row r="43" spans="2:30" x14ac:dyDescent="0.25">
      <c r="B43" s="152" t="s">
        <v>153</v>
      </c>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3"/>
      <c r="AB43" s="215"/>
      <c r="AC43" s="215" t="s">
        <v>276</v>
      </c>
      <c r="AD43" s="121"/>
    </row>
    <row r="44" spans="2:30" x14ac:dyDescent="0.25">
      <c r="B44" s="152" t="s">
        <v>89</v>
      </c>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3"/>
      <c r="AB44" s="215"/>
      <c r="AC44" s="215" t="s">
        <v>276</v>
      </c>
      <c r="AD44" s="121"/>
    </row>
    <row r="45" spans="2:30" x14ac:dyDescent="0.25">
      <c r="B45" s="152" t="s">
        <v>77</v>
      </c>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3"/>
      <c r="AB45" s="215"/>
      <c r="AC45" s="215" t="s">
        <v>276</v>
      </c>
      <c r="AD45" s="121"/>
    </row>
    <row r="46" spans="2:30" x14ac:dyDescent="0.25">
      <c r="B46" s="152" t="s">
        <v>140</v>
      </c>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3"/>
      <c r="AB46" s="215"/>
      <c r="AC46" s="215" t="s">
        <v>276</v>
      </c>
      <c r="AD46" s="121"/>
    </row>
    <row r="47" spans="2:30" x14ac:dyDescent="0.25">
      <c r="B47" s="152" t="s">
        <v>144</v>
      </c>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3"/>
      <c r="AB47" s="215"/>
      <c r="AC47" s="215" t="s">
        <v>276</v>
      </c>
      <c r="AD47" s="121"/>
    </row>
    <row r="48" spans="2:30" x14ac:dyDescent="0.25">
      <c r="B48" s="152" t="s">
        <v>110</v>
      </c>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3"/>
      <c r="AB48" s="215"/>
      <c r="AC48" s="215" t="s">
        <v>276</v>
      </c>
      <c r="AD48" s="121"/>
    </row>
    <row r="49" spans="2:31" x14ac:dyDescent="0.25">
      <c r="B49" s="152" t="s">
        <v>182</v>
      </c>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3"/>
      <c r="AB49" s="215"/>
      <c r="AC49" s="215" t="s">
        <v>276</v>
      </c>
      <c r="AD49" s="121"/>
    </row>
    <row r="50" spans="2:31" x14ac:dyDescent="0.25">
      <c r="B50" s="152" t="s">
        <v>165</v>
      </c>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3"/>
      <c r="AB50" s="215"/>
      <c r="AC50" s="215" t="s">
        <v>276</v>
      </c>
      <c r="AD50" s="121"/>
    </row>
    <row r="51" spans="2:31" x14ac:dyDescent="0.25">
      <c r="B51" s="152" t="s">
        <v>207</v>
      </c>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3"/>
      <c r="AB51" s="215"/>
      <c r="AC51" s="215" t="s">
        <v>276</v>
      </c>
      <c r="AD51" s="121"/>
    </row>
    <row r="52" spans="2:31" x14ac:dyDescent="0.25">
      <c r="B52" s="152" t="s">
        <v>244</v>
      </c>
      <c r="C52" s="209">
        <v>10255063</v>
      </c>
      <c r="D52" s="209">
        <v>10698896</v>
      </c>
      <c r="E52" s="210">
        <v>12.9</v>
      </c>
      <c r="F52" s="210">
        <v>16.2</v>
      </c>
      <c r="G52" s="210">
        <v>18.7</v>
      </c>
      <c r="H52" s="211">
        <v>18.7</v>
      </c>
      <c r="I52" s="211">
        <v>23.3</v>
      </c>
      <c r="J52" s="210">
        <v>23.3</v>
      </c>
      <c r="K52" s="210">
        <v>24.5</v>
      </c>
      <c r="L52" s="210">
        <v>24.6</v>
      </c>
      <c r="M52" s="210">
        <v>25</v>
      </c>
      <c r="N52" s="210">
        <v>25.7</v>
      </c>
      <c r="O52" s="210">
        <v>26.4</v>
      </c>
      <c r="P52" s="210">
        <v>26.7</v>
      </c>
      <c r="Q52" s="210">
        <v>28.6</v>
      </c>
      <c r="R52" s="210">
        <v>29</v>
      </c>
      <c r="S52" s="210">
        <v>28.6</v>
      </c>
      <c r="T52" s="210">
        <v>25.3</v>
      </c>
      <c r="U52" s="210">
        <v>22.7</v>
      </c>
      <c r="V52" s="210">
        <v>26.8</v>
      </c>
      <c r="W52" s="210">
        <v>28.3</v>
      </c>
      <c r="X52" s="210">
        <v>28.6</v>
      </c>
      <c r="Y52" s="210">
        <v>28.4</v>
      </c>
      <c r="Z52" s="212">
        <f>SUM(E52:Y52)/21</f>
        <v>24.395238095238099</v>
      </c>
      <c r="AA52" s="213">
        <f>(C52+D52)/2</f>
        <v>10476979.5</v>
      </c>
      <c r="AB52" s="213">
        <v>200000</v>
      </c>
      <c r="AC52" s="214">
        <f>Z52/AA52*AB52</f>
        <v>0.46569219869597145</v>
      </c>
      <c r="AD52" s="121"/>
      <c r="AE52" s="262"/>
    </row>
    <row r="53" spans="2:31" x14ac:dyDescent="0.25">
      <c r="B53" s="152" t="s">
        <v>240</v>
      </c>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3"/>
      <c r="AB53" s="215"/>
      <c r="AC53" s="215" t="s">
        <v>276</v>
      </c>
      <c r="AD53" s="121"/>
    </row>
    <row r="54" spans="2:31" x14ac:dyDescent="0.25">
      <c r="B54" s="152" t="s">
        <v>160</v>
      </c>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3"/>
      <c r="AB54" s="215"/>
      <c r="AC54" s="215" t="s">
        <v>276</v>
      </c>
      <c r="AD54" s="121"/>
    </row>
    <row r="55" spans="2:31" x14ac:dyDescent="0.25">
      <c r="B55" s="152" t="s">
        <v>57</v>
      </c>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3"/>
      <c r="AB55" s="215"/>
      <c r="AC55" s="215" t="s">
        <v>276</v>
      </c>
      <c r="AD55" s="121"/>
    </row>
    <row r="56" spans="2:31" x14ac:dyDescent="0.25">
      <c r="B56" s="152" t="s">
        <v>156</v>
      </c>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3"/>
      <c r="AB56" s="215"/>
      <c r="AC56" s="215" t="s">
        <v>276</v>
      </c>
      <c r="AD56" s="121"/>
    </row>
    <row r="57" spans="2:31" x14ac:dyDescent="0.25">
      <c r="B57" s="152" t="s">
        <v>154</v>
      </c>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3"/>
      <c r="AB57" s="215"/>
      <c r="AC57" s="215" t="s">
        <v>276</v>
      </c>
      <c r="AD57" s="121"/>
    </row>
    <row r="58" spans="2:31" x14ac:dyDescent="0.25">
      <c r="B58" s="152" t="s">
        <v>129</v>
      </c>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3"/>
      <c r="AB58" s="215"/>
      <c r="AC58" s="215" t="s">
        <v>276</v>
      </c>
      <c r="AD58" s="121"/>
    </row>
    <row r="59" spans="2:31" x14ac:dyDescent="0.25">
      <c r="B59" s="152" t="s">
        <v>158</v>
      </c>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3"/>
      <c r="AB59" s="215"/>
      <c r="AC59" s="215" t="s">
        <v>276</v>
      </c>
      <c r="AD59" s="121"/>
    </row>
    <row r="60" spans="2:31" x14ac:dyDescent="0.25">
      <c r="B60" s="152" t="s">
        <v>102</v>
      </c>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3"/>
      <c r="AB60" s="215"/>
      <c r="AC60" s="215" t="s">
        <v>276</v>
      </c>
      <c r="AD60" s="121"/>
    </row>
    <row r="61" spans="2:31" x14ac:dyDescent="0.25">
      <c r="B61" s="152" t="s">
        <v>246</v>
      </c>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3"/>
      <c r="AB61" s="215"/>
      <c r="AC61" s="215" t="s">
        <v>276</v>
      </c>
      <c r="AD61" s="121"/>
    </row>
    <row r="62" spans="2:31" x14ac:dyDescent="0.25">
      <c r="B62" s="152" t="s">
        <v>74</v>
      </c>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3"/>
      <c r="AB62" s="215"/>
      <c r="AC62" s="215" t="s">
        <v>276</v>
      </c>
      <c r="AD62" s="121"/>
    </row>
    <row r="63" spans="2:31" x14ac:dyDescent="0.25">
      <c r="B63" s="152" t="s">
        <v>147</v>
      </c>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3"/>
      <c r="AB63" s="215"/>
      <c r="AC63" s="215" t="s">
        <v>276</v>
      </c>
      <c r="AD63" s="121"/>
    </row>
    <row r="64" spans="2:31" x14ac:dyDescent="0.25">
      <c r="B64" s="152" t="s">
        <v>239</v>
      </c>
      <c r="C64" s="209">
        <v>5176209</v>
      </c>
      <c r="D64" s="209">
        <v>5530719</v>
      </c>
      <c r="E64" s="210">
        <v>21.3</v>
      </c>
      <c r="F64" s="210">
        <v>21.7</v>
      </c>
      <c r="G64" s="210">
        <v>21.4</v>
      </c>
      <c r="H64" s="211">
        <v>21.4</v>
      </c>
      <c r="I64" s="211">
        <v>22.3</v>
      </c>
      <c r="J64" s="210">
        <v>22.3</v>
      </c>
      <c r="K64" s="210">
        <v>22</v>
      </c>
      <c r="L64" s="210">
        <v>22.5</v>
      </c>
      <c r="M64" s="210">
        <v>22</v>
      </c>
      <c r="N64" s="210">
        <v>22.6</v>
      </c>
      <c r="O64" s="210">
        <v>21.9</v>
      </c>
      <c r="P64" s="210">
        <v>22.3</v>
      </c>
      <c r="Q64" s="210">
        <v>22.1</v>
      </c>
      <c r="R64" s="210">
        <v>22.7</v>
      </c>
      <c r="S64" s="210">
        <v>22.6</v>
      </c>
      <c r="T64" s="210">
        <v>22.3</v>
      </c>
      <c r="U64" s="210">
        <v>22.3</v>
      </c>
      <c r="V64" s="210">
        <v>21.6</v>
      </c>
      <c r="W64" s="210">
        <v>21.9</v>
      </c>
      <c r="X64" s="210">
        <v>22.9</v>
      </c>
      <c r="Y64" s="210">
        <v>22.4</v>
      </c>
      <c r="Z64" s="212">
        <f>SUM(E64:Y64)/21</f>
        <v>22.11904761904762</v>
      </c>
      <c r="AA64" s="213">
        <f>(C64+D64)/2</f>
        <v>5353464</v>
      </c>
      <c r="AB64" s="213">
        <v>200000</v>
      </c>
      <c r="AC64" s="214">
        <f>Z64/AA64*AB64</f>
        <v>0.8263452455848258</v>
      </c>
      <c r="AD64" s="121"/>
    </row>
    <row r="65" spans="2:31" x14ac:dyDescent="0.25">
      <c r="B65" s="152" t="s">
        <v>208</v>
      </c>
      <c r="C65" s="209">
        <v>60912500</v>
      </c>
      <c r="D65" s="209">
        <v>67391582</v>
      </c>
      <c r="E65" s="210">
        <v>394.4</v>
      </c>
      <c r="F65" s="210">
        <v>400.9</v>
      </c>
      <c r="G65" s="210">
        <v>415.5</v>
      </c>
      <c r="H65" s="211">
        <v>415.5</v>
      </c>
      <c r="I65" s="211">
        <v>430.9</v>
      </c>
      <c r="J65" s="210">
        <v>430.9</v>
      </c>
      <c r="K65" s="210">
        <v>428.7</v>
      </c>
      <c r="L65" s="210">
        <v>420.1</v>
      </c>
      <c r="M65" s="210">
        <v>418.3</v>
      </c>
      <c r="N65" s="210">
        <v>391.7</v>
      </c>
      <c r="O65" s="210">
        <v>410.1</v>
      </c>
      <c r="P65" s="210">
        <v>423.5</v>
      </c>
      <c r="Q65" s="210">
        <v>407.4</v>
      </c>
      <c r="R65" s="210">
        <v>405.9</v>
      </c>
      <c r="S65" s="210">
        <v>418</v>
      </c>
      <c r="T65" s="210">
        <v>419</v>
      </c>
      <c r="U65" s="210">
        <v>384</v>
      </c>
      <c r="V65" s="210">
        <v>379.1</v>
      </c>
      <c r="W65" s="210">
        <v>395.9</v>
      </c>
      <c r="X65" s="210">
        <v>382.4</v>
      </c>
      <c r="Y65" s="210">
        <v>338.7</v>
      </c>
      <c r="Z65" s="212">
        <f>SUM(E65:Y65)/21</f>
        <v>405.28095238095239</v>
      </c>
      <c r="AA65" s="213">
        <f>(C65+D65)/2</f>
        <v>64152041</v>
      </c>
      <c r="AB65" s="213">
        <v>200000</v>
      </c>
      <c r="AC65" s="214">
        <f>Z65/AA65*AB65</f>
        <v>1.2635013510511766</v>
      </c>
      <c r="AD65" s="121"/>
      <c r="AE65" s="263"/>
    </row>
    <row r="66" spans="2:31" x14ac:dyDescent="0.25">
      <c r="B66" s="152" t="s">
        <v>201</v>
      </c>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3"/>
      <c r="AB66" s="215"/>
      <c r="AC66" s="215" t="s">
        <v>276</v>
      </c>
      <c r="AD66" s="121"/>
    </row>
    <row r="67" spans="2:31" x14ac:dyDescent="0.25">
      <c r="B67" s="152" t="s">
        <v>176</v>
      </c>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3"/>
      <c r="AB67" s="215"/>
      <c r="AC67" s="215" t="s">
        <v>276</v>
      </c>
      <c r="AD67" s="121"/>
    </row>
    <row r="68" spans="2:31" x14ac:dyDescent="0.25">
      <c r="B68" s="152" t="s">
        <v>198</v>
      </c>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3"/>
      <c r="AB68" s="215"/>
      <c r="AC68" s="215" t="s">
        <v>276</v>
      </c>
      <c r="AD68" s="121"/>
    </row>
    <row r="69" spans="2:31" x14ac:dyDescent="0.25">
      <c r="B69" s="152" t="s">
        <v>98</v>
      </c>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3"/>
      <c r="AB69" s="215"/>
      <c r="AC69" s="215" t="s">
        <v>276</v>
      </c>
      <c r="AD69" s="121"/>
    </row>
    <row r="70" spans="2:31" x14ac:dyDescent="0.25">
      <c r="B70" s="152" t="s">
        <v>168</v>
      </c>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3"/>
      <c r="AB70" s="215"/>
      <c r="AC70" s="215" t="s">
        <v>276</v>
      </c>
      <c r="AD70" s="121"/>
    </row>
    <row r="71" spans="2:31" x14ac:dyDescent="0.25">
      <c r="B71" s="152" t="s">
        <v>238</v>
      </c>
      <c r="C71" s="209">
        <v>82211508</v>
      </c>
      <c r="D71" s="209">
        <v>83240525</v>
      </c>
      <c r="E71" s="210">
        <v>161.19999999999999</v>
      </c>
      <c r="F71" s="210">
        <v>162.6</v>
      </c>
      <c r="G71" s="210">
        <v>163.30000000000001</v>
      </c>
      <c r="H71" s="211">
        <v>163.30000000000001</v>
      </c>
      <c r="I71" s="211">
        <v>154.6</v>
      </c>
      <c r="J71" s="210">
        <v>154.6</v>
      </c>
      <c r="K71" s="210">
        <v>158.69999999999999</v>
      </c>
      <c r="L71" s="210">
        <v>133.19999999999999</v>
      </c>
      <c r="M71" s="210">
        <v>140.9</v>
      </c>
      <c r="N71" s="210">
        <v>127.7</v>
      </c>
      <c r="O71" s="210">
        <v>133</v>
      </c>
      <c r="P71" s="210">
        <v>102.3</v>
      </c>
      <c r="Q71" s="210">
        <v>94.1</v>
      </c>
      <c r="R71" s="210">
        <v>92.1</v>
      </c>
      <c r="S71" s="210">
        <v>91.8</v>
      </c>
      <c r="T71" s="210">
        <v>86.8</v>
      </c>
      <c r="U71" s="210">
        <v>80.099999999999994</v>
      </c>
      <c r="V71" s="210">
        <v>72.2</v>
      </c>
      <c r="W71" s="210">
        <v>71.900000000000006</v>
      </c>
      <c r="X71" s="210">
        <v>71.900000000000006</v>
      </c>
      <c r="Y71" s="210">
        <v>60.9</v>
      </c>
      <c r="Z71" s="212">
        <f>SUM(E71:Y71)/21</f>
        <v>117.96190476190475</v>
      </c>
      <c r="AA71" s="213">
        <f>(C71+D71)/2</f>
        <v>82726016.5</v>
      </c>
      <c r="AB71" s="213">
        <v>200000</v>
      </c>
      <c r="AC71" s="214">
        <f>Z71/AA71*AB71</f>
        <v>0.28518695750787121</v>
      </c>
      <c r="AD71" s="121"/>
    </row>
    <row r="72" spans="2:31" x14ac:dyDescent="0.25">
      <c r="B72" s="152" t="s">
        <v>108</v>
      </c>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3"/>
      <c r="AB72" s="215"/>
      <c r="AC72" s="215" t="s">
        <v>276</v>
      </c>
      <c r="AD72" s="121"/>
    </row>
    <row r="73" spans="2:31" x14ac:dyDescent="0.25">
      <c r="B73" s="152" t="s">
        <v>215</v>
      </c>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3"/>
      <c r="AB73" s="215"/>
      <c r="AC73" s="215" t="s">
        <v>276</v>
      </c>
      <c r="AD73" s="121"/>
    </row>
    <row r="74" spans="2:31" x14ac:dyDescent="0.25">
      <c r="B74" s="152" t="s">
        <v>181</v>
      </c>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3"/>
      <c r="AB74" s="215"/>
      <c r="AC74" s="215" t="s">
        <v>276</v>
      </c>
      <c r="AD74" s="121"/>
    </row>
    <row r="75" spans="2:31" x14ac:dyDescent="0.25">
      <c r="B75" s="152" t="s">
        <v>122</v>
      </c>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3"/>
      <c r="AB75" s="215"/>
      <c r="AC75" s="215" t="s">
        <v>276</v>
      </c>
      <c r="AD75" s="121"/>
    </row>
    <row r="76" spans="2:31" x14ac:dyDescent="0.25">
      <c r="B76" s="152" t="s">
        <v>93</v>
      </c>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3"/>
      <c r="AB76" s="215"/>
      <c r="AC76" s="215" t="s">
        <v>276</v>
      </c>
      <c r="AD76" s="121"/>
    </row>
    <row r="77" spans="2:31" x14ac:dyDescent="0.25">
      <c r="B77" s="152" t="s">
        <v>104</v>
      </c>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3"/>
      <c r="AB77" s="215"/>
      <c r="AC77" s="215" t="s">
        <v>276</v>
      </c>
      <c r="AD77" s="121"/>
    </row>
    <row r="78" spans="2:31" x14ac:dyDescent="0.25">
      <c r="B78" s="152" t="s">
        <v>145</v>
      </c>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3"/>
      <c r="AB78" s="215"/>
      <c r="AC78" s="215" t="s">
        <v>276</v>
      </c>
      <c r="AD78" s="121"/>
    </row>
    <row r="79" spans="2:31" x14ac:dyDescent="0.25">
      <c r="B79" s="152" t="s">
        <v>94</v>
      </c>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3"/>
      <c r="AB79" s="215"/>
      <c r="AC79" s="215" t="s">
        <v>276</v>
      </c>
      <c r="AD79" s="121"/>
    </row>
    <row r="80" spans="2:31" x14ac:dyDescent="0.25">
      <c r="B80" s="152" t="s">
        <v>123</v>
      </c>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3"/>
      <c r="AB80" s="215"/>
      <c r="AC80" s="215" t="s">
        <v>276</v>
      </c>
      <c r="AD80" s="121"/>
    </row>
    <row r="81" spans="2:30" x14ac:dyDescent="0.25">
      <c r="B81" s="152" t="s">
        <v>203</v>
      </c>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3"/>
      <c r="AB81" s="215"/>
      <c r="AC81" s="215" t="s">
        <v>276</v>
      </c>
      <c r="AD81" s="121"/>
    </row>
    <row r="82" spans="2:30" x14ac:dyDescent="0.25">
      <c r="B82" s="152" t="s">
        <v>202</v>
      </c>
      <c r="C82" s="209">
        <v>10210971</v>
      </c>
      <c r="D82" s="209">
        <v>9749763</v>
      </c>
      <c r="E82" s="210">
        <v>13.5</v>
      </c>
      <c r="F82" s="210">
        <v>13.4</v>
      </c>
      <c r="G82" s="210">
        <v>12.8</v>
      </c>
      <c r="H82" s="211">
        <v>12.8</v>
      </c>
      <c r="I82" s="211">
        <v>13</v>
      </c>
      <c r="J82" s="210">
        <v>13</v>
      </c>
      <c r="K82" s="210">
        <v>12.5</v>
      </c>
      <c r="L82" s="210">
        <v>13.9</v>
      </c>
      <c r="M82" s="210">
        <v>14</v>
      </c>
      <c r="N82" s="210">
        <v>14.3</v>
      </c>
      <c r="O82" s="210">
        <v>14.7</v>
      </c>
      <c r="P82" s="210">
        <v>14.7</v>
      </c>
      <c r="Q82" s="210">
        <v>14.8</v>
      </c>
      <c r="R82" s="210">
        <v>14.5</v>
      </c>
      <c r="S82" s="210">
        <v>14.8</v>
      </c>
      <c r="T82" s="210">
        <v>15</v>
      </c>
      <c r="U82" s="210">
        <v>15.2</v>
      </c>
      <c r="V82" s="210">
        <v>15.2</v>
      </c>
      <c r="W82" s="210">
        <v>14.9</v>
      </c>
      <c r="X82" s="210">
        <v>15.4</v>
      </c>
      <c r="Y82" s="210">
        <v>15.2</v>
      </c>
      <c r="Z82" s="212">
        <f>SUM(E82:Y82)/21</f>
        <v>14.171428571428569</v>
      </c>
      <c r="AA82" s="213">
        <f>(C82+D82)/2</f>
        <v>9980367</v>
      </c>
      <c r="AB82" s="213">
        <v>200000</v>
      </c>
      <c r="AC82" s="214">
        <f>Z82/AA82*AB82</f>
        <v>0.28398612138067808</v>
      </c>
      <c r="AD82" s="121"/>
    </row>
    <row r="83" spans="2:30" x14ac:dyDescent="0.25">
      <c r="B83" s="152" t="s">
        <v>227</v>
      </c>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3"/>
      <c r="AB83" s="215"/>
      <c r="AC83" s="215" t="s">
        <v>276</v>
      </c>
      <c r="AD83" s="121"/>
    </row>
    <row r="84" spans="2:30" x14ac:dyDescent="0.25">
      <c r="B84" s="152" t="s">
        <v>128</v>
      </c>
      <c r="C84" s="209">
        <v>1056575548</v>
      </c>
      <c r="D84" s="209">
        <v>1380004385</v>
      </c>
      <c r="E84" s="210">
        <v>14.1</v>
      </c>
      <c r="F84" s="210">
        <v>18.2</v>
      </c>
      <c r="G84" s="210">
        <v>17.8</v>
      </c>
      <c r="H84" s="211">
        <v>17.8</v>
      </c>
      <c r="I84" s="211">
        <v>15.7</v>
      </c>
      <c r="J84" s="210">
        <v>15.7</v>
      </c>
      <c r="K84" s="210">
        <v>15.6</v>
      </c>
      <c r="L84" s="210">
        <v>15.8</v>
      </c>
      <c r="M84" s="210">
        <v>13.2</v>
      </c>
      <c r="N84" s="210">
        <v>14.8</v>
      </c>
      <c r="O84" s="210">
        <v>20.5</v>
      </c>
      <c r="P84" s="210">
        <v>28.9</v>
      </c>
      <c r="Q84" s="210">
        <v>29.7</v>
      </c>
      <c r="R84" s="210">
        <v>30</v>
      </c>
      <c r="S84" s="210">
        <v>33.200000000000003</v>
      </c>
      <c r="T84" s="210">
        <v>34.6</v>
      </c>
      <c r="U84" s="210">
        <v>35</v>
      </c>
      <c r="V84" s="210">
        <v>34.9</v>
      </c>
      <c r="W84" s="210">
        <v>35.4</v>
      </c>
      <c r="X84" s="210">
        <v>40.700000000000003</v>
      </c>
      <c r="Y84" s="210">
        <v>40.4</v>
      </c>
      <c r="Z84" s="212">
        <f>SUM(E84:Y84)/21</f>
        <v>24.857142857142851</v>
      </c>
      <c r="AA84" s="213">
        <f>(C84+D84)/2</f>
        <v>1218289966.5</v>
      </c>
      <c r="AB84" s="213">
        <v>200000</v>
      </c>
      <c r="AC84" s="214">
        <f>Z84/AA84*AB84</f>
        <v>4.0806611793010854E-3</v>
      </c>
      <c r="AD84" s="121"/>
    </row>
    <row r="85" spans="2:30" x14ac:dyDescent="0.25">
      <c r="B85" s="152" t="s">
        <v>142</v>
      </c>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3"/>
      <c r="AB85" s="215"/>
      <c r="AC85" s="215" t="s">
        <v>276</v>
      </c>
      <c r="AD85" s="121"/>
    </row>
    <row r="86" spans="2:30" x14ac:dyDescent="0.25">
      <c r="B86" s="152" t="s">
        <v>186</v>
      </c>
      <c r="C86" s="209">
        <v>65623397</v>
      </c>
      <c r="D86" s="209">
        <v>83992953</v>
      </c>
      <c r="E86" s="216">
        <v>0</v>
      </c>
      <c r="F86" s="216">
        <v>0</v>
      </c>
      <c r="G86" s="216">
        <v>0</v>
      </c>
      <c r="H86" s="216">
        <v>0</v>
      </c>
      <c r="I86" s="216">
        <v>0</v>
      </c>
      <c r="J86" s="216">
        <v>0</v>
      </c>
      <c r="K86" s="216">
        <v>0</v>
      </c>
      <c r="L86" s="216">
        <v>0</v>
      </c>
      <c r="M86" s="216">
        <v>0</v>
      </c>
      <c r="N86" s="216">
        <v>0</v>
      </c>
      <c r="O86" s="216">
        <v>0</v>
      </c>
      <c r="P86" s="216">
        <v>0</v>
      </c>
      <c r="Q86" s="216">
        <v>0</v>
      </c>
      <c r="R86" s="216">
        <v>0</v>
      </c>
      <c r="S86" s="210">
        <v>3.7</v>
      </c>
      <c r="T86" s="210">
        <v>3.2</v>
      </c>
      <c r="U86" s="210">
        <v>5.9</v>
      </c>
      <c r="V86" s="210">
        <v>6.4</v>
      </c>
      <c r="W86" s="210">
        <v>6.3</v>
      </c>
      <c r="X86" s="210">
        <v>5.9</v>
      </c>
      <c r="Y86" s="210">
        <v>5.8</v>
      </c>
      <c r="Z86" s="212">
        <f>SUM(E86:Y86)/21</f>
        <v>1.7714285714285716</v>
      </c>
      <c r="AA86" s="213">
        <f>(C86+D86)/2</f>
        <v>74808175</v>
      </c>
      <c r="AB86" s="213">
        <v>200000</v>
      </c>
      <c r="AC86" s="214">
        <f>Z86/AA86*AB86</f>
        <v>4.73592243475682E-3</v>
      </c>
      <c r="AD86" s="121"/>
    </row>
    <row r="87" spans="2:30" x14ac:dyDescent="0.25">
      <c r="B87" s="152" t="s">
        <v>187</v>
      </c>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3"/>
      <c r="AB87" s="215"/>
      <c r="AC87" s="215" t="s">
        <v>276</v>
      </c>
      <c r="AD87" s="121"/>
    </row>
    <row r="88" spans="2:30" x14ac:dyDescent="0.25">
      <c r="B88" s="152" t="s">
        <v>232</v>
      </c>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3"/>
      <c r="AB88" s="215"/>
      <c r="AC88" s="215" t="s">
        <v>276</v>
      </c>
      <c r="AD88" s="121"/>
    </row>
    <row r="89" spans="2:30" x14ac:dyDescent="0.25">
      <c r="B89" s="152" t="s">
        <v>221</v>
      </c>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3"/>
      <c r="AB89" s="215"/>
      <c r="AC89" s="215" t="s">
        <v>276</v>
      </c>
      <c r="AD89" s="121"/>
    </row>
    <row r="90" spans="2:30" x14ac:dyDescent="0.25">
      <c r="B90" s="152" t="s">
        <v>212</v>
      </c>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3"/>
      <c r="AB90" s="215"/>
      <c r="AC90" s="215" t="s">
        <v>276</v>
      </c>
      <c r="AD90" s="121"/>
    </row>
    <row r="91" spans="2:30" x14ac:dyDescent="0.25">
      <c r="B91" s="152" t="s">
        <v>177</v>
      </c>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3"/>
      <c r="AB91" s="215"/>
      <c r="AC91" s="215" t="s">
        <v>276</v>
      </c>
      <c r="AD91" s="121"/>
    </row>
    <row r="92" spans="2:30" x14ac:dyDescent="0.25">
      <c r="B92" s="152" t="s">
        <v>229</v>
      </c>
      <c r="C92" s="209">
        <v>126843000</v>
      </c>
      <c r="D92" s="209">
        <v>125836021</v>
      </c>
      <c r="E92" s="210">
        <v>293.8</v>
      </c>
      <c r="F92" s="210">
        <v>309</v>
      </c>
      <c r="G92" s="210">
        <v>313.8</v>
      </c>
      <c r="H92" s="211">
        <v>313.8</v>
      </c>
      <c r="I92" s="211">
        <v>280.7</v>
      </c>
      <c r="J92" s="210">
        <v>280.7</v>
      </c>
      <c r="K92" s="210">
        <v>291.5</v>
      </c>
      <c r="L92" s="210">
        <v>267</v>
      </c>
      <c r="M92" s="210">
        <v>240.5</v>
      </c>
      <c r="N92" s="210">
        <v>263.10000000000002</v>
      </c>
      <c r="O92" s="210">
        <v>280.3</v>
      </c>
      <c r="P92" s="210">
        <v>156.19999999999999</v>
      </c>
      <c r="Q92" s="210">
        <v>17.2</v>
      </c>
      <c r="R92" s="210">
        <v>13.9</v>
      </c>
      <c r="S92" s="210">
        <v>0</v>
      </c>
      <c r="T92" s="210">
        <v>4.3</v>
      </c>
      <c r="U92" s="210">
        <v>17.5</v>
      </c>
      <c r="V92" s="210">
        <v>29.1</v>
      </c>
      <c r="W92" s="210">
        <v>49.3</v>
      </c>
      <c r="X92" s="210">
        <v>65.7</v>
      </c>
      <c r="Y92" s="210">
        <v>43</v>
      </c>
      <c r="Z92" s="212">
        <f>SUM(E92:Y92)/21</f>
        <v>168.11428571428573</v>
      </c>
      <c r="AA92" s="213">
        <f>(C92+D92)/2</f>
        <v>126339510.5</v>
      </c>
      <c r="AB92" s="213">
        <v>200000</v>
      </c>
      <c r="AC92" s="214">
        <f>Z92/AA92*AB92</f>
        <v>0.26613097525700119</v>
      </c>
      <c r="AD92" s="121"/>
    </row>
    <row r="93" spans="2:30" x14ac:dyDescent="0.25">
      <c r="B93" s="152" t="s">
        <v>171</v>
      </c>
      <c r="C93" s="209">
        <v>5122495</v>
      </c>
      <c r="D93" s="209">
        <v>10203140</v>
      </c>
      <c r="E93" s="216">
        <v>0</v>
      </c>
      <c r="F93" s="216">
        <v>0</v>
      </c>
      <c r="G93" s="216">
        <v>0</v>
      </c>
      <c r="H93" s="216">
        <v>0</v>
      </c>
      <c r="I93" s="216">
        <v>0</v>
      </c>
      <c r="J93" s="216">
        <v>0</v>
      </c>
      <c r="K93" s="216">
        <v>0</v>
      </c>
      <c r="L93" s="216">
        <v>0</v>
      </c>
      <c r="M93" s="216">
        <v>0</v>
      </c>
      <c r="N93" s="216">
        <v>0</v>
      </c>
      <c r="O93" s="216">
        <v>0</v>
      </c>
      <c r="P93" s="216">
        <v>0</v>
      </c>
      <c r="Q93" s="216">
        <v>0</v>
      </c>
      <c r="R93" s="216">
        <v>0</v>
      </c>
      <c r="S93" s="210">
        <v>0</v>
      </c>
      <c r="T93" s="210">
        <v>0</v>
      </c>
      <c r="U93" s="210">
        <v>0</v>
      </c>
      <c r="V93" s="210">
        <v>0</v>
      </c>
      <c r="W93" s="210">
        <v>0</v>
      </c>
      <c r="X93" s="210">
        <v>0</v>
      </c>
      <c r="Y93" s="210">
        <v>0</v>
      </c>
      <c r="Z93" s="212">
        <f>SUM(E93:Y93)/21</f>
        <v>0</v>
      </c>
      <c r="AA93" s="213">
        <f>(C93+D93)/2</f>
        <v>7662817.5</v>
      </c>
      <c r="AB93" s="213">
        <v>200000</v>
      </c>
      <c r="AC93" s="214">
        <f>Z93/AA93*AB93</f>
        <v>0</v>
      </c>
      <c r="AD93" s="121"/>
    </row>
    <row r="94" spans="2:30" x14ac:dyDescent="0.25">
      <c r="B94" s="152" t="s">
        <v>242</v>
      </c>
      <c r="C94" s="209">
        <v>14883626</v>
      </c>
      <c r="D94" s="209">
        <v>18754440</v>
      </c>
      <c r="E94" s="216">
        <v>0</v>
      </c>
      <c r="F94" s="216">
        <v>0</v>
      </c>
      <c r="G94" s="216">
        <v>0</v>
      </c>
      <c r="H94" s="216">
        <v>0</v>
      </c>
      <c r="I94" s="216">
        <v>0</v>
      </c>
      <c r="J94" s="216">
        <v>0</v>
      </c>
      <c r="K94" s="216">
        <v>0</v>
      </c>
      <c r="L94" s="216">
        <v>0</v>
      </c>
      <c r="M94" s="216">
        <v>0</v>
      </c>
      <c r="N94" s="216">
        <v>0</v>
      </c>
      <c r="O94" s="216">
        <v>0</v>
      </c>
      <c r="P94" s="216">
        <v>0</v>
      </c>
      <c r="Q94" s="216">
        <v>0</v>
      </c>
      <c r="R94" s="216">
        <v>0</v>
      </c>
      <c r="S94" s="210">
        <v>0</v>
      </c>
      <c r="T94" s="210">
        <v>0</v>
      </c>
      <c r="U94" s="210">
        <v>0</v>
      </c>
      <c r="V94" s="210">
        <v>0</v>
      </c>
      <c r="W94" s="210">
        <v>0</v>
      </c>
      <c r="X94" s="210">
        <v>0</v>
      </c>
      <c r="Y94" s="210">
        <v>0</v>
      </c>
      <c r="Z94" s="212">
        <f>SUM(E94:Y94)/21</f>
        <v>0</v>
      </c>
      <c r="AA94" s="213">
        <f>(C94+D94)/2</f>
        <v>16819033</v>
      </c>
      <c r="AB94" s="213">
        <v>200000</v>
      </c>
      <c r="AC94" s="214">
        <f>Z94/AA94*AB94</f>
        <v>0</v>
      </c>
      <c r="AD94" s="121"/>
    </row>
    <row r="95" spans="2:30" x14ac:dyDescent="0.25">
      <c r="B95" s="152" t="s">
        <v>107</v>
      </c>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3"/>
      <c r="AB95" s="215"/>
      <c r="AC95" s="215" t="s">
        <v>276</v>
      </c>
      <c r="AD95" s="121"/>
    </row>
    <row r="96" spans="2:30" x14ac:dyDescent="0.25">
      <c r="B96" s="152" t="s">
        <v>250</v>
      </c>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3"/>
      <c r="AB96" s="215"/>
      <c r="AC96" s="215" t="s">
        <v>276</v>
      </c>
      <c r="AD96" s="121"/>
    </row>
    <row r="97" spans="2:30" x14ac:dyDescent="0.25">
      <c r="B97" s="152" t="s">
        <v>162</v>
      </c>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3"/>
      <c r="AB97" s="215"/>
      <c r="AC97" s="215" t="s">
        <v>276</v>
      </c>
      <c r="AD97" s="121"/>
    </row>
    <row r="98" spans="2:30" x14ac:dyDescent="0.25">
      <c r="B98" s="152" t="s">
        <v>83</v>
      </c>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3"/>
      <c r="AB98" s="215"/>
      <c r="AC98" s="215" t="s">
        <v>276</v>
      </c>
      <c r="AD98" s="121"/>
    </row>
    <row r="99" spans="2:30" x14ac:dyDescent="0.25">
      <c r="B99" s="152" t="s">
        <v>190</v>
      </c>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3"/>
      <c r="AB99" s="215"/>
      <c r="AC99" s="215" t="s">
        <v>276</v>
      </c>
      <c r="AD99" s="121"/>
    </row>
    <row r="100" spans="2:30" x14ac:dyDescent="0.25">
      <c r="B100" s="152" t="s">
        <v>183</v>
      </c>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3"/>
      <c r="AB100" s="215"/>
      <c r="AC100" s="215" t="s">
        <v>276</v>
      </c>
      <c r="AD100" s="121"/>
    </row>
    <row r="101" spans="2:30" x14ac:dyDescent="0.25">
      <c r="B101" s="152" t="s">
        <v>96</v>
      </c>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3"/>
      <c r="AB101" s="215"/>
      <c r="AC101" s="215" t="s">
        <v>276</v>
      </c>
      <c r="AD101" s="121"/>
    </row>
    <row r="102" spans="2:30" x14ac:dyDescent="0.25">
      <c r="B102" s="152" t="s">
        <v>224</v>
      </c>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3"/>
      <c r="AB102" s="215"/>
      <c r="AC102" s="215" t="s">
        <v>276</v>
      </c>
      <c r="AD102" s="121"/>
    </row>
    <row r="103" spans="2:30" x14ac:dyDescent="0.25">
      <c r="B103" s="152" t="s">
        <v>199</v>
      </c>
      <c r="C103" s="209">
        <v>3499536</v>
      </c>
      <c r="D103" s="209">
        <v>2794700</v>
      </c>
      <c r="E103" s="210">
        <v>8.4</v>
      </c>
      <c r="F103" s="210">
        <v>11.4</v>
      </c>
      <c r="G103" s="210">
        <v>12.9</v>
      </c>
      <c r="H103" s="211">
        <v>12.9</v>
      </c>
      <c r="I103" s="211">
        <v>10.3</v>
      </c>
      <c r="J103" s="210">
        <v>10.3</v>
      </c>
      <c r="K103" s="210">
        <v>8</v>
      </c>
      <c r="L103" s="210">
        <v>9.1</v>
      </c>
      <c r="M103" s="210">
        <v>9.1</v>
      </c>
      <c r="N103" s="210">
        <v>10</v>
      </c>
      <c r="O103" s="210">
        <v>0</v>
      </c>
      <c r="P103" s="210">
        <v>0</v>
      </c>
      <c r="Q103" s="210">
        <v>0</v>
      </c>
      <c r="R103" s="210">
        <v>0</v>
      </c>
      <c r="S103" s="210">
        <v>0</v>
      </c>
      <c r="T103" s="210">
        <v>0</v>
      </c>
      <c r="U103" s="210">
        <v>0</v>
      </c>
      <c r="V103" s="210">
        <v>0</v>
      </c>
      <c r="W103" s="210">
        <v>0</v>
      </c>
      <c r="X103" s="210">
        <v>0</v>
      </c>
      <c r="Y103" s="210">
        <v>0</v>
      </c>
      <c r="Z103" s="212">
        <f>SUM(E103:Y103)/21</f>
        <v>4.8761904761904757</v>
      </c>
      <c r="AA103" s="213">
        <f>(C103+D103)/2</f>
        <v>3147118</v>
      </c>
      <c r="AB103" s="213">
        <v>200000</v>
      </c>
      <c r="AC103" s="214">
        <f>Z103/AA103*AB103</f>
        <v>0.30988291358572995</v>
      </c>
      <c r="AD103" s="121"/>
    </row>
    <row r="104" spans="2:30" x14ac:dyDescent="0.25">
      <c r="B104" s="152" t="s">
        <v>251</v>
      </c>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3"/>
      <c r="AB104" s="215"/>
      <c r="AC104" s="215" t="s">
        <v>276</v>
      </c>
      <c r="AD104" s="121"/>
    </row>
    <row r="105" spans="2:30" x14ac:dyDescent="0.25">
      <c r="B105" s="152" t="s">
        <v>174</v>
      </c>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3"/>
      <c r="AB105" s="215"/>
      <c r="AC105" s="215" t="s">
        <v>276</v>
      </c>
      <c r="AD105" s="121"/>
    </row>
    <row r="106" spans="2:30" x14ac:dyDescent="0.25">
      <c r="B106" s="152" t="s">
        <v>81</v>
      </c>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3"/>
      <c r="AB106" s="215"/>
      <c r="AC106" s="215" t="s">
        <v>276</v>
      </c>
      <c r="AD106" s="121"/>
    </row>
    <row r="107" spans="2:30" x14ac:dyDescent="0.25">
      <c r="B107" s="152" t="s">
        <v>87</v>
      </c>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3"/>
      <c r="AB107" s="215"/>
      <c r="AC107" s="215" t="s">
        <v>276</v>
      </c>
      <c r="AD107" s="121"/>
    </row>
    <row r="108" spans="2:30" x14ac:dyDescent="0.25">
      <c r="B108" s="152" t="s">
        <v>184</v>
      </c>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3"/>
      <c r="AB108" s="215"/>
      <c r="AC108" s="215" t="s">
        <v>276</v>
      </c>
      <c r="AD108" s="121"/>
    </row>
    <row r="109" spans="2:30" x14ac:dyDescent="0.25">
      <c r="B109" s="152" t="s">
        <v>131</v>
      </c>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3"/>
      <c r="AB109" s="215"/>
      <c r="AC109" s="215" t="s">
        <v>276</v>
      </c>
      <c r="AD109" s="121"/>
    </row>
    <row r="110" spans="2:30" x14ac:dyDescent="0.25">
      <c r="B110" s="152" t="s">
        <v>75</v>
      </c>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3"/>
      <c r="AB110" s="215"/>
      <c r="AC110" s="215" t="s">
        <v>276</v>
      </c>
      <c r="AD110" s="121"/>
    </row>
    <row r="111" spans="2:30" x14ac:dyDescent="0.25">
      <c r="B111" s="152" t="s">
        <v>205</v>
      </c>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3"/>
      <c r="AB111" s="215"/>
      <c r="AC111" s="215" t="s">
        <v>276</v>
      </c>
      <c r="AD111" s="121"/>
    </row>
    <row r="112" spans="2:30" x14ac:dyDescent="0.25">
      <c r="B112" s="152" t="s">
        <v>188</v>
      </c>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3"/>
      <c r="AB112" s="215"/>
      <c r="AC112" s="215" t="s">
        <v>276</v>
      </c>
      <c r="AD112" s="121"/>
    </row>
    <row r="113" spans="2:30" x14ac:dyDescent="0.25">
      <c r="B113" s="152" t="s">
        <v>135</v>
      </c>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3"/>
      <c r="AB113" s="215"/>
      <c r="AC113" s="215" t="s">
        <v>276</v>
      </c>
      <c r="AD113" s="121"/>
    </row>
    <row r="114" spans="2:30" x14ac:dyDescent="0.25">
      <c r="B114" s="152" t="s">
        <v>148</v>
      </c>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3"/>
      <c r="AB114" s="215"/>
      <c r="AC114" s="215" t="s">
        <v>276</v>
      </c>
      <c r="AD114" s="121"/>
    </row>
    <row r="115" spans="2:30" x14ac:dyDescent="0.25">
      <c r="B115" s="152" t="s">
        <v>178</v>
      </c>
      <c r="C115" s="209">
        <v>98899845</v>
      </c>
      <c r="D115" s="209">
        <v>128932753</v>
      </c>
      <c r="E115" s="210">
        <v>7.8</v>
      </c>
      <c r="F115" s="210">
        <v>8.3000000000000007</v>
      </c>
      <c r="G115" s="210">
        <v>9.4</v>
      </c>
      <c r="H115" s="211">
        <v>9.4</v>
      </c>
      <c r="I115" s="211">
        <v>10.8</v>
      </c>
      <c r="J115" s="210">
        <v>10.8</v>
      </c>
      <c r="K115" s="210">
        <v>10.4</v>
      </c>
      <c r="L115" s="210">
        <v>9.9499999999999993</v>
      </c>
      <c r="M115" s="210">
        <v>9.4</v>
      </c>
      <c r="N115" s="210">
        <v>10.1</v>
      </c>
      <c r="O115" s="210">
        <v>5.6</v>
      </c>
      <c r="P115" s="210">
        <v>9.3000000000000007</v>
      </c>
      <c r="Q115" s="210">
        <v>8.4</v>
      </c>
      <c r="R115" s="210">
        <v>11.4</v>
      </c>
      <c r="S115" s="210">
        <v>9.3000000000000007</v>
      </c>
      <c r="T115" s="210">
        <v>11.2</v>
      </c>
      <c r="U115" s="210">
        <v>10.3</v>
      </c>
      <c r="V115" s="210">
        <v>10.6</v>
      </c>
      <c r="W115" s="210">
        <v>13.2</v>
      </c>
      <c r="X115" s="210">
        <v>10.9</v>
      </c>
      <c r="Y115" s="210">
        <v>10.9</v>
      </c>
      <c r="Z115" s="212">
        <f>SUM(E115:Y115)/21</f>
        <v>9.8785714285714299</v>
      </c>
      <c r="AA115" s="213">
        <f>(C115+D115)/2</f>
        <v>113916299</v>
      </c>
      <c r="AB115" s="213">
        <v>200000</v>
      </c>
      <c r="AC115" s="214">
        <f>Z115/AA115*AB115</f>
        <v>1.7343561044888635E-2</v>
      </c>
      <c r="AD115" s="121"/>
    </row>
    <row r="116" spans="2:30" x14ac:dyDescent="0.25">
      <c r="B116" s="152" t="s">
        <v>179</v>
      </c>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c r="AA116" s="213"/>
      <c r="AB116" s="215"/>
      <c r="AC116" s="215" t="s">
        <v>276</v>
      </c>
      <c r="AD116" s="121"/>
    </row>
    <row r="117" spans="2:30" x14ac:dyDescent="0.25">
      <c r="B117" s="152" t="s">
        <v>191</v>
      </c>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3"/>
      <c r="AB117" s="215"/>
      <c r="AC117" s="215" t="s">
        <v>276</v>
      </c>
      <c r="AD117" s="121"/>
    </row>
    <row r="118" spans="2:30" x14ac:dyDescent="0.25">
      <c r="B118" s="152" t="s">
        <v>255</v>
      </c>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3"/>
      <c r="AB118" s="215"/>
      <c r="AC118" s="215" t="s">
        <v>276</v>
      </c>
      <c r="AD118" s="121"/>
    </row>
    <row r="119" spans="2:30" x14ac:dyDescent="0.25">
      <c r="B119" s="152" t="s">
        <v>138</v>
      </c>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c r="AA119" s="213"/>
      <c r="AB119" s="215"/>
      <c r="AC119" s="215" t="s">
        <v>276</v>
      </c>
      <c r="AD119" s="121"/>
    </row>
    <row r="120" spans="2:30" x14ac:dyDescent="0.25">
      <c r="B120" s="152" t="s">
        <v>82</v>
      </c>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c r="AA120" s="213"/>
      <c r="AB120" s="215"/>
      <c r="AC120" s="215" t="s">
        <v>276</v>
      </c>
      <c r="AD120" s="121"/>
    </row>
    <row r="121" spans="2:30" x14ac:dyDescent="0.25">
      <c r="B121" s="152" t="s">
        <v>95</v>
      </c>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3"/>
      <c r="AB121" s="215"/>
      <c r="AC121" s="215" t="s">
        <v>276</v>
      </c>
      <c r="AD121" s="121"/>
    </row>
    <row r="122" spans="2:30" x14ac:dyDescent="0.25">
      <c r="B122" s="152" t="s">
        <v>139</v>
      </c>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3"/>
      <c r="AB122" s="215"/>
      <c r="AC122" s="215" t="s">
        <v>276</v>
      </c>
      <c r="AD122" s="121"/>
    </row>
    <row r="123" spans="2:30" x14ac:dyDescent="0.25">
      <c r="B123" s="152" t="s">
        <v>86</v>
      </c>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3"/>
      <c r="AB123" s="215"/>
      <c r="AC123" s="215" t="s">
        <v>276</v>
      </c>
      <c r="AD123" s="121"/>
    </row>
    <row r="124" spans="2:30" x14ac:dyDescent="0.25">
      <c r="B124" s="152" t="s">
        <v>234</v>
      </c>
      <c r="C124" s="209">
        <v>15925513</v>
      </c>
      <c r="D124" s="209">
        <v>17441139</v>
      </c>
      <c r="E124" s="210">
        <v>3.7</v>
      </c>
      <c r="F124" s="210">
        <v>3.8</v>
      </c>
      <c r="G124" s="210">
        <v>3.7</v>
      </c>
      <c r="H124" s="211">
        <v>3.7</v>
      </c>
      <c r="I124" s="211">
        <v>3.8</v>
      </c>
      <c r="J124" s="210">
        <v>3.8</v>
      </c>
      <c r="K124" s="210">
        <v>3.3</v>
      </c>
      <c r="L124" s="210">
        <v>4</v>
      </c>
      <c r="M124" s="210">
        <v>3.9</v>
      </c>
      <c r="N124" s="210">
        <v>4</v>
      </c>
      <c r="O124" s="210">
        <v>3.75</v>
      </c>
      <c r="P124" s="210">
        <v>3.9</v>
      </c>
      <c r="Q124" s="210">
        <v>3.7</v>
      </c>
      <c r="R124" s="210">
        <v>2.7</v>
      </c>
      <c r="S124" s="210">
        <v>3.9</v>
      </c>
      <c r="T124" s="210">
        <v>3.9</v>
      </c>
      <c r="U124" s="210">
        <v>3.8</v>
      </c>
      <c r="V124" s="210">
        <v>3.3</v>
      </c>
      <c r="W124" s="210">
        <v>3.3</v>
      </c>
      <c r="X124" s="210">
        <v>3.7</v>
      </c>
      <c r="Y124" s="210">
        <v>3.9</v>
      </c>
      <c r="Z124" s="212">
        <f>SUM(E124:Y124)/21</f>
        <v>3.6928571428571435</v>
      </c>
      <c r="AA124" s="213">
        <f>(C124+D124)/2</f>
        <v>16683326</v>
      </c>
      <c r="AB124" s="213">
        <v>200000</v>
      </c>
      <c r="AC124" s="214">
        <f>Z124/AA124*AB124</f>
        <v>4.4270035157943248E-2</v>
      </c>
      <c r="AD124" s="121"/>
    </row>
    <row r="125" spans="2:30" x14ac:dyDescent="0.25">
      <c r="B125" s="152" t="s">
        <v>225</v>
      </c>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3"/>
      <c r="AB125" s="215"/>
      <c r="AC125" s="215" t="s">
        <v>276</v>
      </c>
      <c r="AD125" s="121"/>
    </row>
    <row r="126" spans="2:30" x14ac:dyDescent="0.25">
      <c r="B126" s="152" t="s">
        <v>213</v>
      </c>
      <c r="C126" s="215"/>
      <c r="D126" s="215"/>
      <c r="E126" s="215"/>
      <c r="F126" s="215"/>
      <c r="G126" s="215"/>
      <c r="H126" s="215"/>
      <c r="I126" s="215"/>
      <c r="J126" s="215"/>
      <c r="K126" s="215"/>
      <c r="L126" s="215"/>
      <c r="M126" s="215"/>
      <c r="N126" s="215"/>
      <c r="O126" s="215"/>
      <c r="P126" s="215"/>
      <c r="Q126" s="215"/>
      <c r="R126" s="215"/>
      <c r="S126" s="215"/>
      <c r="T126" s="215"/>
      <c r="U126" s="215"/>
      <c r="V126" s="215"/>
      <c r="W126" s="215"/>
      <c r="X126" s="215"/>
      <c r="Y126" s="215"/>
      <c r="Z126" s="215"/>
      <c r="AA126" s="213"/>
      <c r="AB126" s="215"/>
      <c r="AC126" s="215" t="s">
        <v>276</v>
      </c>
      <c r="AD126" s="121"/>
    </row>
    <row r="127" spans="2:30" x14ac:dyDescent="0.25">
      <c r="B127" s="152" t="s">
        <v>121</v>
      </c>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c r="AA127" s="213"/>
      <c r="AB127" s="215"/>
      <c r="AC127" s="215" t="s">
        <v>276</v>
      </c>
      <c r="AD127" s="121"/>
    </row>
    <row r="128" spans="2:30" x14ac:dyDescent="0.25">
      <c r="B128" s="152" t="s">
        <v>92</v>
      </c>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c r="AA128" s="213"/>
      <c r="AB128" s="215"/>
      <c r="AC128" s="215" t="s">
        <v>276</v>
      </c>
      <c r="AD128" s="121"/>
    </row>
    <row r="129" spans="2:30" x14ac:dyDescent="0.25">
      <c r="B129" s="152" t="s">
        <v>130</v>
      </c>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3"/>
      <c r="AB129" s="215"/>
      <c r="AC129" s="215" t="s">
        <v>276</v>
      </c>
      <c r="AD129" s="121"/>
    </row>
    <row r="130" spans="2:30" x14ac:dyDescent="0.25">
      <c r="B130" s="152" t="s">
        <v>185</v>
      </c>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3"/>
      <c r="AB130" s="215"/>
      <c r="AC130" s="215" t="s">
        <v>276</v>
      </c>
      <c r="AD130" s="121"/>
    </row>
    <row r="131" spans="2:30" x14ac:dyDescent="0.25">
      <c r="B131" s="152" t="s">
        <v>193</v>
      </c>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3"/>
      <c r="AB131" s="215"/>
      <c r="AC131" s="215" t="s">
        <v>276</v>
      </c>
      <c r="AD131" s="121"/>
    </row>
    <row r="132" spans="2:30" x14ac:dyDescent="0.25">
      <c r="B132" s="152" t="s">
        <v>228</v>
      </c>
      <c r="C132" s="215"/>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c r="AA132" s="213"/>
      <c r="AB132" s="215"/>
      <c r="AC132" s="215" t="s">
        <v>276</v>
      </c>
      <c r="AD132" s="121"/>
    </row>
    <row r="133" spans="2:30" x14ac:dyDescent="0.25">
      <c r="B133" s="152" t="s">
        <v>222</v>
      </c>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3"/>
      <c r="AB133" s="215"/>
      <c r="AC133" s="215" t="s">
        <v>276</v>
      </c>
      <c r="AD133" s="121"/>
    </row>
    <row r="134" spans="2:30" x14ac:dyDescent="0.25">
      <c r="B134" s="152" t="s">
        <v>124</v>
      </c>
      <c r="C134" s="209">
        <v>142343583</v>
      </c>
      <c r="D134" s="209">
        <v>220892331</v>
      </c>
      <c r="E134" s="210">
        <v>0.4</v>
      </c>
      <c r="F134" s="210">
        <v>2</v>
      </c>
      <c r="G134" s="210">
        <v>2</v>
      </c>
      <c r="H134" s="211">
        <v>2</v>
      </c>
      <c r="I134" s="211">
        <v>1.9</v>
      </c>
      <c r="J134" s="210">
        <v>1.9</v>
      </c>
      <c r="K134" s="210">
        <v>2.6</v>
      </c>
      <c r="L134" s="210">
        <v>2.2999999999999998</v>
      </c>
      <c r="M134" s="210">
        <v>1.7</v>
      </c>
      <c r="N134" s="210">
        <v>2.6</v>
      </c>
      <c r="O134" s="210">
        <v>2.6</v>
      </c>
      <c r="P134" s="210">
        <v>3.8</v>
      </c>
      <c r="Q134" s="210">
        <v>5.3</v>
      </c>
      <c r="R134" s="210">
        <v>4.4000000000000004</v>
      </c>
      <c r="S134" s="210">
        <v>4.5999999999999996</v>
      </c>
      <c r="T134" s="210">
        <v>4.3</v>
      </c>
      <c r="U134" s="210">
        <v>5.0999999999999996</v>
      </c>
      <c r="V134" s="210">
        <v>7.9</v>
      </c>
      <c r="W134" s="210">
        <v>9.3000000000000007</v>
      </c>
      <c r="X134" s="210">
        <v>9.1</v>
      </c>
      <c r="Y134" s="210">
        <v>9.6</v>
      </c>
      <c r="Z134" s="212">
        <f>SUM(E134:Y134)/21</f>
        <v>4.0666666666666664</v>
      </c>
      <c r="AA134" s="213">
        <f>(C134+D134)/2</f>
        <v>181617957</v>
      </c>
      <c r="AB134" s="213">
        <v>200000</v>
      </c>
      <c r="AC134" s="214">
        <f>Z134/AA134*AB134</f>
        <v>4.4782649621663414E-3</v>
      </c>
      <c r="AD134" s="121"/>
    </row>
    <row r="135" spans="2:30" x14ac:dyDescent="0.25">
      <c r="B135" s="152" t="s">
        <v>256</v>
      </c>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3"/>
      <c r="AB135" s="215"/>
      <c r="AC135" s="215" t="s">
        <v>276</v>
      </c>
      <c r="AD135" s="121"/>
    </row>
    <row r="136" spans="2:30" x14ac:dyDescent="0.25">
      <c r="B136" s="152" t="s">
        <v>150</v>
      </c>
      <c r="C136" s="21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c r="AA136" s="213"/>
      <c r="AB136" s="215"/>
      <c r="AC136" s="215" t="s">
        <v>276</v>
      </c>
      <c r="AD136" s="121"/>
    </row>
    <row r="137" spans="2:30" x14ac:dyDescent="0.25">
      <c r="B137" s="152" t="s">
        <v>120</v>
      </c>
      <c r="C137" s="215"/>
      <c r="D137" s="215"/>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c r="AA137" s="213"/>
      <c r="AB137" s="215"/>
      <c r="AC137" s="215" t="s">
        <v>276</v>
      </c>
      <c r="AD137" s="121"/>
    </row>
    <row r="138" spans="2:30" x14ac:dyDescent="0.25">
      <c r="B138" s="152" t="s">
        <v>127</v>
      </c>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3"/>
      <c r="AB138" s="215"/>
      <c r="AC138" s="215" t="s">
        <v>276</v>
      </c>
      <c r="AD138" s="121"/>
    </row>
    <row r="139" spans="2:30" x14ac:dyDescent="0.25">
      <c r="B139" s="152" t="s">
        <v>137</v>
      </c>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c r="AA139" s="213"/>
      <c r="AB139" s="215"/>
      <c r="AC139" s="215" t="s">
        <v>276</v>
      </c>
      <c r="AD139" s="121"/>
    </row>
    <row r="140" spans="2:30" x14ac:dyDescent="0.25">
      <c r="B140" s="152" t="s">
        <v>132</v>
      </c>
      <c r="C140" s="215"/>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c r="AA140" s="213"/>
      <c r="AB140" s="215"/>
      <c r="AC140" s="215" t="s">
        <v>276</v>
      </c>
      <c r="AD140" s="121"/>
    </row>
    <row r="141" spans="2:30" x14ac:dyDescent="0.25">
      <c r="B141" s="152" t="s">
        <v>226</v>
      </c>
      <c r="C141" s="215"/>
      <c r="D141" s="215"/>
      <c r="E141" s="215"/>
      <c r="F141" s="215"/>
      <c r="G141" s="215"/>
      <c r="H141" s="215"/>
      <c r="I141" s="215"/>
      <c r="J141" s="215"/>
      <c r="K141" s="215"/>
      <c r="L141" s="215"/>
      <c r="M141" s="215"/>
      <c r="N141" s="215"/>
      <c r="O141" s="215"/>
      <c r="P141" s="215"/>
      <c r="Q141" s="215"/>
      <c r="R141" s="215"/>
      <c r="S141" s="215"/>
      <c r="T141" s="215"/>
      <c r="U141" s="215"/>
      <c r="V141" s="215"/>
      <c r="W141" s="215"/>
      <c r="X141" s="215"/>
      <c r="Y141" s="215"/>
      <c r="Z141" s="215"/>
      <c r="AA141" s="213"/>
      <c r="AB141" s="215"/>
      <c r="AC141" s="215" t="s">
        <v>276</v>
      </c>
      <c r="AD141" s="121"/>
    </row>
    <row r="142" spans="2:30" x14ac:dyDescent="0.25">
      <c r="B142" s="152" t="s">
        <v>195</v>
      </c>
      <c r="C142" s="215"/>
      <c r="D142" s="215"/>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3"/>
      <c r="AB142" s="215"/>
      <c r="AC142" s="215" t="s">
        <v>276</v>
      </c>
      <c r="AD142" s="121"/>
    </row>
    <row r="143" spans="2:30" x14ac:dyDescent="0.25">
      <c r="B143" s="152" t="s">
        <v>254</v>
      </c>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3"/>
      <c r="AB143" s="215"/>
      <c r="AC143" s="215" t="s">
        <v>276</v>
      </c>
      <c r="AD143" s="121"/>
    </row>
    <row r="144" spans="2:30" x14ac:dyDescent="0.25">
      <c r="B144" s="152" t="s">
        <v>164</v>
      </c>
      <c r="C144" s="215"/>
      <c r="D144" s="215"/>
      <c r="E144" s="215"/>
      <c r="F144" s="215"/>
      <c r="G144" s="215"/>
      <c r="H144" s="215"/>
      <c r="I144" s="215"/>
      <c r="J144" s="215"/>
      <c r="K144" s="215"/>
      <c r="L144" s="215"/>
      <c r="M144" s="215"/>
      <c r="N144" s="215"/>
      <c r="O144" s="215"/>
      <c r="P144" s="215"/>
      <c r="Q144" s="215"/>
      <c r="R144" s="215"/>
      <c r="S144" s="215"/>
      <c r="T144" s="215"/>
      <c r="U144" s="215"/>
      <c r="V144" s="215"/>
      <c r="W144" s="215"/>
      <c r="X144" s="215"/>
      <c r="Y144" s="215"/>
      <c r="Z144" s="215"/>
      <c r="AA144" s="213"/>
      <c r="AB144" s="215"/>
      <c r="AC144" s="215" t="s">
        <v>276</v>
      </c>
      <c r="AD144" s="121"/>
    </row>
    <row r="145" spans="2:30" x14ac:dyDescent="0.25">
      <c r="B145" s="152" t="s">
        <v>200</v>
      </c>
      <c r="C145" s="209">
        <v>22442971</v>
      </c>
      <c r="D145" s="209">
        <v>19286123</v>
      </c>
      <c r="E145" s="210">
        <v>5.2</v>
      </c>
      <c r="F145" s="210">
        <v>5</v>
      </c>
      <c r="G145" s="210">
        <v>5.0999999999999996</v>
      </c>
      <c r="H145" s="211">
        <v>5.0999999999999996</v>
      </c>
      <c r="I145" s="211">
        <v>5.0999999999999996</v>
      </c>
      <c r="J145" s="210">
        <v>5.0999999999999996</v>
      </c>
      <c r="K145" s="210">
        <v>5.2</v>
      </c>
      <c r="L145" s="210">
        <v>7.1</v>
      </c>
      <c r="M145" s="210">
        <v>7.1</v>
      </c>
      <c r="N145" s="210">
        <v>10.8</v>
      </c>
      <c r="O145" s="210">
        <v>10.7</v>
      </c>
      <c r="P145" s="210">
        <v>10.8</v>
      </c>
      <c r="Q145" s="210">
        <v>10.6</v>
      </c>
      <c r="R145" s="210">
        <v>10.7</v>
      </c>
      <c r="S145" s="210">
        <v>10.8</v>
      </c>
      <c r="T145" s="210">
        <v>10.7</v>
      </c>
      <c r="U145" s="210">
        <v>10.4</v>
      </c>
      <c r="V145" s="210">
        <v>10.6</v>
      </c>
      <c r="W145" s="210">
        <v>10.5</v>
      </c>
      <c r="X145" s="210">
        <v>10.4</v>
      </c>
      <c r="Y145" s="210">
        <v>10.6</v>
      </c>
      <c r="Z145" s="212">
        <f>SUM(E145:Y145)/21</f>
        <v>8.4571428571428573</v>
      </c>
      <c r="AA145" s="213">
        <f>(C145+D145)/2</f>
        <v>20864547</v>
      </c>
      <c r="AB145" s="213">
        <v>200000</v>
      </c>
      <c r="AC145" s="214">
        <f>Z145/AA145*AB145</f>
        <v>8.10671121414029E-2</v>
      </c>
      <c r="AD145" s="121"/>
    </row>
    <row r="146" spans="2:30" x14ac:dyDescent="0.25">
      <c r="B146" s="152" t="s">
        <v>243</v>
      </c>
      <c r="C146" s="209">
        <v>146596869</v>
      </c>
      <c r="D146" s="209">
        <v>144104080</v>
      </c>
      <c r="E146" s="210">
        <v>122.5</v>
      </c>
      <c r="F146" s="210">
        <v>125.4</v>
      </c>
      <c r="G146" s="210">
        <v>130</v>
      </c>
      <c r="H146" s="211">
        <v>130</v>
      </c>
      <c r="I146" s="211">
        <v>137.30000000000001</v>
      </c>
      <c r="J146" s="210">
        <v>137.30000000000001</v>
      </c>
      <c r="K146" s="210">
        <v>144.30000000000001</v>
      </c>
      <c r="L146" s="210">
        <v>148</v>
      </c>
      <c r="M146" s="210">
        <v>152.1</v>
      </c>
      <c r="N146" s="210">
        <v>152.80000000000001</v>
      </c>
      <c r="O146" s="210">
        <v>159.4</v>
      </c>
      <c r="P146" s="210">
        <v>162</v>
      </c>
      <c r="Q146" s="210">
        <v>166.3</v>
      </c>
      <c r="R146" s="210">
        <v>161.80000000000001</v>
      </c>
      <c r="S146" s="210">
        <v>169.1</v>
      </c>
      <c r="T146" s="210">
        <v>182.8</v>
      </c>
      <c r="U146" s="210">
        <v>179.7</v>
      </c>
      <c r="V146" s="210">
        <v>187.5</v>
      </c>
      <c r="W146" s="210">
        <v>191.3</v>
      </c>
      <c r="X146" s="210">
        <v>195.5</v>
      </c>
      <c r="Y146" s="210">
        <v>201.8</v>
      </c>
      <c r="Z146" s="212">
        <f>SUM(E146:Y146)/21</f>
        <v>158.9</v>
      </c>
      <c r="AA146" s="213">
        <f>(C146+D146)/2</f>
        <v>145350474.5</v>
      </c>
      <c r="AB146" s="213">
        <v>200000</v>
      </c>
      <c r="AC146" s="214">
        <f>Z146/AA146*AB146</f>
        <v>0.21864393707225224</v>
      </c>
      <c r="AD146" s="121"/>
    </row>
    <row r="147" spans="2:30" x14ac:dyDescent="0.25">
      <c r="B147" s="152" t="s">
        <v>85</v>
      </c>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3"/>
      <c r="AB147" s="215"/>
      <c r="AC147" s="215" t="s">
        <v>276</v>
      </c>
      <c r="AD147" s="121"/>
    </row>
    <row r="148" spans="2:30" x14ac:dyDescent="0.25">
      <c r="B148" s="152" t="s">
        <v>143</v>
      </c>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3"/>
      <c r="AB148" s="215"/>
      <c r="AC148" s="215" t="s">
        <v>276</v>
      </c>
      <c r="AD148" s="121"/>
    </row>
    <row r="149" spans="2:30" x14ac:dyDescent="0.25">
      <c r="B149" s="152" t="s">
        <v>125</v>
      </c>
      <c r="C149" s="215"/>
      <c r="D149" s="215"/>
      <c r="E149" s="215"/>
      <c r="F149" s="215"/>
      <c r="G149" s="215"/>
      <c r="H149" s="215"/>
      <c r="I149" s="215"/>
      <c r="J149" s="215"/>
      <c r="K149" s="215"/>
      <c r="L149" s="215"/>
      <c r="M149" s="215"/>
      <c r="N149" s="215"/>
      <c r="O149" s="215"/>
      <c r="P149" s="215"/>
      <c r="Q149" s="215"/>
      <c r="R149" s="215"/>
      <c r="S149" s="215"/>
      <c r="T149" s="215"/>
      <c r="U149" s="215"/>
      <c r="V149" s="215"/>
      <c r="W149" s="215"/>
      <c r="X149" s="215"/>
      <c r="Y149" s="215"/>
      <c r="Z149" s="215"/>
      <c r="AA149" s="213"/>
      <c r="AB149" s="215"/>
      <c r="AC149" s="215" t="s">
        <v>276</v>
      </c>
      <c r="AD149" s="121"/>
    </row>
    <row r="150" spans="2:30" x14ac:dyDescent="0.25">
      <c r="B150" s="152" t="s">
        <v>119</v>
      </c>
      <c r="C150" s="215"/>
      <c r="D150" s="215"/>
      <c r="E150" s="215"/>
      <c r="F150" s="215"/>
      <c r="G150" s="215"/>
      <c r="H150" s="215"/>
      <c r="I150" s="215"/>
      <c r="J150" s="215"/>
      <c r="K150" s="215"/>
      <c r="L150" s="215"/>
      <c r="M150" s="215"/>
      <c r="N150" s="215"/>
      <c r="O150" s="215"/>
      <c r="P150" s="215"/>
      <c r="Q150" s="215"/>
      <c r="R150" s="215"/>
      <c r="S150" s="215"/>
      <c r="T150" s="215"/>
      <c r="U150" s="215"/>
      <c r="V150" s="215"/>
      <c r="W150" s="215"/>
      <c r="X150" s="215"/>
      <c r="Y150" s="215"/>
      <c r="Z150" s="215"/>
      <c r="AA150" s="213"/>
      <c r="AB150" s="215"/>
      <c r="AC150" s="215" t="s">
        <v>276</v>
      </c>
      <c r="AD150" s="121"/>
    </row>
    <row r="151" spans="2:30" x14ac:dyDescent="0.25">
      <c r="B151" s="152" t="s">
        <v>237</v>
      </c>
      <c r="C151" s="209">
        <v>20663840</v>
      </c>
      <c r="D151" s="209">
        <v>34813867</v>
      </c>
      <c r="E151" s="216">
        <v>0</v>
      </c>
      <c r="F151" s="216">
        <v>0</v>
      </c>
      <c r="G151" s="216">
        <v>0</v>
      </c>
      <c r="H151" s="216">
        <v>0</v>
      </c>
      <c r="I151" s="216">
        <v>0</v>
      </c>
      <c r="J151" s="216">
        <v>0</v>
      </c>
      <c r="K151" s="216">
        <v>0</v>
      </c>
      <c r="L151" s="216">
        <v>0</v>
      </c>
      <c r="M151" s="216">
        <v>0</v>
      </c>
      <c r="N151" s="216">
        <v>0</v>
      </c>
      <c r="O151" s="216">
        <v>0</v>
      </c>
      <c r="P151" s="216">
        <v>0</v>
      </c>
      <c r="Q151" s="216">
        <v>0</v>
      </c>
      <c r="R151" s="216">
        <v>0</v>
      </c>
      <c r="S151" s="210">
        <v>0</v>
      </c>
      <c r="T151" s="210">
        <v>0</v>
      </c>
      <c r="U151" s="210">
        <v>0</v>
      </c>
      <c r="V151" s="210">
        <v>0</v>
      </c>
      <c r="W151" s="210">
        <v>0</v>
      </c>
      <c r="X151" s="210">
        <v>0</v>
      </c>
      <c r="Y151" s="210">
        <v>0</v>
      </c>
      <c r="Z151" s="212">
        <f>SUM(E151:Y151)/21</f>
        <v>0</v>
      </c>
      <c r="AA151" s="213">
        <f>(C151+D151)/2</f>
        <v>27738853.5</v>
      </c>
      <c r="AB151" s="213">
        <v>200000</v>
      </c>
      <c r="AC151" s="214">
        <f>Z151/AA151*AB151</f>
        <v>0</v>
      </c>
      <c r="AD151" s="121"/>
    </row>
    <row r="152" spans="2:30" x14ac:dyDescent="0.25">
      <c r="B152" s="152" t="s">
        <v>111</v>
      </c>
      <c r="C152" s="215"/>
      <c r="D152" s="215"/>
      <c r="E152" s="215"/>
      <c r="F152" s="215"/>
      <c r="G152" s="215"/>
      <c r="H152" s="215"/>
      <c r="I152" s="215"/>
      <c r="J152" s="215"/>
      <c r="K152" s="215"/>
      <c r="L152" s="215"/>
      <c r="M152" s="215"/>
      <c r="N152" s="215"/>
      <c r="O152" s="215"/>
      <c r="P152" s="215"/>
      <c r="Q152" s="215"/>
      <c r="R152" s="215"/>
      <c r="S152" s="215"/>
      <c r="T152" s="215"/>
      <c r="U152" s="215"/>
      <c r="V152" s="215"/>
      <c r="W152" s="215"/>
      <c r="X152" s="215"/>
      <c r="Y152" s="215"/>
      <c r="Z152" s="215"/>
      <c r="AA152" s="213"/>
      <c r="AB152" s="215"/>
      <c r="AC152" s="215" t="s">
        <v>276</v>
      </c>
      <c r="AD152" s="121"/>
    </row>
    <row r="153" spans="2:30" x14ac:dyDescent="0.25">
      <c r="B153" s="152" t="s">
        <v>194</v>
      </c>
      <c r="C153" s="215"/>
      <c r="D153" s="215"/>
      <c r="E153" s="215"/>
      <c r="F153" s="215"/>
      <c r="G153" s="215"/>
      <c r="H153" s="215"/>
      <c r="I153" s="215"/>
      <c r="J153" s="215"/>
      <c r="K153" s="215"/>
      <c r="L153" s="215"/>
      <c r="M153" s="215"/>
      <c r="N153" s="215"/>
      <c r="O153" s="215"/>
      <c r="P153" s="215"/>
      <c r="Q153" s="215"/>
      <c r="R153" s="215"/>
      <c r="S153" s="215"/>
      <c r="T153" s="215"/>
      <c r="U153" s="215"/>
      <c r="V153" s="215"/>
      <c r="W153" s="215"/>
      <c r="X153" s="215"/>
      <c r="Y153" s="215"/>
      <c r="Z153" s="215"/>
      <c r="AA153" s="213"/>
      <c r="AB153" s="215"/>
      <c r="AC153" s="215" t="s">
        <v>276</v>
      </c>
      <c r="AD153" s="121"/>
    </row>
    <row r="154" spans="2:30" x14ac:dyDescent="0.25">
      <c r="B154" s="152" t="s">
        <v>100</v>
      </c>
      <c r="C154" s="215"/>
      <c r="D154" s="215"/>
      <c r="E154" s="215"/>
      <c r="F154" s="215"/>
      <c r="G154" s="215"/>
      <c r="H154" s="215"/>
      <c r="I154" s="215"/>
      <c r="J154" s="215"/>
      <c r="K154" s="215"/>
      <c r="L154" s="215"/>
      <c r="M154" s="215"/>
      <c r="N154" s="215"/>
      <c r="O154" s="215"/>
      <c r="P154" s="215"/>
      <c r="Q154" s="215"/>
      <c r="R154" s="215"/>
      <c r="S154" s="215"/>
      <c r="T154" s="215"/>
      <c r="U154" s="215"/>
      <c r="V154" s="215"/>
      <c r="W154" s="215"/>
      <c r="X154" s="215"/>
      <c r="Y154" s="215"/>
      <c r="Z154" s="215"/>
      <c r="AA154" s="213"/>
      <c r="AB154" s="215"/>
      <c r="AC154" s="215" t="s">
        <v>276</v>
      </c>
      <c r="AD154" s="121"/>
    </row>
    <row r="155" spans="2:30" x14ac:dyDescent="0.25">
      <c r="B155" s="152" t="s">
        <v>235</v>
      </c>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c r="AA155" s="213"/>
      <c r="AB155" s="215"/>
      <c r="AC155" s="215" t="s">
        <v>276</v>
      </c>
      <c r="AD155" s="121"/>
    </row>
    <row r="156" spans="2:30" x14ac:dyDescent="0.25">
      <c r="B156" s="152" t="s">
        <v>223</v>
      </c>
      <c r="C156" s="209">
        <v>5388720</v>
      </c>
      <c r="D156" s="209">
        <v>5458827</v>
      </c>
      <c r="E156" s="210">
        <v>13.1</v>
      </c>
      <c r="F156" s="210">
        <v>16.2</v>
      </c>
      <c r="G156" s="210">
        <v>18</v>
      </c>
      <c r="H156" s="211">
        <v>18</v>
      </c>
      <c r="I156" s="211">
        <v>16.3</v>
      </c>
      <c r="J156" s="210">
        <v>16.3</v>
      </c>
      <c r="K156" s="210">
        <v>16.600000000000001</v>
      </c>
      <c r="L156" s="210">
        <v>14.2</v>
      </c>
      <c r="M156" s="210">
        <v>15.5</v>
      </c>
      <c r="N156" s="210">
        <v>13.1</v>
      </c>
      <c r="O156" s="210">
        <v>13.5</v>
      </c>
      <c r="P156" s="210">
        <v>14.3</v>
      </c>
      <c r="Q156" s="210">
        <v>14.4</v>
      </c>
      <c r="R156" s="210">
        <v>14.6</v>
      </c>
      <c r="S156" s="210">
        <v>14.4</v>
      </c>
      <c r="T156" s="210">
        <v>14.1</v>
      </c>
      <c r="U156" s="210">
        <v>13.7</v>
      </c>
      <c r="V156" s="210">
        <v>14</v>
      </c>
      <c r="W156" s="210">
        <v>13.8</v>
      </c>
      <c r="X156" s="210">
        <v>14.2</v>
      </c>
      <c r="Y156" s="210">
        <v>14.4</v>
      </c>
      <c r="Z156" s="212">
        <f>SUM(E156:Y156)/21</f>
        <v>14.890476190476189</v>
      </c>
      <c r="AA156" s="213">
        <f>(C156+D156)/2</f>
        <v>5423773.5</v>
      </c>
      <c r="AB156" s="213">
        <v>200000</v>
      </c>
      <c r="AC156" s="214">
        <f>Z156/AA156*AB156</f>
        <v>0.54908178560466026</v>
      </c>
      <c r="AD156" s="121"/>
    </row>
    <row r="157" spans="2:30" x14ac:dyDescent="0.25">
      <c r="B157" s="152" t="s">
        <v>217</v>
      </c>
      <c r="C157" s="209">
        <v>1988925</v>
      </c>
      <c r="D157" s="209">
        <v>2100126</v>
      </c>
      <c r="E157" s="210">
        <v>4.5</v>
      </c>
      <c r="F157" s="210">
        <v>5</v>
      </c>
      <c r="G157" s="210">
        <v>5.3</v>
      </c>
      <c r="H157" s="211">
        <v>5.3</v>
      </c>
      <c r="I157" s="211">
        <v>5.6</v>
      </c>
      <c r="J157" s="210">
        <v>5.6</v>
      </c>
      <c r="K157" s="210">
        <v>5.3</v>
      </c>
      <c r="L157" s="210">
        <v>5.4</v>
      </c>
      <c r="M157" s="210">
        <v>6</v>
      </c>
      <c r="N157" s="210">
        <v>5.5</v>
      </c>
      <c r="O157" s="210">
        <v>5.4</v>
      </c>
      <c r="P157" s="210">
        <v>5.9</v>
      </c>
      <c r="Q157" s="210">
        <v>5.2</v>
      </c>
      <c r="R157" s="210">
        <v>5</v>
      </c>
      <c r="S157" s="210">
        <v>6.1</v>
      </c>
      <c r="T157" s="210">
        <v>5.4</v>
      </c>
      <c r="U157" s="210">
        <v>5.4</v>
      </c>
      <c r="V157" s="210">
        <v>6</v>
      </c>
      <c r="W157" s="210">
        <v>5.5</v>
      </c>
      <c r="X157" s="210">
        <v>5.5</v>
      </c>
      <c r="Y157" s="210">
        <v>6</v>
      </c>
      <c r="Z157" s="212">
        <f>SUM(E157:Y157)/21</f>
        <v>5.4714285714285715</v>
      </c>
      <c r="AA157" s="213">
        <f>(C157+D157)/2</f>
        <v>2044525.5</v>
      </c>
      <c r="AB157" s="213">
        <v>200000</v>
      </c>
      <c r="AC157" s="214">
        <f>Z157/AA157*AB157</f>
        <v>0.53522722719071703</v>
      </c>
      <c r="AD157" s="121"/>
    </row>
    <row r="158" spans="2:30" x14ac:dyDescent="0.25">
      <c r="B158" s="152" t="s">
        <v>117</v>
      </c>
      <c r="C158" s="215"/>
      <c r="D158" s="215"/>
      <c r="E158" s="215"/>
      <c r="F158" s="215"/>
      <c r="G158" s="215"/>
      <c r="H158" s="215"/>
      <c r="I158" s="215"/>
      <c r="J158" s="215"/>
      <c r="K158" s="215"/>
      <c r="L158" s="215"/>
      <c r="M158" s="215"/>
      <c r="N158" s="215"/>
      <c r="O158" s="215"/>
      <c r="P158" s="215"/>
      <c r="Q158" s="215"/>
      <c r="R158" s="215"/>
      <c r="S158" s="215"/>
      <c r="T158" s="215"/>
      <c r="U158" s="215"/>
      <c r="V158" s="215"/>
      <c r="W158" s="215"/>
      <c r="X158" s="215"/>
      <c r="Y158" s="215"/>
      <c r="Z158" s="215"/>
      <c r="AA158" s="213"/>
      <c r="AB158" s="215"/>
      <c r="AC158" s="215" t="s">
        <v>276</v>
      </c>
      <c r="AD158" s="121"/>
    </row>
    <row r="159" spans="2:30" x14ac:dyDescent="0.25">
      <c r="B159" s="152" t="s">
        <v>79</v>
      </c>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c r="AA159" s="213"/>
      <c r="AB159" s="215"/>
      <c r="AC159" s="215" t="s">
        <v>276</v>
      </c>
      <c r="AD159" s="121"/>
    </row>
    <row r="160" spans="2:30" x14ac:dyDescent="0.25">
      <c r="B160" s="152" t="s">
        <v>214</v>
      </c>
      <c r="C160" s="209">
        <v>44967713</v>
      </c>
      <c r="D160" s="209">
        <v>59308690</v>
      </c>
      <c r="E160" s="210">
        <v>13</v>
      </c>
      <c r="F160" s="210">
        <v>10.7</v>
      </c>
      <c r="G160" s="210">
        <v>12</v>
      </c>
      <c r="H160" s="211">
        <v>12</v>
      </c>
      <c r="I160" s="211">
        <v>12.2</v>
      </c>
      <c r="J160" s="210">
        <v>12.2</v>
      </c>
      <c r="K160" s="210">
        <v>10.1</v>
      </c>
      <c r="L160" s="210">
        <v>12.6</v>
      </c>
      <c r="M160" s="210">
        <v>12.7</v>
      </c>
      <c r="N160" s="210">
        <v>11.6</v>
      </c>
      <c r="O160" s="210">
        <v>12.9</v>
      </c>
      <c r="P160" s="210">
        <v>12.9</v>
      </c>
      <c r="Q160" s="210">
        <v>12.4</v>
      </c>
      <c r="R160" s="210">
        <v>13.6</v>
      </c>
      <c r="S160" s="210">
        <v>14.8</v>
      </c>
      <c r="T160" s="210">
        <v>11</v>
      </c>
      <c r="U160" s="210">
        <v>15.2</v>
      </c>
      <c r="V160" s="210">
        <v>15.1</v>
      </c>
      <c r="W160" s="210">
        <v>10.6</v>
      </c>
      <c r="X160" s="210">
        <v>13.6</v>
      </c>
      <c r="Y160" s="210">
        <v>11.6</v>
      </c>
      <c r="Z160" s="212">
        <f>SUM(E160:Y160)/21</f>
        <v>12.514285714285714</v>
      </c>
      <c r="AA160" s="213">
        <f>(C160+D160)/2</f>
        <v>52138201.5</v>
      </c>
      <c r="AB160" s="213">
        <v>200000</v>
      </c>
      <c r="AC160" s="214">
        <f>Z160/AA160*AB160</f>
        <v>4.8004286125158009E-2</v>
      </c>
      <c r="AD160" s="121"/>
    </row>
    <row r="161" spans="2:30" x14ac:dyDescent="0.25">
      <c r="B161" s="152" t="s">
        <v>218</v>
      </c>
      <c r="C161" s="209">
        <v>47008111</v>
      </c>
      <c r="D161" s="209">
        <v>51780579</v>
      </c>
      <c r="E161" s="210">
        <v>103.5</v>
      </c>
      <c r="F161" s="210">
        <v>106.5</v>
      </c>
      <c r="G161" s="210">
        <v>113.1</v>
      </c>
      <c r="H161" s="211">
        <v>113.1</v>
      </c>
      <c r="I161" s="211">
        <v>139.30000000000001</v>
      </c>
      <c r="J161" s="210">
        <v>139.30000000000001</v>
      </c>
      <c r="K161" s="210">
        <v>141.19999999999999</v>
      </c>
      <c r="L161" s="210">
        <v>136.6</v>
      </c>
      <c r="M161" s="210">
        <v>144.30000000000001</v>
      </c>
      <c r="N161" s="210">
        <v>141.1</v>
      </c>
      <c r="O161" s="210">
        <v>141.9</v>
      </c>
      <c r="P161" s="210">
        <v>147.80000000000001</v>
      </c>
      <c r="Q161" s="210">
        <v>143.5</v>
      </c>
      <c r="R161" s="210">
        <v>132.5</v>
      </c>
      <c r="S161" s="210">
        <v>149.19999999999999</v>
      </c>
      <c r="T161" s="210">
        <v>157.19999999999999</v>
      </c>
      <c r="U161" s="210">
        <v>154.19999999999999</v>
      </c>
      <c r="V161" s="210">
        <v>141.1</v>
      </c>
      <c r="W161" s="210">
        <v>127.1</v>
      </c>
      <c r="X161" s="210">
        <v>138.80000000000001</v>
      </c>
      <c r="Y161" s="210">
        <v>152.6</v>
      </c>
      <c r="Z161" s="212">
        <f>SUM(E161:Y161)/21</f>
        <v>136.37619047619046</v>
      </c>
      <c r="AA161" s="213">
        <f>(C161+D161)/2</f>
        <v>49394345</v>
      </c>
      <c r="AB161" s="213">
        <v>200000</v>
      </c>
      <c r="AC161" s="214">
        <f>Z161/AA161*AB161</f>
        <v>0.55219353744316468</v>
      </c>
      <c r="AD161" s="121"/>
    </row>
    <row r="162" spans="2:30" x14ac:dyDescent="0.25">
      <c r="B162" s="152" t="s">
        <v>257</v>
      </c>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3"/>
      <c r="AB162" s="215"/>
      <c r="AC162" s="215" t="s">
        <v>276</v>
      </c>
      <c r="AD162" s="121"/>
    </row>
    <row r="163" spans="2:30" x14ac:dyDescent="0.25">
      <c r="B163" s="152" t="s">
        <v>204</v>
      </c>
      <c r="C163" s="209">
        <v>40567864</v>
      </c>
      <c r="D163" s="209">
        <v>47351567</v>
      </c>
      <c r="E163" s="210">
        <v>58.9</v>
      </c>
      <c r="F163" s="210">
        <v>60.5</v>
      </c>
      <c r="G163" s="210">
        <v>60.3</v>
      </c>
      <c r="H163" s="211">
        <v>60.3</v>
      </c>
      <c r="I163" s="211">
        <v>54.7</v>
      </c>
      <c r="J163" s="210">
        <v>54.7</v>
      </c>
      <c r="K163" s="211">
        <v>53.7</v>
      </c>
      <c r="L163" s="210">
        <v>52.7</v>
      </c>
      <c r="M163" s="210">
        <v>56.4</v>
      </c>
      <c r="N163" s="210">
        <v>50.6</v>
      </c>
      <c r="O163" s="210">
        <v>59.3</v>
      </c>
      <c r="P163" s="210">
        <v>55.1</v>
      </c>
      <c r="Q163" s="210">
        <v>58.7</v>
      </c>
      <c r="R163" s="210">
        <v>54.3</v>
      </c>
      <c r="S163" s="210">
        <v>54.9</v>
      </c>
      <c r="T163" s="210">
        <v>54.8</v>
      </c>
      <c r="U163" s="210">
        <v>56.1</v>
      </c>
      <c r="V163" s="210">
        <v>55.6</v>
      </c>
      <c r="W163" s="210">
        <v>53.4</v>
      </c>
      <c r="X163" s="210">
        <v>55.9</v>
      </c>
      <c r="Y163" s="210">
        <v>55.8</v>
      </c>
      <c r="Z163" s="212">
        <f>SUM(E163:Y163)/21</f>
        <v>56.033333333333339</v>
      </c>
      <c r="AA163" s="213">
        <f>(C163+D163)/2</f>
        <v>43959715.5</v>
      </c>
      <c r="AB163" s="213">
        <v>200000</v>
      </c>
      <c r="AC163" s="214">
        <f>Z163/AA163*AB163</f>
        <v>0.2549303729380748</v>
      </c>
      <c r="AD163" s="121"/>
    </row>
    <row r="164" spans="2:30" x14ac:dyDescent="0.25">
      <c r="B164" s="152" t="s">
        <v>113</v>
      </c>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c r="AA164" s="213"/>
      <c r="AB164" s="215"/>
      <c r="AC164" s="215" t="s">
        <v>276</v>
      </c>
      <c r="AD164" s="121"/>
    </row>
    <row r="165" spans="2:30" x14ac:dyDescent="0.25">
      <c r="B165" s="152" t="s">
        <v>99</v>
      </c>
      <c r="C165" s="215"/>
      <c r="D165" s="215"/>
      <c r="E165" s="215"/>
      <c r="F165" s="215"/>
      <c r="G165" s="215"/>
      <c r="H165" s="215"/>
      <c r="I165" s="215"/>
      <c r="J165" s="215"/>
      <c r="K165" s="215"/>
      <c r="L165" s="215"/>
      <c r="M165" s="215"/>
      <c r="N165" s="215"/>
      <c r="O165" s="215"/>
      <c r="P165" s="215"/>
      <c r="Q165" s="215"/>
      <c r="R165" s="215"/>
      <c r="S165" s="215"/>
      <c r="T165" s="215"/>
      <c r="U165" s="215"/>
      <c r="V165" s="215"/>
      <c r="W165" s="215"/>
      <c r="X165" s="215"/>
      <c r="Y165" s="215"/>
      <c r="Z165" s="215"/>
      <c r="AA165" s="213"/>
      <c r="AB165" s="215"/>
      <c r="AC165" s="215" t="s">
        <v>276</v>
      </c>
      <c r="AD165" s="121"/>
    </row>
    <row r="166" spans="2:30" x14ac:dyDescent="0.25">
      <c r="B166" s="152" t="s">
        <v>175</v>
      </c>
      <c r="C166" s="215"/>
      <c r="D166" s="215"/>
      <c r="E166" s="215"/>
      <c r="F166" s="215"/>
      <c r="G166" s="215"/>
      <c r="H166" s="215"/>
      <c r="I166" s="215"/>
      <c r="J166" s="215"/>
      <c r="K166" s="215"/>
      <c r="L166" s="215"/>
      <c r="M166" s="215"/>
      <c r="N166" s="215"/>
      <c r="O166" s="215"/>
      <c r="P166" s="215"/>
      <c r="Q166" s="215"/>
      <c r="R166" s="215"/>
      <c r="S166" s="215"/>
      <c r="T166" s="215"/>
      <c r="U166" s="215"/>
      <c r="V166" s="215"/>
      <c r="W166" s="215"/>
      <c r="X166" s="215"/>
      <c r="Y166" s="215"/>
      <c r="Z166" s="215"/>
      <c r="AA166" s="213"/>
      <c r="AB166" s="215"/>
      <c r="AC166" s="215" t="s">
        <v>276</v>
      </c>
      <c r="AD166" s="121"/>
    </row>
    <row r="167" spans="2:30" x14ac:dyDescent="0.25">
      <c r="B167" s="152" t="s">
        <v>146</v>
      </c>
      <c r="C167" s="215"/>
      <c r="D167" s="215"/>
      <c r="E167" s="215"/>
      <c r="F167" s="215"/>
      <c r="G167" s="215"/>
      <c r="H167" s="215"/>
      <c r="I167" s="215"/>
      <c r="J167" s="215"/>
      <c r="K167" s="215"/>
      <c r="L167" s="215"/>
      <c r="M167" s="215"/>
      <c r="N167" s="215"/>
      <c r="O167" s="215"/>
      <c r="P167" s="215"/>
      <c r="Q167" s="215"/>
      <c r="R167" s="215"/>
      <c r="S167" s="215"/>
      <c r="T167" s="215"/>
      <c r="U167" s="215"/>
      <c r="V167" s="215"/>
      <c r="W167" s="215"/>
      <c r="X167" s="215"/>
      <c r="Y167" s="215"/>
      <c r="Z167" s="215"/>
      <c r="AA167" s="213"/>
      <c r="AB167" s="215"/>
      <c r="AC167" s="215" t="s">
        <v>276</v>
      </c>
      <c r="AD167" s="121"/>
    </row>
    <row r="168" spans="2:30" x14ac:dyDescent="0.25">
      <c r="B168" s="152" t="s">
        <v>209</v>
      </c>
      <c r="C168" s="209">
        <v>8872109</v>
      </c>
      <c r="D168" s="209">
        <v>10353442</v>
      </c>
      <c r="E168" s="210">
        <v>54.1</v>
      </c>
      <c r="F168" s="210">
        <v>65.8</v>
      </c>
      <c r="G168" s="210">
        <v>65.599999999999994</v>
      </c>
      <c r="H168" s="211">
        <v>65.599999999999994</v>
      </c>
      <c r="I168" s="211">
        <v>69.5</v>
      </c>
      <c r="J168" s="210">
        <v>69.5</v>
      </c>
      <c r="K168" s="210">
        <v>65.099999999999994</v>
      </c>
      <c r="L168" s="210">
        <v>64.3</v>
      </c>
      <c r="M168" s="210">
        <v>61.3</v>
      </c>
      <c r="N168" s="210">
        <v>50</v>
      </c>
      <c r="O168" s="210">
        <v>55.7</v>
      </c>
      <c r="P168" s="210">
        <v>58.1</v>
      </c>
      <c r="Q168" s="210">
        <v>61.5</v>
      </c>
      <c r="R168" s="210">
        <v>63.7</v>
      </c>
      <c r="S168" s="210">
        <v>62.3</v>
      </c>
      <c r="T168" s="210">
        <v>54.5</v>
      </c>
      <c r="U168" s="210">
        <v>60.6</v>
      </c>
      <c r="V168" s="210">
        <v>63.1</v>
      </c>
      <c r="W168" s="210">
        <v>65.900000000000006</v>
      </c>
      <c r="X168" s="210">
        <v>64.400000000000006</v>
      </c>
      <c r="Y168" s="210">
        <v>47.4</v>
      </c>
      <c r="Z168" s="212">
        <f>SUM(E168:Y168)/21</f>
        <v>61.333333333333343</v>
      </c>
      <c r="AA168" s="213">
        <f>(C168+D168)/2</f>
        <v>9612775.5</v>
      </c>
      <c r="AB168" s="213">
        <v>200000</v>
      </c>
      <c r="AC168" s="214">
        <f>Z168/AA168*AB168</f>
        <v>1.2760795949792718</v>
      </c>
      <c r="AD168" s="121"/>
    </row>
    <row r="169" spans="2:30" x14ac:dyDescent="0.25">
      <c r="B169" s="152" t="s">
        <v>206</v>
      </c>
      <c r="C169" s="209">
        <v>7184250</v>
      </c>
      <c r="D169" s="209">
        <v>8636896</v>
      </c>
      <c r="E169" s="210">
        <v>23.7</v>
      </c>
      <c r="F169" s="210">
        <v>25.5</v>
      </c>
      <c r="G169" s="210">
        <v>25.7</v>
      </c>
      <c r="H169" s="211">
        <v>25.7</v>
      </c>
      <c r="I169" s="211">
        <v>22.1</v>
      </c>
      <c r="J169" s="210">
        <v>22.1</v>
      </c>
      <c r="K169" s="210">
        <v>26.4</v>
      </c>
      <c r="L169" s="210">
        <v>26.5</v>
      </c>
      <c r="M169" s="210">
        <v>26.3</v>
      </c>
      <c r="N169" s="210">
        <v>26.3</v>
      </c>
      <c r="O169" s="210">
        <v>25.3</v>
      </c>
      <c r="P169" s="210">
        <v>25.7</v>
      </c>
      <c r="Q169" s="210">
        <v>24.4</v>
      </c>
      <c r="R169" s="210">
        <v>25</v>
      </c>
      <c r="S169" s="210">
        <v>26.5</v>
      </c>
      <c r="T169" s="210">
        <v>22.2</v>
      </c>
      <c r="U169" s="210">
        <v>20.3</v>
      </c>
      <c r="V169" s="210">
        <v>19.5</v>
      </c>
      <c r="W169" s="210">
        <v>24.5</v>
      </c>
      <c r="X169" s="210">
        <v>25.4</v>
      </c>
      <c r="Y169" s="210">
        <v>23</v>
      </c>
      <c r="Z169" s="212">
        <f>SUM(E169:Y169)/21</f>
        <v>24.385714285714283</v>
      </c>
      <c r="AA169" s="213">
        <f>(C169+D169)/2</f>
        <v>7910573</v>
      </c>
      <c r="AB169" s="213">
        <v>200000</v>
      </c>
      <c r="AC169" s="214">
        <f>Z169/AA169*AB169</f>
        <v>0.6165347133694179</v>
      </c>
      <c r="AD169" s="121"/>
    </row>
    <row r="170" spans="2:30" x14ac:dyDescent="0.25">
      <c r="B170" s="152" t="s">
        <v>169</v>
      </c>
      <c r="C170" s="215"/>
      <c r="D170" s="215"/>
      <c r="E170" s="215"/>
      <c r="F170" s="215"/>
      <c r="G170" s="215"/>
      <c r="H170" s="215"/>
      <c r="I170" s="215"/>
      <c r="J170" s="215"/>
      <c r="K170" s="215"/>
      <c r="L170" s="215"/>
      <c r="M170" s="215"/>
      <c r="N170" s="215"/>
      <c r="O170" s="215"/>
      <c r="P170" s="215"/>
      <c r="Q170" s="215"/>
      <c r="R170" s="215"/>
      <c r="S170" s="215"/>
      <c r="T170" s="215"/>
      <c r="U170" s="215"/>
      <c r="V170" s="215"/>
      <c r="W170" s="215"/>
      <c r="X170" s="215"/>
      <c r="Y170" s="215"/>
      <c r="Z170" s="215"/>
      <c r="AA170" s="213"/>
      <c r="AB170" s="215"/>
      <c r="AC170" s="215" t="s">
        <v>276</v>
      </c>
      <c r="AD170" s="121"/>
    </row>
    <row r="171" spans="2:30" x14ac:dyDescent="0.25">
      <c r="B171" s="152" t="s">
        <v>216</v>
      </c>
      <c r="C171" s="209">
        <v>21967000</v>
      </c>
      <c r="D171" s="209">
        <v>23570000</v>
      </c>
      <c r="E171" s="210">
        <v>37</v>
      </c>
      <c r="F171" s="210">
        <v>34.1</v>
      </c>
      <c r="G171" s="210">
        <v>38.299999999999997</v>
      </c>
      <c r="H171" s="211">
        <v>38.299999999999997</v>
      </c>
      <c r="I171" s="211">
        <v>38.299999999999997</v>
      </c>
      <c r="J171" s="210">
        <v>38.299999999999997</v>
      </c>
      <c r="K171" s="210">
        <v>38.299999999999997</v>
      </c>
      <c r="L171" s="211">
        <v>38.299999999999997</v>
      </c>
      <c r="M171" s="211">
        <v>38.299999999999997</v>
      </c>
      <c r="N171" s="211">
        <v>40.4</v>
      </c>
      <c r="O171" s="211">
        <v>40.4</v>
      </c>
      <c r="P171" s="210">
        <v>40.4</v>
      </c>
      <c r="Q171" s="210">
        <v>38.700000000000003</v>
      </c>
      <c r="R171" s="210">
        <v>39.799999999999997</v>
      </c>
      <c r="S171" s="210">
        <v>40.799999999999997</v>
      </c>
      <c r="T171" s="210">
        <v>35.1</v>
      </c>
      <c r="U171" s="210">
        <v>30.5</v>
      </c>
      <c r="V171" s="210">
        <v>22.5</v>
      </c>
      <c r="W171" s="210">
        <v>26.7</v>
      </c>
      <c r="X171" s="210">
        <v>31.1</v>
      </c>
      <c r="Y171" s="210">
        <v>30.3</v>
      </c>
      <c r="Z171" s="212">
        <f>SUM(E171:Y171)/21</f>
        <v>35.995238095238093</v>
      </c>
      <c r="AA171" s="213">
        <f>(C171+D171)/2</f>
        <v>22768500</v>
      </c>
      <c r="AB171" s="213">
        <v>200000</v>
      </c>
      <c r="AC171" s="214">
        <f>Z171/AA171*AB171</f>
        <v>0.31618453648890432</v>
      </c>
      <c r="AD171" s="121"/>
    </row>
    <row r="172" spans="2:30" x14ac:dyDescent="0.25">
      <c r="B172" s="152" t="s">
        <v>136</v>
      </c>
      <c r="C172" s="215"/>
      <c r="D172" s="215"/>
      <c r="E172" s="215"/>
      <c r="F172" s="215"/>
      <c r="G172" s="215"/>
      <c r="H172" s="215"/>
      <c r="I172" s="215"/>
      <c r="J172" s="215"/>
      <c r="K172" s="215"/>
      <c r="L172" s="215"/>
      <c r="M172" s="215"/>
      <c r="N172" s="215"/>
      <c r="O172" s="215"/>
      <c r="P172" s="215"/>
      <c r="Q172" s="215"/>
      <c r="R172" s="215"/>
      <c r="S172" s="215"/>
      <c r="T172" s="215"/>
      <c r="U172" s="215"/>
      <c r="V172" s="215"/>
      <c r="W172" s="215"/>
      <c r="X172" s="215"/>
      <c r="Y172" s="215"/>
      <c r="Z172" s="215"/>
      <c r="AA172" s="213"/>
      <c r="AB172" s="215"/>
      <c r="AC172" s="215" t="s">
        <v>276</v>
      </c>
      <c r="AD172" s="121"/>
    </row>
    <row r="173" spans="2:30" x14ac:dyDescent="0.25">
      <c r="B173" s="152" t="s">
        <v>84</v>
      </c>
      <c r="C173" s="215"/>
      <c r="D173" s="215"/>
      <c r="E173" s="215"/>
      <c r="F173" s="215"/>
      <c r="G173" s="215"/>
      <c r="H173" s="215"/>
      <c r="I173" s="215"/>
      <c r="J173" s="215"/>
      <c r="K173" s="215"/>
      <c r="L173" s="215"/>
      <c r="M173" s="215"/>
      <c r="N173" s="215"/>
      <c r="O173" s="215"/>
      <c r="P173" s="215"/>
      <c r="Q173" s="215"/>
      <c r="R173" s="215"/>
      <c r="S173" s="215"/>
      <c r="T173" s="215"/>
      <c r="U173" s="215"/>
      <c r="V173" s="215"/>
      <c r="W173" s="215"/>
      <c r="X173" s="215"/>
      <c r="Y173" s="215"/>
      <c r="Z173" s="215"/>
      <c r="AA173" s="213"/>
      <c r="AB173" s="215"/>
      <c r="AC173" s="215" t="s">
        <v>276</v>
      </c>
      <c r="AD173" s="121"/>
    </row>
    <row r="174" spans="2:30" x14ac:dyDescent="0.25">
      <c r="B174" s="152" t="s">
        <v>163</v>
      </c>
      <c r="C174" s="209">
        <v>62952639</v>
      </c>
      <c r="D174" s="209">
        <v>69799978</v>
      </c>
      <c r="E174" s="216">
        <v>0</v>
      </c>
      <c r="F174" s="216">
        <v>0</v>
      </c>
      <c r="G174" s="216">
        <v>0</v>
      </c>
      <c r="H174" s="216">
        <v>0</v>
      </c>
      <c r="I174" s="216">
        <v>0</v>
      </c>
      <c r="J174" s="216">
        <v>0</v>
      </c>
      <c r="K174" s="216">
        <v>0</v>
      </c>
      <c r="L174" s="216">
        <v>0</v>
      </c>
      <c r="M174" s="216">
        <v>0</v>
      </c>
      <c r="N174" s="216">
        <v>0</v>
      </c>
      <c r="O174" s="216">
        <v>0</v>
      </c>
      <c r="P174" s="216">
        <v>0</v>
      </c>
      <c r="Q174" s="216">
        <v>0</v>
      </c>
      <c r="R174" s="216">
        <v>0</v>
      </c>
      <c r="S174" s="210">
        <v>0</v>
      </c>
      <c r="T174" s="210">
        <v>0</v>
      </c>
      <c r="U174" s="210">
        <v>0</v>
      </c>
      <c r="V174" s="210">
        <v>0</v>
      </c>
      <c r="W174" s="210">
        <v>0</v>
      </c>
      <c r="X174" s="210">
        <v>0</v>
      </c>
      <c r="Y174" s="210">
        <v>0</v>
      </c>
      <c r="Z174" s="212">
        <f>SUM(E174:Y174)/21</f>
        <v>0</v>
      </c>
      <c r="AA174" s="213">
        <f>(C174+D174)/2</f>
        <v>66376308.5</v>
      </c>
      <c r="AB174" s="213">
        <v>200000</v>
      </c>
      <c r="AC174" s="214">
        <f>Z174/AA174*AB174</f>
        <v>0</v>
      </c>
      <c r="AD174" s="121"/>
    </row>
    <row r="175" spans="2:30" x14ac:dyDescent="0.25">
      <c r="B175" s="152" t="s">
        <v>103</v>
      </c>
      <c r="C175" s="215"/>
      <c r="D175" s="215"/>
      <c r="E175" s="215"/>
      <c r="F175" s="215"/>
      <c r="G175" s="215"/>
      <c r="H175" s="215"/>
      <c r="I175" s="215"/>
      <c r="J175" s="215"/>
      <c r="K175" s="215"/>
      <c r="L175" s="215"/>
      <c r="M175" s="215"/>
      <c r="N175" s="215"/>
      <c r="O175" s="215"/>
      <c r="P175" s="215"/>
      <c r="Q175" s="215"/>
      <c r="R175" s="215"/>
      <c r="S175" s="215"/>
      <c r="T175" s="215"/>
      <c r="U175" s="215"/>
      <c r="V175" s="215"/>
      <c r="W175" s="215"/>
      <c r="X175" s="215"/>
      <c r="Y175" s="215"/>
      <c r="Z175" s="215"/>
      <c r="AA175" s="213"/>
      <c r="AB175" s="215"/>
      <c r="AC175" s="215" t="s">
        <v>276</v>
      </c>
      <c r="AD175" s="121"/>
    </row>
    <row r="176" spans="2:30" x14ac:dyDescent="0.25">
      <c r="B176" s="152" t="s">
        <v>101</v>
      </c>
      <c r="C176" s="215"/>
      <c r="D176" s="215"/>
      <c r="E176" s="215"/>
      <c r="F176" s="215"/>
      <c r="G176" s="215"/>
      <c r="H176" s="215"/>
      <c r="I176" s="215"/>
      <c r="J176" s="215"/>
      <c r="K176" s="215"/>
      <c r="L176" s="215"/>
      <c r="M176" s="215"/>
      <c r="N176" s="215"/>
      <c r="O176" s="215"/>
      <c r="P176" s="215"/>
      <c r="Q176" s="215"/>
      <c r="R176" s="215"/>
      <c r="S176" s="215"/>
      <c r="T176" s="215"/>
      <c r="U176" s="215"/>
      <c r="V176" s="215"/>
      <c r="W176" s="215"/>
      <c r="X176" s="215"/>
      <c r="Y176" s="215"/>
      <c r="Z176" s="215"/>
      <c r="AA176" s="213"/>
      <c r="AB176" s="215"/>
      <c r="AC176" s="215" t="s">
        <v>276</v>
      </c>
      <c r="AD176" s="121"/>
    </row>
    <row r="177" spans="2:30" x14ac:dyDescent="0.25">
      <c r="B177" s="152" t="s">
        <v>236</v>
      </c>
      <c r="C177" s="215"/>
      <c r="D177" s="215"/>
      <c r="E177" s="215"/>
      <c r="F177" s="215"/>
      <c r="G177" s="215"/>
      <c r="H177" s="215"/>
      <c r="I177" s="215"/>
      <c r="J177" s="215"/>
      <c r="K177" s="215"/>
      <c r="L177" s="215"/>
      <c r="M177" s="215"/>
      <c r="N177" s="215"/>
      <c r="O177" s="215"/>
      <c r="P177" s="215"/>
      <c r="Q177" s="215"/>
      <c r="R177" s="215"/>
      <c r="S177" s="215"/>
      <c r="T177" s="215"/>
      <c r="U177" s="215"/>
      <c r="V177" s="215"/>
      <c r="W177" s="215"/>
      <c r="X177" s="215"/>
      <c r="Y177" s="215"/>
      <c r="Z177" s="215"/>
      <c r="AA177" s="213"/>
      <c r="AB177" s="215"/>
      <c r="AC177" s="215" t="s">
        <v>276</v>
      </c>
      <c r="AD177" s="121"/>
    </row>
    <row r="178" spans="2:30" x14ac:dyDescent="0.25">
      <c r="B178" s="152" t="s">
        <v>157</v>
      </c>
      <c r="C178" s="215"/>
      <c r="D178" s="215"/>
      <c r="E178" s="215"/>
      <c r="F178" s="215"/>
      <c r="G178" s="215"/>
      <c r="H178" s="215"/>
      <c r="I178" s="215"/>
      <c r="J178" s="215"/>
      <c r="K178" s="215"/>
      <c r="L178" s="215"/>
      <c r="M178" s="215"/>
      <c r="N178" s="215"/>
      <c r="O178" s="215"/>
      <c r="P178" s="215"/>
      <c r="Q178" s="215"/>
      <c r="R178" s="215"/>
      <c r="S178" s="215"/>
      <c r="T178" s="215"/>
      <c r="U178" s="215"/>
      <c r="V178" s="215"/>
      <c r="W178" s="215"/>
      <c r="X178" s="215"/>
      <c r="Y178" s="215"/>
      <c r="Z178" s="215"/>
      <c r="AA178" s="213"/>
      <c r="AB178" s="215"/>
      <c r="AC178" s="215" t="s">
        <v>276</v>
      </c>
      <c r="AD178" s="121"/>
    </row>
    <row r="179" spans="2:30" x14ac:dyDescent="0.25">
      <c r="B179" s="152" t="s">
        <v>173</v>
      </c>
      <c r="C179" s="209">
        <v>63240196</v>
      </c>
      <c r="D179" s="209">
        <v>84339067</v>
      </c>
      <c r="E179" s="216">
        <v>0</v>
      </c>
      <c r="F179" s="216">
        <v>0</v>
      </c>
      <c r="G179" s="216">
        <v>0</v>
      </c>
      <c r="H179" s="216">
        <v>0</v>
      </c>
      <c r="I179" s="216">
        <v>0</v>
      </c>
      <c r="J179" s="216">
        <v>0</v>
      </c>
      <c r="K179" s="216">
        <v>0</v>
      </c>
      <c r="L179" s="216">
        <v>0</v>
      </c>
      <c r="M179" s="216">
        <v>0</v>
      </c>
      <c r="N179" s="216">
        <v>0</v>
      </c>
      <c r="O179" s="216">
        <v>0</v>
      </c>
      <c r="P179" s="216">
        <v>0</v>
      </c>
      <c r="Q179" s="216">
        <v>0</v>
      </c>
      <c r="R179" s="216">
        <v>0</v>
      </c>
      <c r="S179" s="210">
        <v>0</v>
      </c>
      <c r="T179" s="210">
        <v>0</v>
      </c>
      <c r="U179" s="210">
        <v>0</v>
      </c>
      <c r="V179" s="210">
        <v>0</v>
      </c>
      <c r="W179" s="210">
        <v>0</v>
      </c>
      <c r="X179" s="210">
        <v>0</v>
      </c>
      <c r="Y179" s="210">
        <v>0</v>
      </c>
      <c r="Z179" s="212">
        <f>SUM(E179:Y179)/21</f>
        <v>0</v>
      </c>
      <c r="AA179" s="213">
        <f>(C179+D179)/2</f>
        <v>73789631.5</v>
      </c>
      <c r="AB179" s="213">
        <v>200000</v>
      </c>
      <c r="AC179" s="214">
        <f>Z179/AA179*AB179</f>
        <v>0</v>
      </c>
      <c r="AD179" s="121"/>
    </row>
    <row r="180" spans="2:30" x14ac:dyDescent="0.25">
      <c r="B180" s="152" t="s">
        <v>220</v>
      </c>
      <c r="C180" s="215"/>
      <c r="D180" s="215"/>
      <c r="E180" s="215"/>
      <c r="F180" s="215"/>
      <c r="G180" s="215"/>
      <c r="H180" s="215"/>
      <c r="I180" s="215"/>
      <c r="J180" s="215"/>
      <c r="K180" s="215"/>
      <c r="L180" s="215"/>
      <c r="M180" s="215"/>
      <c r="N180" s="215"/>
      <c r="O180" s="215"/>
      <c r="P180" s="215"/>
      <c r="Q180" s="215"/>
      <c r="R180" s="215"/>
      <c r="S180" s="215"/>
      <c r="T180" s="215"/>
      <c r="U180" s="215"/>
      <c r="V180" s="215"/>
      <c r="W180" s="215"/>
      <c r="X180" s="215"/>
      <c r="Y180" s="215"/>
      <c r="Z180" s="215"/>
      <c r="AA180" s="213"/>
      <c r="AB180" s="215"/>
      <c r="AC180" s="215" t="s">
        <v>276</v>
      </c>
      <c r="AD180" s="121"/>
    </row>
    <row r="181" spans="2:30" x14ac:dyDescent="0.25">
      <c r="B181" s="152" t="s">
        <v>73</v>
      </c>
      <c r="C181" s="215"/>
      <c r="D181" s="215"/>
      <c r="E181" s="215"/>
      <c r="F181" s="215"/>
      <c r="G181" s="215"/>
      <c r="H181" s="215"/>
      <c r="I181" s="215"/>
      <c r="J181" s="215"/>
      <c r="K181" s="215"/>
      <c r="L181" s="215"/>
      <c r="M181" s="215"/>
      <c r="N181" s="215"/>
      <c r="O181" s="215"/>
      <c r="P181" s="215"/>
      <c r="Q181" s="215"/>
      <c r="R181" s="215"/>
      <c r="S181" s="215"/>
      <c r="T181" s="215"/>
      <c r="U181" s="215"/>
      <c r="V181" s="215"/>
      <c r="W181" s="215"/>
      <c r="X181" s="215"/>
      <c r="Y181" s="215"/>
      <c r="Z181" s="215"/>
      <c r="AA181" s="213"/>
      <c r="AB181" s="215"/>
      <c r="AC181" s="215" t="s">
        <v>276</v>
      </c>
      <c r="AD181" s="121"/>
    </row>
    <row r="182" spans="2:30" x14ac:dyDescent="0.25">
      <c r="B182" s="152" t="s">
        <v>233</v>
      </c>
      <c r="C182" s="209">
        <v>49176500</v>
      </c>
      <c r="D182" s="209">
        <v>44134693</v>
      </c>
      <c r="E182" s="210">
        <v>71.099999999999994</v>
      </c>
      <c r="F182" s="210">
        <v>71.3</v>
      </c>
      <c r="G182" s="210">
        <v>73.400000000000006</v>
      </c>
      <c r="H182" s="211">
        <v>73.400000000000006</v>
      </c>
      <c r="I182" s="211">
        <v>83.3</v>
      </c>
      <c r="J182" s="210">
        <v>83.3</v>
      </c>
      <c r="K182" s="210">
        <v>84.8</v>
      </c>
      <c r="L182" s="210">
        <v>87.2</v>
      </c>
      <c r="M182" s="210">
        <v>84.3</v>
      </c>
      <c r="N182" s="210">
        <v>77.900000000000006</v>
      </c>
      <c r="O182" s="210">
        <v>84</v>
      </c>
      <c r="P182" s="210">
        <v>84.9</v>
      </c>
      <c r="Q182" s="210">
        <v>84.9</v>
      </c>
      <c r="R182" s="210">
        <v>78.2</v>
      </c>
      <c r="S182" s="210">
        <v>83.1</v>
      </c>
      <c r="T182" s="210">
        <v>82.4</v>
      </c>
      <c r="U182" s="210">
        <v>81</v>
      </c>
      <c r="V182" s="210">
        <v>85.6</v>
      </c>
      <c r="W182" s="210">
        <v>79.5</v>
      </c>
      <c r="X182" s="210">
        <v>78.099999999999994</v>
      </c>
      <c r="Y182" s="210">
        <v>71.5</v>
      </c>
      <c r="Z182" s="212">
        <f>SUM(E182:Y182)/21</f>
        <v>80.152380952380938</v>
      </c>
      <c r="AA182" s="213">
        <f>(C182+D182)/2</f>
        <v>46655596.5</v>
      </c>
      <c r="AB182" s="213">
        <v>200000</v>
      </c>
      <c r="AC182" s="214">
        <f>Z182/AA182*AB182</f>
        <v>0.34359171017085133</v>
      </c>
      <c r="AD182" s="121"/>
    </row>
    <row r="183" spans="2:30" x14ac:dyDescent="0.25">
      <c r="B183" s="152" t="s">
        <v>253</v>
      </c>
      <c r="C183" s="209">
        <v>3134067</v>
      </c>
      <c r="D183" s="209">
        <v>9890400</v>
      </c>
      <c r="E183" s="216">
        <v>0</v>
      </c>
      <c r="F183" s="216">
        <v>0</v>
      </c>
      <c r="G183" s="216">
        <v>0</v>
      </c>
      <c r="H183" s="216">
        <v>0</v>
      </c>
      <c r="I183" s="216">
        <v>0</v>
      </c>
      <c r="J183" s="216">
        <v>0</v>
      </c>
      <c r="K183" s="216">
        <v>0</v>
      </c>
      <c r="L183" s="216">
        <v>0</v>
      </c>
      <c r="M183" s="216">
        <v>0</v>
      </c>
      <c r="N183" s="216">
        <v>0</v>
      </c>
      <c r="O183" s="216">
        <v>0</v>
      </c>
      <c r="P183" s="216">
        <v>0</v>
      </c>
      <c r="Q183" s="216">
        <v>0</v>
      </c>
      <c r="R183" s="216">
        <v>0</v>
      </c>
      <c r="S183" s="210">
        <v>0</v>
      </c>
      <c r="T183" s="210">
        <v>0</v>
      </c>
      <c r="U183" s="210">
        <v>0</v>
      </c>
      <c r="V183" s="210">
        <v>0</v>
      </c>
      <c r="W183" s="210">
        <v>0</v>
      </c>
      <c r="X183" s="210">
        <v>0</v>
      </c>
      <c r="Y183" s="210">
        <v>0</v>
      </c>
      <c r="Z183" s="212">
        <f>SUM(E183:Y183)/21</f>
        <v>0</v>
      </c>
      <c r="AA183" s="213">
        <f>(C183+D183)/2</f>
        <v>6512233.5</v>
      </c>
      <c r="AB183" s="213">
        <v>200000</v>
      </c>
      <c r="AC183" s="214">
        <f>Z183/AA183*AB183</f>
        <v>0</v>
      </c>
      <c r="AD183" s="121"/>
    </row>
    <row r="184" spans="2:30" x14ac:dyDescent="0.25">
      <c r="B184" s="152" t="s">
        <v>231</v>
      </c>
      <c r="C184" s="209">
        <v>58892514</v>
      </c>
      <c r="D184" s="209">
        <v>67215293</v>
      </c>
      <c r="E184" s="210">
        <v>81.7</v>
      </c>
      <c r="F184" s="210">
        <v>85.6</v>
      </c>
      <c r="G184" s="210">
        <v>81.099999999999994</v>
      </c>
      <c r="H184" s="211">
        <v>81.099999999999994</v>
      </c>
      <c r="I184" s="211">
        <v>75.2</v>
      </c>
      <c r="J184" s="210">
        <v>75.2</v>
      </c>
      <c r="K184" s="210">
        <v>69.2</v>
      </c>
      <c r="L184" s="210">
        <v>57.5</v>
      </c>
      <c r="M184" s="210">
        <v>52.5</v>
      </c>
      <c r="N184" s="210">
        <v>62.9</v>
      </c>
      <c r="O184" s="210">
        <v>56.9</v>
      </c>
      <c r="P184" s="210">
        <v>62.7</v>
      </c>
      <c r="Q184" s="210">
        <v>64</v>
      </c>
      <c r="R184" s="210">
        <v>64.099999999999994</v>
      </c>
      <c r="S184" s="210">
        <v>57.9</v>
      </c>
      <c r="T184" s="210">
        <v>63.9</v>
      </c>
      <c r="U184" s="210">
        <v>65.099999999999994</v>
      </c>
      <c r="V184" s="210">
        <v>63.9</v>
      </c>
      <c r="W184" s="210">
        <v>59.1</v>
      </c>
      <c r="X184" s="210">
        <v>51</v>
      </c>
      <c r="Y184" s="210">
        <v>45.9</v>
      </c>
      <c r="Z184" s="212">
        <f>SUM(E184:Y184)/21</f>
        <v>65.547619047619065</v>
      </c>
      <c r="AA184" s="213">
        <f>(C184+D184)/2</f>
        <v>63053903.5</v>
      </c>
      <c r="AB184" s="213">
        <v>200000</v>
      </c>
      <c r="AC184" s="214">
        <f>Z184/AA184*AB184</f>
        <v>0.20790978959016887</v>
      </c>
      <c r="AD184" s="121"/>
    </row>
    <row r="185" spans="2:30" x14ac:dyDescent="0.25">
      <c r="B185" s="152" t="s">
        <v>249</v>
      </c>
      <c r="C185" s="209">
        <v>282162411</v>
      </c>
      <c r="D185" s="209">
        <v>329484123</v>
      </c>
      <c r="E185" s="210">
        <v>753.9</v>
      </c>
      <c r="F185" s="210">
        <v>768.8</v>
      </c>
      <c r="G185" s="210">
        <v>780.1</v>
      </c>
      <c r="H185" s="211">
        <v>780.1</v>
      </c>
      <c r="I185" s="211">
        <v>780.5</v>
      </c>
      <c r="J185" s="210">
        <v>780.5</v>
      </c>
      <c r="K185" s="210">
        <v>787.2</v>
      </c>
      <c r="L185" s="210">
        <v>806.6</v>
      </c>
      <c r="M185" s="210">
        <v>809</v>
      </c>
      <c r="N185" s="210">
        <v>796.9</v>
      </c>
      <c r="O185" s="210">
        <v>807.1</v>
      </c>
      <c r="P185" s="210">
        <v>790.4</v>
      </c>
      <c r="Q185" s="210">
        <v>770.7</v>
      </c>
      <c r="R185" s="210">
        <v>790.2</v>
      </c>
      <c r="S185" s="210">
        <v>798.6</v>
      </c>
      <c r="T185" s="210">
        <v>798</v>
      </c>
      <c r="U185" s="210">
        <v>805.3</v>
      </c>
      <c r="V185" s="210">
        <v>805</v>
      </c>
      <c r="W185" s="210">
        <v>808</v>
      </c>
      <c r="X185" s="210">
        <v>809.4</v>
      </c>
      <c r="Y185" s="210">
        <v>789.9</v>
      </c>
      <c r="Z185" s="212">
        <f>SUM(E185:Y185)/21</f>
        <v>791.24761904761908</v>
      </c>
      <c r="AA185" s="213">
        <f>(C185+D185)/2</f>
        <v>305823267</v>
      </c>
      <c r="AB185" s="213">
        <v>200000</v>
      </c>
      <c r="AC185" s="214">
        <f>Z185/AA185*AB185</f>
        <v>0.51745416678687106</v>
      </c>
      <c r="AD185" s="121"/>
    </row>
    <row r="186" spans="2:30" x14ac:dyDescent="0.25">
      <c r="B186" s="152" t="s">
        <v>152</v>
      </c>
      <c r="C186" s="215"/>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c r="AA186" s="213"/>
      <c r="AB186" s="215"/>
      <c r="AC186" s="215" t="s">
        <v>276</v>
      </c>
      <c r="AD186" s="121"/>
    </row>
    <row r="187" spans="2:30" x14ac:dyDescent="0.25">
      <c r="B187" s="152" t="s">
        <v>196</v>
      </c>
      <c r="C187" s="209">
        <v>24650400</v>
      </c>
      <c r="D187" s="209">
        <v>34232050</v>
      </c>
      <c r="E187" s="216">
        <v>0</v>
      </c>
      <c r="F187" s="216">
        <v>0</v>
      </c>
      <c r="G187" s="216">
        <v>0</v>
      </c>
      <c r="H187" s="216">
        <v>0</v>
      </c>
      <c r="I187" s="216">
        <v>0</v>
      </c>
      <c r="J187" s="216">
        <v>0</v>
      </c>
      <c r="K187" s="216">
        <v>0</v>
      </c>
      <c r="L187" s="216">
        <v>0</v>
      </c>
      <c r="M187" s="216">
        <v>0</v>
      </c>
      <c r="N187" s="216">
        <v>0</v>
      </c>
      <c r="O187" s="216">
        <v>0</v>
      </c>
      <c r="P187" s="216">
        <v>0</v>
      </c>
      <c r="Q187" s="216">
        <v>0</v>
      </c>
      <c r="R187" s="216">
        <v>0</v>
      </c>
      <c r="S187" s="210">
        <v>0</v>
      </c>
      <c r="T187" s="210">
        <v>0</v>
      </c>
      <c r="U187" s="210">
        <v>0</v>
      </c>
      <c r="V187" s="210">
        <v>0</v>
      </c>
      <c r="W187" s="210">
        <v>0</v>
      </c>
      <c r="X187" s="210">
        <v>0</v>
      </c>
      <c r="Y187" s="210">
        <v>0</v>
      </c>
      <c r="Z187" s="212">
        <f>SUM(E187:Y187)/21</f>
        <v>0</v>
      </c>
      <c r="AA187" s="213">
        <f>(C187+D187)/2</f>
        <v>29441225</v>
      </c>
      <c r="AB187" s="213">
        <v>200000</v>
      </c>
      <c r="AC187" s="214">
        <f>Z187/AA187*AB187</f>
        <v>0</v>
      </c>
      <c r="AD187" s="121"/>
    </row>
    <row r="188" spans="2:30" x14ac:dyDescent="0.25">
      <c r="B188" s="152" t="s">
        <v>112</v>
      </c>
      <c r="C188" s="215"/>
      <c r="D188" s="215"/>
      <c r="E188" s="215"/>
      <c r="F188" s="215"/>
      <c r="G188" s="215"/>
      <c r="H188" s="215"/>
      <c r="I188" s="215"/>
      <c r="J188" s="215"/>
      <c r="K188" s="215"/>
      <c r="L188" s="215"/>
      <c r="M188" s="215"/>
      <c r="N188" s="215"/>
      <c r="O188" s="215"/>
      <c r="P188" s="215"/>
      <c r="Q188" s="215"/>
      <c r="R188" s="215"/>
      <c r="S188" s="215"/>
      <c r="T188" s="215"/>
      <c r="U188" s="215"/>
      <c r="V188" s="215"/>
      <c r="W188" s="215"/>
      <c r="X188" s="215"/>
      <c r="Y188" s="215"/>
      <c r="Z188" s="215"/>
      <c r="AA188" s="213"/>
      <c r="AB188" s="215"/>
      <c r="AC188" s="215" t="s">
        <v>276</v>
      </c>
      <c r="AD188" s="121"/>
    </row>
    <row r="189" spans="2:30" x14ac:dyDescent="0.25">
      <c r="B189" s="152" t="s">
        <v>197</v>
      </c>
      <c r="C189" s="215"/>
      <c r="D189" s="215"/>
      <c r="E189" s="215"/>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3"/>
      <c r="AB189" s="215"/>
      <c r="AC189" s="215" t="s">
        <v>276</v>
      </c>
      <c r="AD189" s="121"/>
    </row>
    <row r="190" spans="2:30" x14ac:dyDescent="0.25">
      <c r="B190" s="152" t="s">
        <v>115</v>
      </c>
      <c r="C190" s="215"/>
      <c r="D190" s="215"/>
      <c r="E190" s="215"/>
      <c r="F190" s="215"/>
      <c r="G190" s="215"/>
      <c r="H190" s="215"/>
      <c r="I190" s="215"/>
      <c r="J190" s="215"/>
      <c r="K190" s="215"/>
      <c r="L190" s="215"/>
      <c r="M190" s="215"/>
      <c r="N190" s="215"/>
      <c r="O190" s="215"/>
      <c r="P190" s="215"/>
      <c r="Q190" s="215"/>
      <c r="R190" s="215"/>
      <c r="S190" s="215"/>
      <c r="T190" s="215"/>
      <c r="U190" s="215"/>
      <c r="V190" s="215"/>
      <c r="W190" s="215"/>
      <c r="X190" s="215"/>
      <c r="Y190" s="215"/>
      <c r="Z190" s="215"/>
      <c r="AA190" s="213"/>
      <c r="AB190" s="215"/>
      <c r="AC190" s="215" t="s">
        <v>276</v>
      </c>
      <c r="AD190" s="121"/>
    </row>
    <row r="191" spans="2:30" x14ac:dyDescent="0.25">
      <c r="B191" s="152" t="s">
        <v>126</v>
      </c>
      <c r="C191" s="215"/>
      <c r="D191" s="215"/>
      <c r="E191" s="215"/>
      <c r="F191" s="215"/>
      <c r="G191" s="215"/>
      <c r="H191" s="215"/>
      <c r="I191" s="215"/>
      <c r="J191" s="215"/>
      <c r="K191" s="215"/>
      <c r="L191" s="215"/>
      <c r="M191" s="215"/>
      <c r="N191" s="215"/>
      <c r="O191" s="215"/>
      <c r="P191" s="215"/>
      <c r="Q191" s="215"/>
      <c r="R191" s="215"/>
      <c r="S191" s="215"/>
      <c r="T191" s="215"/>
      <c r="U191" s="215"/>
      <c r="V191" s="215"/>
      <c r="W191" s="215"/>
      <c r="X191" s="215"/>
      <c r="Y191" s="215"/>
      <c r="Z191" s="215"/>
      <c r="AA191" s="213"/>
      <c r="AB191" s="215"/>
      <c r="AC191" s="215" t="s">
        <v>276</v>
      </c>
      <c r="AD191" s="121"/>
    </row>
    <row r="192" spans="2:30" x14ac:dyDescent="0.25">
      <c r="B192" s="152" t="s">
        <v>109</v>
      </c>
      <c r="C192" s="215"/>
      <c r="D192" s="215"/>
      <c r="E192" s="215"/>
      <c r="F192" s="215"/>
      <c r="G192" s="215"/>
      <c r="H192" s="215"/>
      <c r="I192" s="215"/>
      <c r="J192" s="215"/>
      <c r="K192" s="215"/>
      <c r="L192" s="215"/>
      <c r="M192" s="215"/>
      <c r="N192" s="215"/>
      <c r="O192" s="215"/>
      <c r="P192" s="215"/>
      <c r="Q192" s="215"/>
      <c r="R192" s="215"/>
      <c r="S192" s="215"/>
      <c r="T192" s="215"/>
      <c r="U192" s="215"/>
      <c r="V192" s="215"/>
      <c r="W192" s="215"/>
      <c r="X192" s="215"/>
      <c r="Y192" s="215"/>
      <c r="Z192" s="215"/>
      <c r="AA192" s="213"/>
      <c r="AB192" s="215"/>
      <c r="AC192" s="215" t="s">
        <v>276</v>
      </c>
      <c r="AD192" s="121"/>
    </row>
    <row r="193" spans="2:30" x14ac:dyDescent="0.25">
      <c r="B193" s="152" t="s">
        <v>149</v>
      </c>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3"/>
      <c r="AB193" s="215"/>
      <c r="AC193" s="215" t="s">
        <v>276</v>
      </c>
      <c r="AD193" s="121"/>
    </row>
    <row r="194" spans="2:30" x14ac:dyDescent="0.25">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row>
    <row r="195" spans="2:30" x14ac:dyDescent="0.25">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row>
    <row r="196" spans="2:30" x14ac:dyDescent="0.25">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row>
    <row r="197" spans="2:30" x14ac:dyDescent="0.25">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row>
    <row r="198" spans="2:30" x14ac:dyDescent="0.25">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row>
    <row r="199" spans="2:30" x14ac:dyDescent="0.25">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row>
    <row r="200" spans="2:30" x14ac:dyDescent="0.25">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row>
    <row r="201" spans="2:30" x14ac:dyDescent="0.25">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row>
    <row r="202" spans="2:30" x14ac:dyDescent="0.25">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row>
    <row r="203" spans="2:30" x14ac:dyDescent="0.25">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row>
    <row r="204" spans="2:30" x14ac:dyDescent="0.25">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row>
    <row r="205" spans="2:30" x14ac:dyDescent="0.25">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row>
    <row r="206" spans="2:30" x14ac:dyDescent="0.25">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row>
    <row r="207" spans="2:30" x14ac:dyDescent="0.25">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row>
    <row r="208" spans="2:30" x14ac:dyDescent="0.25">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row>
  </sheetData>
  <autoFilter ref="B7:AC193" xr:uid="{9AC2D94D-4FA1-4C12-B8D6-706483C2C769}">
    <sortState xmlns:xlrd2="http://schemas.microsoft.com/office/spreadsheetml/2017/richdata2" ref="B8:AC193">
      <sortCondition ref="B7:B193"/>
    </sortState>
  </autoFilter>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7A1EF-907A-40FE-8AB0-699C26277E0C}">
  <sheetPr>
    <tabColor theme="7" tint="0.39997558519241921"/>
  </sheetPr>
  <dimension ref="A1:HM103"/>
  <sheetViews>
    <sheetView workbookViewId="0"/>
  </sheetViews>
  <sheetFormatPr defaultRowHeight="15" x14ac:dyDescent="0.25"/>
  <cols>
    <col min="1" max="1" width="25" customWidth="1"/>
    <col min="13" max="13" width="9" customWidth="1"/>
    <col min="17" max="17" width="9.85546875" customWidth="1"/>
    <col min="21" max="21" width="9.28515625" customWidth="1"/>
    <col min="60" max="60" width="9.85546875" customWidth="1"/>
  </cols>
  <sheetData>
    <row r="1" spans="1:141" x14ac:dyDescent="0.25">
      <c r="A1" s="122"/>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row>
    <row r="2" spans="1:141" ht="18.75" x14ac:dyDescent="0.3">
      <c r="A2" s="9" t="s">
        <v>277</v>
      </c>
      <c r="B2" s="10"/>
    </row>
    <row r="3" spans="1:141" x14ac:dyDescent="0.25">
      <c r="A3" s="124"/>
    </row>
    <row r="4" spans="1:141" x14ac:dyDescent="0.25">
      <c r="A4" s="3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row>
    <row r="5" spans="1:141" x14ac:dyDescent="0.25">
      <c r="A5" s="4"/>
      <c r="B5" s="228">
        <v>1960</v>
      </c>
      <c r="C5" s="228">
        <v>1961</v>
      </c>
      <c r="D5" s="228">
        <v>1962</v>
      </c>
      <c r="E5" s="228">
        <v>1963</v>
      </c>
      <c r="F5" s="228">
        <v>1964</v>
      </c>
      <c r="G5" s="228">
        <v>1965</v>
      </c>
      <c r="H5" s="228">
        <v>1966</v>
      </c>
      <c r="I5" s="228">
        <v>1967</v>
      </c>
      <c r="J5" s="228">
        <v>1968</v>
      </c>
      <c r="K5" s="228">
        <v>1969</v>
      </c>
      <c r="L5" s="228">
        <v>1970</v>
      </c>
      <c r="M5" s="228">
        <v>1971</v>
      </c>
      <c r="N5" s="228">
        <v>1972</v>
      </c>
      <c r="O5" s="228">
        <v>1973</v>
      </c>
      <c r="P5" s="228">
        <v>1974</v>
      </c>
      <c r="Q5" s="228">
        <v>1975</v>
      </c>
      <c r="R5" s="228">
        <v>1976</v>
      </c>
      <c r="S5" s="228">
        <v>1977</v>
      </c>
      <c r="T5" s="228">
        <v>1978</v>
      </c>
      <c r="U5" s="228">
        <v>1979</v>
      </c>
      <c r="V5" s="228">
        <v>1980</v>
      </c>
      <c r="W5" s="228">
        <v>1981</v>
      </c>
      <c r="X5" s="228">
        <v>1982</v>
      </c>
      <c r="Y5" s="228">
        <v>1983</v>
      </c>
      <c r="Z5" s="228">
        <v>1984</v>
      </c>
      <c r="AA5" s="228">
        <v>1985</v>
      </c>
      <c r="AB5" s="228">
        <v>1986</v>
      </c>
      <c r="AC5" s="228">
        <v>1987</v>
      </c>
      <c r="AD5" s="228">
        <v>1988</v>
      </c>
      <c r="AE5" s="228">
        <v>1989</v>
      </c>
      <c r="AF5" s="228">
        <v>1990</v>
      </c>
      <c r="AG5" s="228">
        <v>1991</v>
      </c>
      <c r="AH5" s="228">
        <v>1992</v>
      </c>
      <c r="AI5" s="228">
        <v>1993</v>
      </c>
      <c r="AJ5" s="228">
        <v>1994</v>
      </c>
      <c r="AK5" s="228">
        <v>1995</v>
      </c>
      <c r="AL5" s="228">
        <v>1996</v>
      </c>
      <c r="AM5" s="228">
        <v>1997</v>
      </c>
      <c r="AN5" s="228">
        <v>1998</v>
      </c>
      <c r="AO5" s="228">
        <v>1999</v>
      </c>
      <c r="AP5" s="228">
        <v>2000</v>
      </c>
      <c r="AQ5" s="228">
        <v>2001</v>
      </c>
      <c r="AR5" s="228">
        <v>2002</v>
      </c>
      <c r="AS5" s="228">
        <v>2003</v>
      </c>
      <c r="AT5" s="228">
        <v>2004</v>
      </c>
      <c r="AU5" s="228">
        <v>2005</v>
      </c>
      <c r="AV5" s="228">
        <v>2006</v>
      </c>
      <c r="AW5" s="228">
        <v>2007</v>
      </c>
      <c r="AX5" s="228">
        <v>2008</v>
      </c>
      <c r="AY5" s="228">
        <v>2009</v>
      </c>
      <c r="AZ5" s="228">
        <v>2010</v>
      </c>
      <c r="BA5" s="228">
        <v>2011</v>
      </c>
      <c r="BB5" s="228">
        <v>2012</v>
      </c>
      <c r="BC5" s="228">
        <v>2013</v>
      </c>
      <c r="BD5" s="228">
        <v>2014</v>
      </c>
      <c r="BE5" s="228">
        <v>2015</v>
      </c>
      <c r="BF5" s="228">
        <v>2016</v>
      </c>
      <c r="BG5" s="228">
        <v>2017</v>
      </c>
      <c r="BH5" s="228">
        <v>2018</v>
      </c>
      <c r="BI5" s="228">
        <v>2019</v>
      </c>
      <c r="BJ5" s="228">
        <v>2020</v>
      </c>
      <c r="BK5" s="228">
        <v>2021</v>
      </c>
      <c r="BL5" s="228">
        <v>2022</v>
      </c>
      <c r="BM5" s="228">
        <v>2023</v>
      </c>
      <c r="BN5" s="228">
        <v>2024</v>
      </c>
      <c r="BO5" s="228">
        <v>2025</v>
      </c>
      <c r="BP5" s="228">
        <v>2026</v>
      </c>
      <c r="BQ5" s="228">
        <v>2027</v>
      </c>
      <c r="BR5" s="228">
        <v>2028</v>
      </c>
      <c r="BS5" s="228">
        <v>2029</v>
      </c>
      <c r="BT5" s="228">
        <v>2030</v>
      </c>
      <c r="BU5" s="228">
        <v>2031</v>
      </c>
      <c r="BV5" s="228">
        <v>2032</v>
      </c>
      <c r="BW5" s="228">
        <v>2033</v>
      </c>
      <c r="BX5" s="228">
        <v>2034</v>
      </c>
      <c r="BY5" s="228">
        <v>2035</v>
      </c>
      <c r="BZ5" s="228">
        <v>2036</v>
      </c>
      <c r="CA5" s="228">
        <v>2037</v>
      </c>
      <c r="CB5" s="228">
        <v>2038</v>
      </c>
      <c r="CC5" s="228">
        <v>2039</v>
      </c>
      <c r="CD5" s="228">
        <v>2040</v>
      </c>
      <c r="CE5" s="228">
        <v>2041</v>
      </c>
      <c r="CF5" s="228">
        <v>2042</v>
      </c>
      <c r="CG5" s="228">
        <v>2043</v>
      </c>
      <c r="CH5" s="228">
        <v>2044</v>
      </c>
      <c r="CI5" s="228">
        <v>2045</v>
      </c>
      <c r="CJ5" s="228">
        <v>2046</v>
      </c>
      <c r="CK5" s="228">
        <v>2047</v>
      </c>
      <c r="CL5" s="228">
        <v>2048</v>
      </c>
      <c r="CM5" s="228">
        <v>2049</v>
      </c>
      <c r="CN5" s="228">
        <v>2050</v>
      </c>
      <c r="CO5" s="228">
        <v>2051</v>
      </c>
      <c r="CP5" s="228">
        <v>2052</v>
      </c>
      <c r="CQ5" s="228">
        <v>2053</v>
      </c>
      <c r="CR5" s="228">
        <v>2054</v>
      </c>
      <c r="CS5" s="228">
        <v>2055</v>
      </c>
      <c r="CT5" s="228">
        <v>2056</v>
      </c>
      <c r="CU5" s="228">
        <v>2057</v>
      </c>
      <c r="CV5" s="228">
        <v>2058</v>
      </c>
      <c r="CW5" s="228">
        <v>2059</v>
      </c>
      <c r="CX5" s="228">
        <v>2060</v>
      </c>
      <c r="CY5" s="228">
        <v>2061</v>
      </c>
      <c r="CZ5" s="228">
        <v>2062</v>
      </c>
      <c r="DA5" s="228">
        <v>2063</v>
      </c>
      <c r="DB5" s="228">
        <v>2064</v>
      </c>
      <c r="DC5" s="228">
        <v>2065</v>
      </c>
      <c r="DD5" s="228">
        <v>2066</v>
      </c>
      <c r="DE5" s="228">
        <v>2067</v>
      </c>
      <c r="DF5" s="228">
        <v>2068</v>
      </c>
      <c r="DG5" s="228">
        <v>2069</v>
      </c>
      <c r="DH5" s="228">
        <v>2070</v>
      </c>
      <c r="DI5" s="228">
        <v>2071</v>
      </c>
      <c r="DJ5" s="228">
        <v>2072</v>
      </c>
      <c r="DK5" s="228">
        <v>2073</v>
      </c>
      <c r="DL5" s="228">
        <v>2074</v>
      </c>
      <c r="DM5" s="228">
        <v>2075</v>
      </c>
      <c r="DN5" s="228">
        <v>2076</v>
      </c>
      <c r="DO5" s="228">
        <v>2077</v>
      </c>
      <c r="DP5" s="228">
        <v>2078</v>
      </c>
      <c r="DQ5" s="228">
        <v>2079</v>
      </c>
      <c r="DR5" s="228">
        <v>2080</v>
      </c>
      <c r="DS5" s="228">
        <v>2081</v>
      </c>
      <c r="DT5" s="228">
        <v>2082</v>
      </c>
      <c r="DU5" s="228">
        <v>2083</v>
      </c>
      <c r="DV5" s="228">
        <v>2084</v>
      </c>
      <c r="DW5" s="228">
        <v>2085</v>
      </c>
      <c r="DX5" s="228">
        <v>2086</v>
      </c>
      <c r="DY5" s="228">
        <v>2087</v>
      </c>
      <c r="DZ5" s="228">
        <v>2088</v>
      </c>
      <c r="EA5" s="228">
        <v>2089</v>
      </c>
      <c r="EB5" s="228">
        <v>2090</v>
      </c>
      <c r="EC5" s="228">
        <v>2091</v>
      </c>
      <c r="ED5" s="228">
        <v>2092</v>
      </c>
      <c r="EE5" s="228">
        <v>2093</v>
      </c>
      <c r="EF5" s="228">
        <v>2094</v>
      </c>
      <c r="EG5" s="228">
        <v>2095</v>
      </c>
      <c r="EH5" s="228">
        <v>2096</v>
      </c>
      <c r="EI5" s="228">
        <v>2097</v>
      </c>
      <c r="EJ5" s="228">
        <v>2098</v>
      </c>
      <c r="EK5" s="228">
        <v>2099</v>
      </c>
    </row>
    <row r="6" spans="1:141" ht="15.75" x14ac:dyDescent="0.25">
      <c r="A6" s="125" t="s">
        <v>278</v>
      </c>
      <c r="B6" s="226">
        <v>316.91000000000003</v>
      </c>
      <c r="C6" s="226">
        <v>317.64</v>
      </c>
      <c r="D6" s="226">
        <v>318.45</v>
      </c>
      <c r="E6" s="226">
        <v>318.99</v>
      </c>
      <c r="F6" s="226">
        <v>319.62</v>
      </c>
      <c r="G6" s="226">
        <v>320.04000000000002</v>
      </c>
      <c r="H6" s="226">
        <v>321.37</v>
      </c>
      <c r="I6" s="226">
        <v>322.18</v>
      </c>
      <c r="J6" s="226">
        <v>323.05</v>
      </c>
      <c r="K6" s="226">
        <v>324.62</v>
      </c>
      <c r="L6" s="226">
        <v>325.68</v>
      </c>
      <c r="M6" s="226">
        <v>326.32</v>
      </c>
      <c r="N6" s="226">
        <v>327.45999999999998</v>
      </c>
      <c r="O6" s="226">
        <v>329.68</v>
      </c>
      <c r="P6" s="226">
        <v>330.19</v>
      </c>
      <c r="Q6" s="226">
        <v>331.12</v>
      </c>
      <c r="R6" s="226">
        <v>332.03</v>
      </c>
      <c r="S6" s="226">
        <v>333.84</v>
      </c>
      <c r="T6" s="226">
        <v>335.41</v>
      </c>
      <c r="U6" s="226">
        <v>336.84</v>
      </c>
      <c r="V6" s="226">
        <v>338.76</v>
      </c>
      <c r="W6" s="226">
        <v>340.12</v>
      </c>
      <c r="X6" s="226">
        <v>341.48</v>
      </c>
      <c r="Y6" s="226">
        <v>343.15</v>
      </c>
      <c r="Z6" s="226">
        <v>344.85</v>
      </c>
      <c r="AA6" s="226">
        <v>346.35</v>
      </c>
      <c r="AB6" s="226">
        <v>347.61</v>
      </c>
      <c r="AC6" s="226">
        <v>349.31</v>
      </c>
      <c r="AD6" s="226">
        <v>351.69</v>
      </c>
      <c r="AE6" s="226">
        <v>353.2</v>
      </c>
      <c r="AF6" s="226">
        <v>354.45</v>
      </c>
      <c r="AG6" s="226">
        <v>355.7</v>
      </c>
      <c r="AH6" s="226">
        <v>356.54</v>
      </c>
      <c r="AI6" s="227">
        <v>357.21</v>
      </c>
      <c r="AJ6" s="226">
        <v>358.96</v>
      </c>
      <c r="AK6" s="226">
        <v>360.97</v>
      </c>
      <c r="AL6" s="226">
        <v>362.74</v>
      </c>
      <c r="AM6" s="226">
        <v>363.88</v>
      </c>
      <c r="AN6" s="227">
        <v>366.84</v>
      </c>
      <c r="AO6" s="226">
        <v>368.54</v>
      </c>
      <c r="AP6" s="226">
        <v>369.71</v>
      </c>
      <c r="AQ6" s="226">
        <v>371.32</v>
      </c>
      <c r="AR6" s="226">
        <v>373.45</v>
      </c>
      <c r="AS6" s="227">
        <v>375.98</v>
      </c>
      <c r="AT6" s="227">
        <v>377.7</v>
      </c>
      <c r="AU6" s="227">
        <v>379.98</v>
      </c>
      <c r="AV6" s="227">
        <v>382.09</v>
      </c>
      <c r="AW6" s="226">
        <v>384.03</v>
      </c>
      <c r="AX6" s="226">
        <v>385.83</v>
      </c>
      <c r="AY6" s="226">
        <v>387.64</v>
      </c>
      <c r="AZ6" s="227">
        <v>390.1</v>
      </c>
      <c r="BA6" s="226">
        <v>391.85</v>
      </c>
      <c r="BB6" s="226">
        <v>394.06</v>
      </c>
      <c r="BC6" s="226">
        <v>396.74</v>
      </c>
      <c r="BD6" s="226">
        <v>398.87</v>
      </c>
      <c r="BE6" s="226">
        <v>401.01</v>
      </c>
      <c r="BF6" s="226">
        <v>404.41</v>
      </c>
      <c r="BG6" s="226">
        <v>406.76</v>
      </c>
      <c r="BH6" s="226">
        <v>408.72</v>
      </c>
      <c r="BI6" s="226">
        <v>411.66</v>
      </c>
      <c r="BJ6" s="226">
        <v>414.24</v>
      </c>
      <c r="BK6" s="226">
        <v>416.45</v>
      </c>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row>
    <row r="7" spans="1:141" x14ac:dyDescent="0.25">
      <c r="A7" s="4"/>
      <c r="B7" s="126">
        <v>1960</v>
      </c>
      <c r="C7" s="149">
        <v>1961</v>
      </c>
      <c r="D7" s="149">
        <v>1962</v>
      </c>
      <c r="E7" s="149">
        <v>1963</v>
      </c>
      <c r="F7" s="149">
        <v>1964</v>
      </c>
      <c r="G7" s="149">
        <v>1965</v>
      </c>
      <c r="H7" s="149">
        <v>1966</v>
      </c>
      <c r="I7" s="149">
        <v>1967</v>
      </c>
      <c r="J7" s="149">
        <v>1968</v>
      </c>
      <c r="K7" s="149">
        <v>1969</v>
      </c>
      <c r="L7" s="149">
        <v>1970</v>
      </c>
      <c r="M7" s="149">
        <v>1971</v>
      </c>
      <c r="N7" s="149">
        <v>1972</v>
      </c>
      <c r="O7" s="149">
        <v>1973</v>
      </c>
      <c r="P7" s="149">
        <v>1974</v>
      </c>
      <c r="Q7" s="149">
        <v>1975</v>
      </c>
      <c r="R7" s="149">
        <v>1976</v>
      </c>
      <c r="S7" s="149">
        <v>1977</v>
      </c>
      <c r="T7" s="149">
        <v>1978</v>
      </c>
      <c r="U7" s="149">
        <v>1979</v>
      </c>
      <c r="V7" s="149">
        <v>1980</v>
      </c>
      <c r="W7" s="149">
        <v>1981</v>
      </c>
      <c r="X7" s="149">
        <v>1982</v>
      </c>
      <c r="Y7" s="149">
        <v>1983</v>
      </c>
      <c r="Z7" s="149">
        <v>1984</v>
      </c>
      <c r="AA7" s="149">
        <v>1985</v>
      </c>
      <c r="AB7" s="149">
        <v>1986</v>
      </c>
      <c r="AC7" s="149">
        <v>1987</v>
      </c>
      <c r="AD7" s="149">
        <v>1988</v>
      </c>
      <c r="AE7" s="149">
        <v>1989</v>
      </c>
      <c r="AF7" s="149">
        <v>1990</v>
      </c>
      <c r="AG7" s="149">
        <v>1991</v>
      </c>
      <c r="AH7" s="149">
        <v>1992</v>
      </c>
      <c r="AI7" s="149">
        <v>1993</v>
      </c>
      <c r="AJ7" s="149">
        <v>1994</v>
      </c>
      <c r="AK7" s="149">
        <v>1995</v>
      </c>
      <c r="AL7" s="149">
        <v>1996</v>
      </c>
      <c r="AM7" s="149">
        <v>1997</v>
      </c>
      <c r="AN7" s="149">
        <v>1998</v>
      </c>
      <c r="AO7" s="149">
        <v>1999</v>
      </c>
      <c r="AP7" s="149">
        <v>2000</v>
      </c>
      <c r="AQ7" s="149">
        <v>2001</v>
      </c>
      <c r="AR7" s="149">
        <v>2002</v>
      </c>
      <c r="AS7" s="149">
        <v>2003</v>
      </c>
      <c r="AT7" s="149">
        <v>2004</v>
      </c>
      <c r="AU7" s="149">
        <v>2005</v>
      </c>
      <c r="AV7" s="149">
        <v>2006</v>
      </c>
      <c r="AW7" s="149">
        <v>2007</v>
      </c>
      <c r="AX7" s="149">
        <v>2008</v>
      </c>
      <c r="AY7" s="149">
        <v>2009</v>
      </c>
      <c r="AZ7" s="149">
        <v>2010</v>
      </c>
      <c r="BA7" s="149">
        <v>2011</v>
      </c>
      <c r="BB7" s="149">
        <v>2012</v>
      </c>
      <c r="BC7" s="149">
        <v>2013</v>
      </c>
      <c r="BD7" s="149">
        <v>2014</v>
      </c>
      <c r="BE7" s="149">
        <v>2015</v>
      </c>
      <c r="BF7" s="149">
        <v>2016</v>
      </c>
      <c r="BG7" s="149">
        <v>2017</v>
      </c>
      <c r="BH7" s="149">
        <v>2018</v>
      </c>
      <c r="BI7" s="149">
        <v>2019</v>
      </c>
      <c r="BJ7" s="149">
        <v>2020</v>
      </c>
      <c r="BK7" s="149">
        <v>2021</v>
      </c>
      <c r="BL7" s="149">
        <v>2022</v>
      </c>
      <c r="BM7" s="149">
        <v>2023</v>
      </c>
      <c r="BN7" s="149">
        <v>2024</v>
      </c>
      <c r="BO7" s="149">
        <v>2025</v>
      </c>
      <c r="BP7" s="149">
        <v>2026</v>
      </c>
      <c r="BQ7" s="149">
        <v>2027</v>
      </c>
      <c r="BR7" s="149">
        <v>2028</v>
      </c>
      <c r="BS7" s="149">
        <v>2029</v>
      </c>
      <c r="BT7" s="149">
        <v>2030</v>
      </c>
      <c r="BU7" s="149">
        <v>2031</v>
      </c>
      <c r="BV7" s="149">
        <v>2032</v>
      </c>
      <c r="BW7" s="149">
        <v>2033</v>
      </c>
      <c r="BX7" s="149">
        <v>2034</v>
      </c>
      <c r="BY7" s="149">
        <v>2035</v>
      </c>
      <c r="BZ7" s="149">
        <v>2036</v>
      </c>
      <c r="CA7" s="149">
        <v>2037</v>
      </c>
      <c r="CB7" s="149">
        <v>2038</v>
      </c>
      <c r="CC7" s="149">
        <v>2039</v>
      </c>
      <c r="CD7" s="149">
        <v>2040</v>
      </c>
      <c r="CE7" s="149">
        <v>2041</v>
      </c>
      <c r="CF7" s="149">
        <v>2042</v>
      </c>
      <c r="CG7" s="149">
        <v>2043</v>
      </c>
      <c r="CH7" s="149">
        <v>2044</v>
      </c>
      <c r="CI7" s="149">
        <v>2045</v>
      </c>
      <c r="CJ7" s="149">
        <v>2046</v>
      </c>
      <c r="CK7" s="149">
        <v>2047</v>
      </c>
      <c r="CL7" s="149">
        <v>2048</v>
      </c>
      <c r="CM7" s="149">
        <v>2049</v>
      </c>
      <c r="CN7" s="149">
        <v>2050</v>
      </c>
      <c r="CO7" s="149">
        <v>2051</v>
      </c>
      <c r="CP7" s="149">
        <v>2052</v>
      </c>
      <c r="CQ7" s="149">
        <v>2053</v>
      </c>
      <c r="CR7" s="149">
        <v>2054</v>
      </c>
      <c r="CS7" s="149">
        <v>2055</v>
      </c>
      <c r="CT7" s="149">
        <v>2056</v>
      </c>
      <c r="CU7" s="149">
        <v>2057</v>
      </c>
      <c r="CV7" s="149">
        <v>2058</v>
      </c>
      <c r="CW7" s="149">
        <v>2059</v>
      </c>
      <c r="CX7" s="149">
        <v>2060</v>
      </c>
      <c r="CY7" s="149">
        <v>2061</v>
      </c>
      <c r="CZ7" s="149">
        <v>2062</v>
      </c>
      <c r="DA7" s="149">
        <v>2063</v>
      </c>
      <c r="DB7" s="149">
        <v>2064</v>
      </c>
      <c r="DC7" s="149">
        <v>2065</v>
      </c>
      <c r="DD7" s="149">
        <v>2066</v>
      </c>
      <c r="DE7" s="149">
        <v>2067</v>
      </c>
      <c r="DF7" s="149">
        <v>2068</v>
      </c>
      <c r="DG7" s="149">
        <v>2069</v>
      </c>
      <c r="DH7" s="149">
        <v>2070</v>
      </c>
      <c r="DI7" s="149">
        <v>2071</v>
      </c>
      <c r="DJ7" s="149">
        <v>2072</v>
      </c>
      <c r="DK7" s="149">
        <v>2073</v>
      </c>
      <c r="DL7" s="149">
        <v>2074</v>
      </c>
      <c r="DM7" s="149">
        <v>2075</v>
      </c>
      <c r="DN7" s="149">
        <v>2076</v>
      </c>
      <c r="DO7" s="149">
        <v>2077</v>
      </c>
      <c r="DP7" s="149">
        <v>2078</v>
      </c>
      <c r="DQ7" s="149">
        <v>2079</v>
      </c>
      <c r="DR7" s="149">
        <v>2080</v>
      </c>
      <c r="DS7" s="149">
        <v>2081</v>
      </c>
      <c r="DT7" s="149">
        <v>2082</v>
      </c>
      <c r="DU7" s="149">
        <v>2083</v>
      </c>
      <c r="DV7" s="149">
        <v>2084</v>
      </c>
      <c r="DW7" s="149">
        <v>2085</v>
      </c>
      <c r="DX7" s="149">
        <v>2086</v>
      </c>
      <c r="DY7" s="149">
        <v>2087</v>
      </c>
      <c r="DZ7" s="149">
        <v>2088</v>
      </c>
      <c r="EA7" s="149">
        <v>2089</v>
      </c>
      <c r="EB7" s="149">
        <v>2090</v>
      </c>
      <c r="EC7" s="149">
        <v>2091</v>
      </c>
      <c r="ED7" s="149">
        <v>2092</v>
      </c>
      <c r="EE7" s="149">
        <v>2093</v>
      </c>
      <c r="EF7" s="149">
        <v>2094</v>
      </c>
      <c r="EG7" s="149">
        <v>2095</v>
      </c>
      <c r="EH7" s="149">
        <v>2096</v>
      </c>
      <c r="EI7" s="149">
        <v>2097</v>
      </c>
      <c r="EJ7" s="149">
        <v>2098</v>
      </c>
      <c r="EK7" s="149">
        <v>2099</v>
      </c>
    </row>
    <row r="8" spans="1:141" x14ac:dyDescent="0.25">
      <c r="A8" s="4"/>
      <c r="B8" s="150" t="s">
        <v>289</v>
      </c>
      <c r="C8" s="32">
        <f t="shared" ref="C8:BK8" si="0">C6-B6</f>
        <v>0.72999999999996135</v>
      </c>
      <c r="D8" s="32">
        <f t="shared" si="0"/>
        <v>0.81000000000000227</v>
      </c>
      <c r="E8" s="32">
        <f t="shared" si="0"/>
        <v>0.54000000000002046</v>
      </c>
      <c r="F8" s="32">
        <f t="shared" si="0"/>
        <v>0.62999999999999545</v>
      </c>
      <c r="G8" s="32">
        <f t="shared" si="0"/>
        <v>0.42000000000001592</v>
      </c>
      <c r="H8" s="32">
        <f t="shared" si="0"/>
        <v>1.3299999999999841</v>
      </c>
      <c r="I8" s="32">
        <f t="shared" si="0"/>
        <v>0.81000000000000227</v>
      </c>
      <c r="J8" s="32">
        <f t="shared" si="0"/>
        <v>0.87000000000000455</v>
      </c>
      <c r="K8" s="32">
        <f t="shared" si="0"/>
        <v>1.5699999999999932</v>
      </c>
      <c r="L8" s="32">
        <f t="shared" si="0"/>
        <v>1.0600000000000023</v>
      </c>
      <c r="M8" s="32">
        <f t="shared" si="0"/>
        <v>0.63999999999998636</v>
      </c>
      <c r="N8" s="32">
        <f t="shared" si="0"/>
        <v>1.1399999999999864</v>
      </c>
      <c r="O8" s="32">
        <f t="shared" si="0"/>
        <v>2.2200000000000273</v>
      </c>
      <c r="P8" s="32">
        <f t="shared" si="0"/>
        <v>0.50999999999999091</v>
      </c>
      <c r="Q8" s="32">
        <f t="shared" si="0"/>
        <v>0.93000000000000682</v>
      </c>
      <c r="R8" s="32">
        <f t="shared" si="0"/>
        <v>0.90999999999996817</v>
      </c>
      <c r="S8" s="32">
        <f t="shared" si="0"/>
        <v>1.8100000000000023</v>
      </c>
      <c r="T8" s="32">
        <f t="shared" si="0"/>
        <v>1.57000000000005</v>
      </c>
      <c r="U8" s="32">
        <f t="shared" si="0"/>
        <v>1.42999999999995</v>
      </c>
      <c r="V8" s="32">
        <f t="shared" si="0"/>
        <v>1.9200000000000159</v>
      </c>
      <c r="W8" s="32">
        <f t="shared" si="0"/>
        <v>1.3600000000000136</v>
      </c>
      <c r="X8" s="32">
        <f t="shared" si="0"/>
        <v>1.3600000000000136</v>
      </c>
      <c r="Y8" s="32">
        <f t="shared" si="0"/>
        <v>1.6699999999999591</v>
      </c>
      <c r="Z8" s="32">
        <f t="shared" si="0"/>
        <v>1.7000000000000455</v>
      </c>
      <c r="AA8" s="32">
        <f t="shared" si="0"/>
        <v>1.5</v>
      </c>
      <c r="AB8" s="32">
        <f t="shared" si="0"/>
        <v>1.2599999999999909</v>
      </c>
      <c r="AC8" s="32">
        <f t="shared" si="0"/>
        <v>1.6999999999999886</v>
      </c>
      <c r="AD8" s="32">
        <f t="shared" si="0"/>
        <v>2.3799999999999955</v>
      </c>
      <c r="AE8" s="32">
        <f t="shared" si="0"/>
        <v>1.5099999999999909</v>
      </c>
      <c r="AF8" s="32">
        <f t="shared" si="0"/>
        <v>1.25</v>
      </c>
      <c r="AG8" s="32">
        <f t="shared" si="0"/>
        <v>1.25</v>
      </c>
      <c r="AH8" s="32">
        <f t="shared" si="0"/>
        <v>0.84000000000003183</v>
      </c>
      <c r="AI8" s="32">
        <f t="shared" si="0"/>
        <v>0.66999999999995907</v>
      </c>
      <c r="AJ8" s="32">
        <f t="shared" si="0"/>
        <v>1.75</v>
      </c>
      <c r="AK8" s="32">
        <f t="shared" si="0"/>
        <v>2.0100000000000477</v>
      </c>
      <c r="AL8" s="32">
        <f t="shared" si="0"/>
        <v>1.7699999999999818</v>
      </c>
      <c r="AM8" s="32">
        <f t="shared" si="0"/>
        <v>1.1399999999999864</v>
      </c>
      <c r="AN8" s="32">
        <f t="shared" si="0"/>
        <v>2.9599999999999795</v>
      </c>
      <c r="AO8" s="32">
        <f t="shared" si="0"/>
        <v>1.7000000000000455</v>
      </c>
      <c r="AP8" s="32">
        <f t="shared" si="0"/>
        <v>1.1699999999999591</v>
      </c>
      <c r="AQ8" s="32">
        <f t="shared" si="0"/>
        <v>1.6100000000000136</v>
      </c>
      <c r="AR8" s="32">
        <f t="shared" si="0"/>
        <v>2.1299999999999955</v>
      </c>
      <c r="AS8" s="32">
        <f t="shared" si="0"/>
        <v>2.5300000000000296</v>
      </c>
      <c r="AT8" s="32">
        <f t="shared" si="0"/>
        <v>1.7199999999999704</v>
      </c>
      <c r="AU8" s="32">
        <f t="shared" si="0"/>
        <v>2.2800000000000296</v>
      </c>
      <c r="AV8" s="32">
        <f t="shared" si="0"/>
        <v>2.1099999999999568</v>
      </c>
      <c r="AW8" s="32">
        <f t="shared" si="0"/>
        <v>1.9399999999999977</v>
      </c>
      <c r="AX8" s="32">
        <f t="shared" si="0"/>
        <v>1.8000000000000114</v>
      </c>
      <c r="AY8" s="32">
        <f t="shared" si="0"/>
        <v>1.8100000000000023</v>
      </c>
      <c r="AZ8" s="32">
        <f t="shared" si="0"/>
        <v>2.4600000000000364</v>
      </c>
      <c r="BA8" s="32">
        <f t="shared" si="0"/>
        <v>1.75</v>
      </c>
      <c r="BB8" s="32">
        <f t="shared" si="0"/>
        <v>2.2099999999999795</v>
      </c>
      <c r="BC8" s="32">
        <f t="shared" si="0"/>
        <v>2.6800000000000068</v>
      </c>
      <c r="BD8" s="32">
        <f t="shared" si="0"/>
        <v>2.1299999999999955</v>
      </c>
      <c r="BE8" s="32">
        <f t="shared" si="0"/>
        <v>2.1399999999999864</v>
      </c>
      <c r="BF8" s="32">
        <f t="shared" si="0"/>
        <v>3.4000000000000341</v>
      </c>
      <c r="BG8" s="32">
        <f t="shared" si="0"/>
        <v>2.3499999999999659</v>
      </c>
      <c r="BH8" s="32">
        <f t="shared" si="0"/>
        <v>1.9600000000000364</v>
      </c>
      <c r="BI8" s="32">
        <f t="shared" si="0"/>
        <v>2.9399999999999977</v>
      </c>
      <c r="BJ8" s="32">
        <f t="shared" si="0"/>
        <v>2.5799999999999841</v>
      </c>
      <c r="BK8" s="32">
        <f t="shared" si="0"/>
        <v>2.2099999999999795</v>
      </c>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row>
    <row r="29" spans="1:221" x14ac:dyDescent="0.25">
      <c r="A29" s="127">
        <f>SUM(B30:BG30)/58</f>
        <v>-0.23017241379310346</v>
      </c>
      <c r="B29" s="128">
        <f>A29</f>
        <v>-0.23017241379310346</v>
      </c>
      <c r="C29" s="128">
        <f>A29</f>
        <v>-0.23017241379310346</v>
      </c>
      <c r="D29" s="128">
        <f>A29</f>
        <v>-0.23017241379310346</v>
      </c>
      <c r="E29" s="128">
        <f>A29</f>
        <v>-0.23017241379310346</v>
      </c>
      <c r="F29" s="128">
        <f>A29</f>
        <v>-0.23017241379310346</v>
      </c>
      <c r="G29" s="128">
        <f>A29</f>
        <v>-0.23017241379310346</v>
      </c>
      <c r="H29" s="128">
        <f>A29</f>
        <v>-0.23017241379310346</v>
      </c>
      <c r="I29" s="128">
        <f>A29</f>
        <v>-0.23017241379310346</v>
      </c>
      <c r="J29" s="128">
        <f>A29</f>
        <v>-0.23017241379310346</v>
      </c>
      <c r="K29" s="128">
        <f>A29</f>
        <v>-0.23017241379310346</v>
      </c>
      <c r="L29" s="128">
        <f>A29</f>
        <v>-0.23017241379310346</v>
      </c>
      <c r="M29" s="128">
        <f>A29</f>
        <v>-0.23017241379310346</v>
      </c>
      <c r="N29" s="128">
        <f>A29</f>
        <v>-0.23017241379310346</v>
      </c>
      <c r="O29" s="128">
        <f>A29</f>
        <v>-0.23017241379310346</v>
      </c>
      <c r="P29" s="128">
        <f>A29</f>
        <v>-0.23017241379310346</v>
      </c>
      <c r="Q29" s="128">
        <f>A29</f>
        <v>-0.23017241379310346</v>
      </c>
      <c r="R29" s="128">
        <f>A29</f>
        <v>-0.23017241379310346</v>
      </c>
      <c r="S29" s="128">
        <f>A29</f>
        <v>-0.23017241379310346</v>
      </c>
      <c r="T29" s="128">
        <f>A29</f>
        <v>-0.23017241379310346</v>
      </c>
      <c r="U29" s="128">
        <f>A29</f>
        <v>-0.23017241379310346</v>
      </c>
      <c r="V29" s="128">
        <f>A29</f>
        <v>-0.23017241379310346</v>
      </c>
      <c r="W29" s="128">
        <f>A29</f>
        <v>-0.23017241379310346</v>
      </c>
      <c r="X29" s="128">
        <f>A29</f>
        <v>-0.23017241379310346</v>
      </c>
      <c r="Y29" s="128">
        <f>A29</f>
        <v>-0.23017241379310346</v>
      </c>
      <c r="Z29" s="128">
        <f>A29</f>
        <v>-0.23017241379310346</v>
      </c>
      <c r="AA29" s="128">
        <f>A29</f>
        <v>-0.23017241379310346</v>
      </c>
      <c r="AB29" s="128">
        <f>A29</f>
        <v>-0.23017241379310346</v>
      </c>
      <c r="AC29" s="128">
        <f>A29</f>
        <v>-0.23017241379310346</v>
      </c>
      <c r="AD29" s="128">
        <f>A29</f>
        <v>-0.23017241379310346</v>
      </c>
      <c r="AE29" s="128">
        <f>A29</f>
        <v>-0.23017241379310346</v>
      </c>
      <c r="AF29" s="128">
        <f>A29</f>
        <v>-0.23017241379310346</v>
      </c>
      <c r="AG29" s="128">
        <f>A29</f>
        <v>-0.23017241379310346</v>
      </c>
      <c r="AH29" s="128">
        <f>A29</f>
        <v>-0.23017241379310346</v>
      </c>
      <c r="AI29" s="128">
        <f>A29</f>
        <v>-0.23017241379310346</v>
      </c>
      <c r="AJ29" s="128">
        <f>A29</f>
        <v>-0.23017241379310346</v>
      </c>
      <c r="AK29" s="128">
        <f>A29</f>
        <v>-0.23017241379310346</v>
      </c>
      <c r="AL29" s="128">
        <f>A29</f>
        <v>-0.23017241379310346</v>
      </c>
      <c r="AM29" s="128">
        <f>A29</f>
        <v>-0.23017241379310346</v>
      </c>
      <c r="AN29" s="128">
        <f>A29</f>
        <v>-0.23017241379310346</v>
      </c>
      <c r="AO29" s="128">
        <f>A29</f>
        <v>-0.23017241379310346</v>
      </c>
      <c r="AP29" s="128">
        <f>A29</f>
        <v>-0.23017241379310346</v>
      </c>
      <c r="AQ29" s="128">
        <f>A29</f>
        <v>-0.23017241379310346</v>
      </c>
      <c r="AR29" s="128">
        <f>A29</f>
        <v>-0.23017241379310346</v>
      </c>
      <c r="AS29" s="128">
        <f>A29</f>
        <v>-0.23017241379310346</v>
      </c>
      <c r="AT29" s="128">
        <f>A29</f>
        <v>-0.23017241379310346</v>
      </c>
      <c r="AU29" s="128">
        <f>A29</f>
        <v>-0.23017241379310346</v>
      </c>
      <c r="AV29" s="128">
        <f>A29</f>
        <v>-0.23017241379310346</v>
      </c>
      <c r="AW29" s="128">
        <f>A29</f>
        <v>-0.23017241379310346</v>
      </c>
      <c r="AX29" s="128">
        <f>A29</f>
        <v>-0.23017241379310346</v>
      </c>
      <c r="AY29" s="128">
        <f>A29</f>
        <v>-0.23017241379310346</v>
      </c>
      <c r="AZ29" s="128">
        <f>A29</f>
        <v>-0.23017241379310346</v>
      </c>
      <c r="BA29" s="128">
        <f>A29</f>
        <v>-0.23017241379310346</v>
      </c>
      <c r="BB29" s="128">
        <f>A29</f>
        <v>-0.23017241379310346</v>
      </c>
      <c r="BC29" s="128">
        <f>A29</f>
        <v>-0.23017241379310346</v>
      </c>
      <c r="BD29" s="128">
        <f>A29</f>
        <v>-0.23017241379310346</v>
      </c>
      <c r="BE29" s="128">
        <f>A29</f>
        <v>-0.23017241379310346</v>
      </c>
      <c r="BF29" s="128">
        <f>A29</f>
        <v>-0.23017241379310346</v>
      </c>
      <c r="BG29" s="128">
        <f>A29</f>
        <v>-0.23017241379310346</v>
      </c>
      <c r="BH29" s="128">
        <f>A29</f>
        <v>-0.23017241379310346</v>
      </c>
      <c r="BI29" s="128">
        <f>A29</f>
        <v>-0.23017241379310346</v>
      </c>
      <c r="BJ29" s="128">
        <f>A29</f>
        <v>-0.23017241379310346</v>
      </c>
      <c r="BK29" s="128">
        <f>A29</f>
        <v>-0.23017241379310346</v>
      </c>
      <c r="BL29" s="128">
        <f>A29</f>
        <v>-0.23017241379310346</v>
      </c>
      <c r="BM29" s="128">
        <f>A29</f>
        <v>-0.23017241379310346</v>
      </c>
      <c r="BN29" s="128">
        <f>A29</f>
        <v>-0.23017241379310346</v>
      </c>
      <c r="BO29" s="128">
        <f>A29</f>
        <v>-0.23017241379310346</v>
      </c>
      <c r="BP29" s="128">
        <f>A29</f>
        <v>-0.23017241379310346</v>
      </c>
      <c r="BQ29" s="128">
        <f>A29</f>
        <v>-0.23017241379310346</v>
      </c>
      <c r="BR29" s="128">
        <f>A29</f>
        <v>-0.23017241379310346</v>
      </c>
      <c r="BS29" s="128">
        <f>A29</f>
        <v>-0.23017241379310346</v>
      </c>
      <c r="BT29" s="128">
        <f>A29</f>
        <v>-0.23017241379310346</v>
      </c>
      <c r="BU29" s="128">
        <f>A29</f>
        <v>-0.23017241379310346</v>
      </c>
      <c r="BV29" s="128">
        <f>A29</f>
        <v>-0.23017241379310346</v>
      </c>
      <c r="BW29" s="128">
        <f>A29</f>
        <v>-0.23017241379310346</v>
      </c>
      <c r="BX29" s="128">
        <f>A29</f>
        <v>-0.23017241379310346</v>
      </c>
      <c r="BY29" s="128">
        <f>A29</f>
        <v>-0.23017241379310346</v>
      </c>
      <c r="BZ29" s="128">
        <f>A29</f>
        <v>-0.23017241379310346</v>
      </c>
      <c r="CA29" s="128">
        <f>A29</f>
        <v>-0.23017241379310346</v>
      </c>
      <c r="CB29" s="128">
        <f>A29</f>
        <v>-0.23017241379310346</v>
      </c>
      <c r="CC29" s="128">
        <f>A29</f>
        <v>-0.23017241379310346</v>
      </c>
      <c r="CD29" s="128">
        <f>A29</f>
        <v>-0.23017241379310346</v>
      </c>
      <c r="CE29" s="128">
        <f>A29</f>
        <v>-0.23017241379310346</v>
      </c>
      <c r="CF29" s="128">
        <f>A29</f>
        <v>-0.23017241379310346</v>
      </c>
      <c r="CG29" s="128">
        <f>A29</f>
        <v>-0.23017241379310346</v>
      </c>
      <c r="CH29" s="128">
        <f>A29</f>
        <v>-0.23017241379310346</v>
      </c>
      <c r="CI29" s="128">
        <f>A29</f>
        <v>-0.23017241379310346</v>
      </c>
      <c r="CJ29" s="128">
        <f>A29</f>
        <v>-0.23017241379310346</v>
      </c>
      <c r="CK29" s="128">
        <f>A29</f>
        <v>-0.23017241379310346</v>
      </c>
      <c r="CL29" s="128">
        <f>A29</f>
        <v>-0.23017241379310346</v>
      </c>
      <c r="CM29" s="128">
        <f>A29</f>
        <v>-0.23017241379310346</v>
      </c>
      <c r="CN29" s="128">
        <f>A29</f>
        <v>-0.23017241379310346</v>
      </c>
      <c r="CO29" s="128">
        <f>A29</f>
        <v>-0.23017241379310346</v>
      </c>
      <c r="CP29" s="128">
        <f>A29</f>
        <v>-0.23017241379310346</v>
      </c>
      <c r="CQ29" s="128">
        <f>A29</f>
        <v>-0.23017241379310346</v>
      </c>
      <c r="CR29" s="128">
        <f>A29</f>
        <v>-0.23017241379310346</v>
      </c>
      <c r="CS29" s="128">
        <f>A29</f>
        <v>-0.23017241379310346</v>
      </c>
      <c r="CT29" s="128">
        <f>A29</f>
        <v>-0.23017241379310346</v>
      </c>
      <c r="CU29" s="128">
        <f>A29</f>
        <v>-0.23017241379310346</v>
      </c>
      <c r="CV29" s="128">
        <f>A29</f>
        <v>-0.23017241379310346</v>
      </c>
      <c r="CW29" s="128">
        <f>A29</f>
        <v>-0.23017241379310346</v>
      </c>
      <c r="CX29" s="128">
        <f>A29</f>
        <v>-0.23017241379310346</v>
      </c>
      <c r="CY29" s="128">
        <f>A29</f>
        <v>-0.23017241379310346</v>
      </c>
      <c r="CZ29" s="128">
        <f>A29</f>
        <v>-0.23017241379310346</v>
      </c>
      <c r="DA29" s="128">
        <f>A29</f>
        <v>-0.23017241379310346</v>
      </c>
      <c r="DB29" s="128">
        <f>A29</f>
        <v>-0.23017241379310346</v>
      </c>
      <c r="DC29" s="128">
        <f>A29</f>
        <v>-0.23017241379310346</v>
      </c>
      <c r="DD29" s="128">
        <f>A29</f>
        <v>-0.23017241379310346</v>
      </c>
      <c r="DE29" s="128">
        <f>A29</f>
        <v>-0.23017241379310346</v>
      </c>
      <c r="DF29" s="128">
        <f>A29</f>
        <v>-0.23017241379310346</v>
      </c>
      <c r="DG29" s="128">
        <f>A29</f>
        <v>-0.23017241379310346</v>
      </c>
      <c r="DH29" s="128">
        <f>A29</f>
        <v>-0.23017241379310346</v>
      </c>
      <c r="DI29" s="128">
        <f>A29</f>
        <v>-0.23017241379310346</v>
      </c>
      <c r="DJ29" s="128">
        <f>A29</f>
        <v>-0.23017241379310346</v>
      </c>
      <c r="DK29" s="128">
        <f>A29</f>
        <v>-0.23017241379310346</v>
      </c>
      <c r="DL29" s="128">
        <f>A29</f>
        <v>-0.23017241379310346</v>
      </c>
      <c r="DM29" s="128">
        <f>A29</f>
        <v>-0.23017241379310346</v>
      </c>
      <c r="DN29" s="128">
        <f>A29</f>
        <v>-0.23017241379310346</v>
      </c>
      <c r="DO29" s="128">
        <f>A29</f>
        <v>-0.23017241379310346</v>
      </c>
      <c r="DP29" s="128">
        <f>A29</f>
        <v>-0.23017241379310346</v>
      </c>
      <c r="DQ29" s="128">
        <f>A29</f>
        <v>-0.23017241379310346</v>
      </c>
      <c r="DR29" s="128">
        <f>A29</f>
        <v>-0.23017241379310346</v>
      </c>
      <c r="DS29" s="128">
        <f>A29</f>
        <v>-0.23017241379310346</v>
      </c>
      <c r="DT29" s="128">
        <f>A29</f>
        <v>-0.23017241379310346</v>
      </c>
      <c r="DU29" s="128">
        <f>A29</f>
        <v>-0.23017241379310346</v>
      </c>
      <c r="DV29" s="128">
        <f>A29</f>
        <v>-0.23017241379310346</v>
      </c>
      <c r="DW29" s="128">
        <f>A29</f>
        <v>-0.23017241379310346</v>
      </c>
      <c r="DX29" s="128">
        <f>A29</f>
        <v>-0.23017241379310346</v>
      </c>
      <c r="DY29" s="128">
        <f>A29</f>
        <v>-0.23017241379310346</v>
      </c>
      <c r="DZ29" s="128">
        <f>A29</f>
        <v>-0.23017241379310346</v>
      </c>
      <c r="EA29" s="128">
        <f>A29</f>
        <v>-0.23017241379310346</v>
      </c>
      <c r="EB29" s="128">
        <f>A29</f>
        <v>-0.23017241379310346</v>
      </c>
      <c r="EC29" s="128">
        <f>A29</f>
        <v>-0.23017241379310346</v>
      </c>
      <c r="ED29" s="128">
        <f>A29</f>
        <v>-0.23017241379310346</v>
      </c>
      <c r="EE29" s="128">
        <f>A29</f>
        <v>-0.23017241379310346</v>
      </c>
      <c r="EF29" s="128">
        <f>A29</f>
        <v>-0.23017241379310346</v>
      </c>
      <c r="EG29" s="128">
        <f>A29</f>
        <v>-0.23017241379310346</v>
      </c>
      <c r="EH29" s="128">
        <f>A29</f>
        <v>-0.23017241379310346</v>
      </c>
      <c r="EI29" s="128">
        <f>A29</f>
        <v>-0.23017241379310346</v>
      </c>
      <c r="EJ29" s="128">
        <f>A29</f>
        <v>-0.23017241379310346</v>
      </c>
      <c r="EK29" s="128">
        <f>A29</f>
        <v>-0.23017241379310346</v>
      </c>
      <c r="EL29" s="128">
        <f>A29</f>
        <v>-0.23017241379310346</v>
      </c>
      <c r="EM29" s="128">
        <f>A29</f>
        <v>-0.23017241379310346</v>
      </c>
      <c r="EN29" s="128">
        <f>A29</f>
        <v>-0.23017241379310346</v>
      </c>
      <c r="EO29" s="128">
        <f>A29</f>
        <v>-0.23017241379310346</v>
      </c>
      <c r="EP29" s="128">
        <f>A29</f>
        <v>-0.23017241379310346</v>
      </c>
      <c r="EQ29" s="128">
        <f>A29</f>
        <v>-0.23017241379310346</v>
      </c>
      <c r="ER29" s="128">
        <f>A29</f>
        <v>-0.23017241379310346</v>
      </c>
      <c r="ES29" s="128">
        <f>A29</f>
        <v>-0.23017241379310346</v>
      </c>
      <c r="ET29" s="128">
        <f>A29</f>
        <v>-0.23017241379310346</v>
      </c>
      <c r="EU29" s="128">
        <f>A29</f>
        <v>-0.23017241379310346</v>
      </c>
      <c r="EV29" s="128">
        <f>A29</f>
        <v>-0.23017241379310346</v>
      </c>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row>
    <row r="30" spans="1:221" x14ac:dyDescent="0.25">
      <c r="A30" s="129" t="s">
        <v>279</v>
      </c>
      <c r="B30">
        <v>-0.12</v>
      </c>
      <c r="C30">
        <v>-0.08</v>
      </c>
      <c r="D30">
        <v>-0.1</v>
      </c>
      <c r="E30">
        <v>-0.18</v>
      </c>
      <c r="F30">
        <v>-0.27</v>
      </c>
      <c r="G30">
        <v>-0.25</v>
      </c>
      <c r="H30">
        <v>-0.25</v>
      </c>
      <c r="I30">
        <v>-0.28999999999999998</v>
      </c>
      <c r="J30">
        <v>-0.13</v>
      </c>
      <c r="K30">
        <v>-0.09</v>
      </c>
      <c r="L30">
        <v>-0.35</v>
      </c>
      <c r="M30">
        <v>-0.26</v>
      </c>
      <c r="N30">
        <v>-0.31</v>
      </c>
      <c r="O30">
        <v>-0.33</v>
      </c>
      <c r="P30">
        <v>-0.32</v>
      </c>
      <c r="Q30">
        <v>-0.25</v>
      </c>
      <c r="R30">
        <v>-0.1</v>
      </c>
      <c r="S30">
        <v>-0.1</v>
      </c>
      <c r="T30">
        <v>-0.27</v>
      </c>
      <c r="U30">
        <v>-0.16</v>
      </c>
      <c r="V30">
        <v>-0.08</v>
      </c>
      <c r="W30">
        <v>-0.15</v>
      </c>
      <c r="X30">
        <v>-0.26</v>
      </c>
      <c r="Y30">
        <v>-0.37</v>
      </c>
      <c r="Z30">
        <v>-0.46</v>
      </c>
      <c r="AA30">
        <v>-0.28000000000000003</v>
      </c>
      <c r="AB30">
        <v>-0.21</v>
      </c>
      <c r="AC30">
        <v>-0.38</v>
      </c>
      <c r="AD30">
        <v>-0.43</v>
      </c>
      <c r="AE30">
        <v>-0.44</v>
      </c>
      <c r="AF30">
        <v>-0.4</v>
      </c>
      <c r="AG30">
        <v>-0.45</v>
      </c>
      <c r="AH30">
        <v>-0.34</v>
      </c>
      <c r="AI30">
        <v>-0.32</v>
      </c>
      <c r="AJ30">
        <v>-0.14000000000000001</v>
      </c>
      <c r="AK30">
        <v>-0.1</v>
      </c>
      <c r="AL30">
        <v>-0.33</v>
      </c>
      <c r="AM30">
        <v>-0.4</v>
      </c>
      <c r="AN30">
        <v>-0.31</v>
      </c>
      <c r="AO30">
        <v>-0.26</v>
      </c>
      <c r="AP30">
        <v>-0.23</v>
      </c>
      <c r="AQ30">
        <v>-0.16</v>
      </c>
      <c r="AR30">
        <v>-0.25</v>
      </c>
      <c r="AS30">
        <v>-0.25</v>
      </c>
      <c r="AT30">
        <v>-0.25</v>
      </c>
      <c r="AU30">
        <v>-0.18</v>
      </c>
      <c r="AV30">
        <v>-7.0000000000000007E-2</v>
      </c>
      <c r="AW30">
        <v>-0.17</v>
      </c>
      <c r="AX30">
        <v>-0.18</v>
      </c>
      <c r="AY30">
        <v>-0.33</v>
      </c>
      <c r="AZ30">
        <v>-0.11</v>
      </c>
      <c r="BA30">
        <v>-0.06</v>
      </c>
      <c r="BB30">
        <v>-0.13</v>
      </c>
      <c r="BC30">
        <v>-0.26</v>
      </c>
      <c r="BD30">
        <v>-0.11</v>
      </c>
      <c r="BE30">
        <v>-0.16</v>
      </c>
      <c r="BF30">
        <v>-0.12</v>
      </c>
      <c r="BG30">
        <v>-0.01</v>
      </c>
      <c r="BH30">
        <v>-0.02</v>
      </c>
      <c r="BI30">
        <v>0.01</v>
      </c>
      <c r="BJ30">
        <v>0.16</v>
      </c>
      <c r="BK30">
        <v>0.27</v>
      </c>
      <c r="BL30">
        <v>0.11</v>
      </c>
      <c r="BM30">
        <v>0.11</v>
      </c>
      <c r="BN30">
        <v>0.28000000000000003</v>
      </c>
      <c r="BO30">
        <v>0.18</v>
      </c>
      <c r="BP30">
        <v>-0.01</v>
      </c>
      <c r="BQ30">
        <v>-0.04</v>
      </c>
      <c r="BR30">
        <v>-0.05</v>
      </c>
      <c r="BS30">
        <v>-7.0000000000000007E-2</v>
      </c>
      <c r="BT30">
        <v>-0.15</v>
      </c>
      <c r="BU30" s="132">
        <v>0</v>
      </c>
      <c r="BV30">
        <v>0.04</v>
      </c>
      <c r="BW30">
        <v>0.13</v>
      </c>
      <c r="BX30">
        <v>-0.1</v>
      </c>
      <c r="BY30">
        <v>-0.13</v>
      </c>
      <c r="BZ30">
        <v>-0.18</v>
      </c>
      <c r="CA30">
        <v>7.0000000000000007E-2</v>
      </c>
      <c r="CB30">
        <v>0.12</v>
      </c>
      <c r="CC30">
        <v>0.08</v>
      </c>
      <c r="CD30">
        <v>0.05</v>
      </c>
      <c r="CE30">
        <v>0.1</v>
      </c>
      <c r="CF30">
        <v>0.11</v>
      </c>
      <c r="CG30">
        <v>0.12</v>
      </c>
      <c r="CH30">
        <v>-0.14000000000000001</v>
      </c>
      <c r="CI30">
        <v>-7.0000000000000007E-2</v>
      </c>
      <c r="CJ30">
        <v>-0.01</v>
      </c>
      <c r="CK30">
        <v>0</v>
      </c>
      <c r="CL30">
        <v>-0.03</v>
      </c>
      <c r="CM30">
        <v>0.11</v>
      </c>
      <c r="CN30">
        <v>0.06</v>
      </c>
      <c r="CO30">
        <v>-7.0000000000000007E-2</v>
      </c>
      <c r="CP30">
        <v>0.04</v>
      </c>
      <c r="CQ30">
        <v>0.19</v>
      </c>
      <c r="CR30">
        <v>-0.06</v>
      </c>
      <c r="CS30">
        <v>0.01</v>
      </c>
      <c r="CT30">
        <v>-7.0000000000000007E-2</v>
      </c>
      <c r="CU30">
        <v>0.21</v>
      </c>
      <c r="CV30">
        <v>0.12</v>
      </c>
      <c r="CW30">
        <v>0.23</v>
      </c>
      <c r="CX30">
        <v>0.28000000000000003</v>
      </c>
      <c r="CY30">
        <v>0.33</v>
      </c>
      <c r="CZ30">
        <v>0.19</v>
      </c>
      <c r="DA30">
        <v>0.36</v>
      </c>
      <c r="DB30">
        <v>0.17</v>
      </c>
      <c r="DC30">
        <v>0.16</v>
      </c>
      <c r="DD30">
        <v>0.24</v>
      </c>
      <c r="DE30">
        <v>0.39</v>
      </c>
      <c r="DF30">
        <v>0.4</v>
      </c>
      <c r="DG30">
        <v>0.3</v>
      </c>
      <c r="DH30">
        <v>0.45</v>
      </c>
      <c r="DI30">
        <v>0.39</v>
      </c>
      <c r="DJ30">
        <v>0.24</v>
      </c>
      <c r="DK30">
        <v>0.28000000000000003</v>
      </c>
      <c r="DL30">
        <v>0.35</v>
      </c>
      <c r="DM30">
        <v>0.47</v>
      </c>
      <c r="DN30">
        <v>0.33</v>
      </c>
      <c r="DO30">
        <v>0.52</v>
      </c>
      <c r="DP30">
        <v>0.65</v>
      </c>
      <c r="DQ30">
        <v>0.44</v>
      </c>
      <c r="DR30">
        <v>0.43</v>
      </c>
      <c r="DS30">
        <v>0.56999999999999995</v>
      </c>
      <c r="DT30">
        <v>0.62</v>
      </c>
      <c r="DU30">
        <v>0.64</v>
      </c>
      <c r="DV30">
        <v>0.57999999999999996</v>
      </c>
      <c r="DW30">
        <v>0.67</v>
      </c>
      <c r="DX30">
        <v>0.64</v>
      </c>
      <c r="DY30">
        <v>0.62</v>
      </c>
      <c r="DZ30">
        <v>0.54</v>
      </c>
      <c r="EA30">
        <v>0.65</v>
      </c>
      <c r="EB30">
        <v>0.72</v>
      </c>
      <c r="EC30">
        <v>0.57999999999999996</v>
      </c>
      <c r="ED30">
        <v>0.64</v>
      </c>
      <c r="EE30">
        <v>0.68</v>
      </c>
      <c r="EF30">
        <v>0.74</v>
      </c>
      <c r="EG30">
        <v>0.93</v>
      </c>
      <c r="EH30">
        <v>0.99</v>
      </c>
      <c r="EI30">
        <v>0.91</v>
      </c>
      <c r="EJ30">
        <v>0.82</v>
      </c>
      <c r="EK30">
        <v>0.95</v>
      </c>
      <c r="EL30">
        <v>0.98</v>
      </c>
      <c r="EM30">
        <v>0.84</v>
      </c>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row>
    <row r="31" spans="1:221" x14ac:dyDescent="0.25">
      <c r="A31" s="92" t="s">
        <v>283</v>
      </c>
      <c r="B31" s="128">
        <f t="shared" ref="B31:BM31" si="1">B30-B29</f>
        <v>0.11017241379310347</v>
      </c>
      <c r="C31" s="128">
        <f t="shared" si="1"/>
        <v>0.15017241379310348</v>
      </c>
      <c r="D31" s="128">
        <f t="shared" si="1"/>
        <v>0.13017241379310346</v>
      </c>
      <c r="E31" s="128">
        <f t="shared" si="1"/>
        <v>5.0172413793103471E-2</v>
      </c>
      <c r="F31" s="128">
        <f t="shared" si="1"/>
        <v>-3.9827586206896554E-2</v>
      </c>
      <c r="G31" s="128">
        <f t="shared" si="1"/>
        <v>-1.9827586206896536E-2</v>
      </c>
      <c r="H31" s="128">
        <f t="shared" si="1"/>
        <v>-1.9827586206896536E-2</v>
      </c>
      <c r="I31" s="128">
        <f t="shared" si="1"/>
        <v>-5.9827586206896516E-2</v>
      </c>
      <c r="J31" s="128">
        <f t="shared" si="1"/>
        <v>0.10017241379310346</v>
      </c>
      <c r="K31" s="128">
        <f t="shared" si="1"/>
        <v>0.14017241379310347</v>
      </c>
      <c r="L31" s="128">
        <f t="shared" si="1"/>
        <v>-0.11982758620689651</v>
      </c>
      <c r="M31" s="128">
        <f t="shared" si="1"/>
        <v>-2.9827586206896545E-2</v>
      </c>
      <c r="N31" s="128">
        <f t="shared" si="1"/>
        <v>-7.9827586206896534E-2</v>
      </c>
      <c r="O31" s="128">
        <f t="shared" si="1"/>
        <v>-9.9827586206896551E-2</v>
      </c>
      <c r="P31" s="128">
        <f t="shared" si="1"/>
        <v>-8.9827586206896542E-2</v>
      </c>
      <c r="Q31" s="128">
        <f t="shared" si="1"/>
        <v>-1.9827586206896536E-2</v>
      </c>
      <c r="R31" s="128">
        <f t="shared" si="1"/>
        <v>0.13017241379310346</v>
      </c>
      <c r="S31" s="128">
        <f t="shared" si="1"/>
        <v>0.13017241379310346</v>
      </c>
      <c r="T31" s="128">
        <f t="shared" si="1"/>
        <v>-3.9827586206896554E-2</v>
      </c>
      <c r="U31" s="128">
        <f t="shared" si="1"/>
        <v>7.0172413793103461E-2</v>
      </c>
      <c r="V31" s="128">
        <f t="shared" si="1"/>
        <v>0.15017241379310348</v>
      </c>
      <c r="W31" s="128">
        <f t="shared" si="1"/>
        <v>8.017241379310347E-2</v>
      </c>
      <c r="X31" s="128">
        <f t="shared" si="1"/>
        <v>-2.9827586206896545E-2</v>
      </c>
      <c r="Y31" s="128">
        <f t="shared" si="1"/>
        <v>-0.13982758620689653</v>
      </c>
      <c r="Z31" s="128">
        <f t="shared" si="1"/>
        <v>-0.22982758620689656</v>
      </c>
      <c r="AA31" s="128">
        <f t="shared" si="1"/>
        <v>-4.9827586206896562E-2</v>
      </c>
      <c r="AB31" s="128">
        <f t="shared" si="1"/>
        <v>2.0172413793103472E-2</v>
      </c>
      <c r="AC31" s="128">
        <f t="shared" si="1"/>
        <v>-0.14982758620689654</v>
      </c>
      <c r="AD31" s="128">
        <f t="shared" si="1"/>
        <v>-0.19982758620689653</v>
      </c>
      <c r="AE31" s="128">
        <f t="shared" si="1"/>
        <v>-0.20982758620689654</v>
      </c>
      <c r="AF31" s="128">
        <f t="shared" si="1"/>
        <v>-0.16982758620689656</v>
      </c>
      <c r="AG31" s="128">
        <f t="shared" si="1"/>
        <v>-0.21982758620689655</v>
      </c>
      <c r="AH31" s="128">
        <f t="shared" si="1"/>
        <v>-0.10982758620689656</v>
      </c>
      <c r="AI31" s="128">
        <f t="shared" si="1"/>
        <v>-8.9827586206896542E-2</v>
      </c>
      <c r="AJ31" s="128">
        <f t="shared" si="1"/>
        <v>9.0172413793103451E-2</v>
      </c>
      <c r="AK31" s="128">
        <f t="shared" si="1"/>
        <v>0.13017241379310346</v>
      </c>
      <c r="AL31" s="128">
        <f t="shared" si="1"/>
        <v>-9.9827586206896551E-2</v>
      </c>
      <c r="AM31" s="128">
        <f t="shared" si="1"/>
        <v>-0.16982758620689656</v>
      </c>
      <c r="AN31" s="128">
        <f t="shared" si="1"/>
        <v>-7.9827586206896534E-2</v>
      </c>
      <c r="AO31" s="128">
        <f t="shared" si="1"/>
        <v>-2.9827586206896545E-2</v>
      </c>
      <c r="AP31" s="128">
        <f t="shared" si="1"/>
        <v>1.7241379310345417E-4</v>
      </c>
      <c r="AQ31" s="128">
        <f t="shared" si="1"/>
        <v>7.0172413793103461E-2</v>
      </c>
      <c r="AR31" s="128">
        <f t="shared" si="1"/>
        <v>-1.9827586206896536E-2</v>
      </c>
      <c r="AS31" s="128">
        <f t="shared" si="1"/>
        <v>-1.9827586206896536E-2</v>
      </c>
      <c r="AT31" s="128">
        <f t="shared" si="1"/>
        <v>-1.9827586206896536E-2</v>
      </c>
      <c r="AU31" s="128">
        <f t="shared" si="1"/>
        <v>5.0172413793103471E-2</v>
      </c>
      <c r="AV31" s="128">
        <f t="shared" si="1"/>
        <v>0.16017241379310346</v>
      </c>
      <c r="AW31" s="128">
        <f t="shared" si="1"/>
        <v>6.0172413793103452E-2</v>
      </c>
      <c r="AX31" s="128">
        <f t="shared" si="1"/>
        <v>5.0172413793103471E-2</v>
      </c>
      <c r="AY31" s="128">
        <f t="shared" si="1"/>
        <v>-9.9827586206896551E-2</v>
      </c>
      <c r="AZ31" s="128">
        <f t="shared" si="1"/>
        <v>0.12017241379310346</v>
      </c>
      <c r="BA31" s="128">
        <f t="shared" si="1"/>
        <v>0.17017241379310347</v>
      </c>
      <c r="BB31" s="128">
        <f t="shared" si="1"/>
        <v>0.10017241379310346</v>
      </c>
      <c r="BC31" s="128">
        <f t="shared" si="1"/>
        <v>-2.9827586206896545E-2</v>
      </c>
      <c r="BD31" s="128">
        <f t="shared" si="1"/>
        <v>0.12017241379310346</v>
      </c>
      <c r="BE31" s="128">
        <f t="shared" si="1"/>
        <v>7.0172413793103461E-2</v>
      </c>
      <c r="BF31" s="128">
        <f t="shared" si="1"/>
        <v>0.11017241379310347</v>
      </c>
      <c r="BG31" s="128">
        <f t="shared" si="1"/>
        <v>0.22017241379310346</v>
      </c>
      <c r="BH31" s="128">
        <f t="shared" si="1"/>
        <v>0.21017241379310347</v>
      </c>
      <c r="BI31" s="128">
        <f t="shared" si="1"/>
        <v>0.24017241379310347</v>
      </c>
      <c r="BJ31" s="128">
        <f t="shared" si="1"/>
        <v>0.39017241379310347</v>
      </c>
      <c r="BK31" s="128">
        <f t="shared" si="1"/>
        <v>0.50017241379310351</v>
      </c>
      <c r="BL31" s="128">
        <f t="shared" si="1"/>
        <v>0.34017241379310348</v>
      </c>
      <c r="BM31" s="128">
        <f t="shared" si="1"/>
        <v>0.34017241379310348</v>
      </c>
      <c r="BN31" s="128">
        <f t="shared" ref="BN31:DY31" si="2">BN30-BN29</f>
        <v>0.51017241379310352</v>
      </c>
      <c r="BO31" s="128">
        <f t="shared" si="2"/>
        <v>0.41017241379310343</v>
      </c>
      <c r="BP31" s="128">
        <f t="shared" si="2"/>
        <v>0.22017241379310346</v>
      </c>
      <c r="BQ31" s="128">
        <f t="shared" si="2"/>
        <v>0.19017241379310346</v>
      </c>
      <c r="BR31" s="128">
        <f t="shared" si="2"/>
        <v>0.18017241379310345</v>
      </c>
      <c r="BS31" s="128">
        <f t="shared" si="2"/>
        <v>0.16017241379310346</v>
      </c>
      <c r="BT31" s="128">
        <f t="shared" si="2"/>
        <v>8.017241379310347E-2</v>
      </c>
      <c r="BU31" s="128">
        <f t="shared" si="2"/>
        <v>0.23017241379310346</v>
      </c>
      <c r="BV31" s="128">
        <f t="shared" si="2"/>
        <v>0.27017241379310347</v>
      </c>
      <c r="BW31" s="128">
        <f t="shared" si="2"/>
        <v>0.3601724137931035</v>
      </c>
      <c r="BX31" s="128">
        <f t="shared" si="2"/>
        <v>0.13017241379310346</v>
      </c>
      <c r="BY31" s="128">
        <f t="shared" si="2"/>
        <v>0.10017241379310346</v>
      </c>
      <c r="BZ31" s="128">
        <f t="shared" si="2"/>
        <v>5.0172413793103471E-2</v>
      </c>
      <c r="CA31" s="128">
        <f t="shared" si="2"/>
        <v>0.30017241379310344</v>
      </c>
      <c r="CB31" s="128">
        <f t="shared" si="2"/>
        <v>0.35017241379310349</v>
      </c>
      <c r="CC31" s="128">
        <f t="shared" si="2"/>
        <v>0.31017241379310345</v>
      </c>
      <c r="CD31" s="128">
        <f t="shared" si="2"/>
        <v>0.28017241379310348</v>
      </c>
      <c r="CE31" s="128">
        <f t="shared" si="2"/>
        <v>0.33017241379310347</v>
      </c>
      <c r="CF31" s="128">
        <f t="shared" si="2"/>
        <v>0.34017241379310348</v>
      </c>
      <c r="CG31" s="128">
        <f t="shared" si="2"/>
        <v>0.35017241379310349</v>
      </c>
      <c r="CH31" s="128">
        <f t="shared" si="2"/>
        <v>9.0172413793103451E-2</v>
      </c>
      <c r="CI31" s="128">
        <f t="shared" si="2"/>
        <v>0.16017241379310346</v>
      </c>
      <c r="CJ31" s="128">
        <f t="shared" si="2"/>
        <v>0.22017241379310346</v>
      </c>
      <c r="CK31" s="128">
        <f t="shared" si="2"/>
        <v>0.23017241379310346</v>
      </c>
      <c r="CL31" s="128">
        <f t="shared" si="2"/>
        <v>0.20017241379310347</v>
      </c>
      <c r="CM31" s="128">
        <f t="shared" si="2"/>
        <v>0.34017241379310348</v>
      </c>
      <c r="CN31" s="128">
        <f t="shared" si="2"/>
        <v>0.29017241379310343</v>
      </c>
      <c r="CO31" s="128">
        <f t="shared" si="2"/>
        <v>0.16017241379310346</v>
      </c>
      <c r="CP31" s="128">
        <f t="shared" si="2"/>
        <v>0.27017241379310347</v>
      </c>
      <c r="CQ31" s="128">
        <f t="shared" si="2"/>
        <v>0.42017241379310344</v>
      </c>
      <c r="CR31" s="128">
        <f t="shared" si="2"/>
        <v>0.17017241379310347</v>
      </c>
      <c r="CS31" s="128">
        <f t="shared" si="2"/>
        <v>0.24017241379310347</v>
      </c>
      <c r="CT31" s="128">
        <f t="shared" si="2"/>
        <v>0.16017241379310346</v>
      </c>
      <c r="CU31" s="128">
        <f t="shared" si="2"/>
        <v>0.44017241379310346</v>
      </c>
      <c r="CV31" s="128">
        <f t="shared" si="2"/>
        <v>0.35017241379310349</v>
      </c>
      <c r="CW31" s="128">
        <f t="shared" si="2"/>
        <v>0.46017241379310347</v>
      </c>
      <c r="CX31" s="128">
        <f t="shared" si="2"/>
        <v>0.51017241379310352</v>
      </c>
      <c r="CY31" s="128">
        <f t="shared" si="2"/>
        <v>0.56017241379310345</v>
      </c>
      <c r="CZ31" s="128">
        <f t="shared" si="2"/>
        <v>0.42017241379310344</v>
      </c>
      <c r="DA31" s="128">
        <f t="shared" si="2"/>
        <v>0.59017241379310348</v>
      </c>
      <c r="DB31" s="128">
        <f t="shared" si="2"/>
        <v>0.40017241379310348</v>
      </c>
      <c r="DC31" s="128">
        <f t="shared" si="2"/>
        <v>0.39017241379310347</v>
      </c>
      <c r="DD31" s="128">
        <f t="shared" si="2"/>
        <v>0.47017241379310348</v>
      </c>
      <c r="DE31" s="128">
        <f t="shared" si="2"/>
        <v>0.62017241379310351</v>
      </c>
      <c r="DF31" s="128">
        <f t="shared" si="2"/>
        <v>0.63017241379310351</v>
      </c>
      <c r="DG31" s="128">
        <f t="shared" si="2"/>
        <v>0.53017241379310343</v>
      </c>
      <c r="DH31" s="128">
        <f t="shared" si="2"/>
        <v>0.68017241379310345</v>
      </c>
      <c r="DI31" s="128">
        <f t="shared" si="2"/>
        <v>0.62017241379310351</v>
      </c>
      <c r="DJ31" s="128">
        <f t="shared" si="2"/>
        <v>0.47017241379310348</v>
      </c>
      <c r="DK31" s="128">
        <f t="shared" si="2"/>
        <v>0.51017241379310352</v>
      </c>
      <c r="DL31" s="128">
        <f t="shared" si="2"/>
        <v>0.58017241379310347</v>
      </c>
      <c r="DM31" s="128">
        <f t="shared" si="2"/>
        <v>0.70017241379310347</v>
      </c>
      <c r="DN31" s="128">
        <f t="shared" si="2"/>
        <v>0.56017241379310345</v>
      </c>
      <c r="DO31" s="128">
        <f t="shared" si="2"/>
        <v>0.75017241379310351</v>
      </c>
      <c r="DP31" s="128">
        <f t="shared" si="2"/>
        <v>0.88017241379310351</v>
      </c>
      <c r="DQ31" s="128">
        <f t="shared" si="2"/>
        <v>0.67017241379310344</v>
      </c>
      <c r="DR31" s="128">
        <f t="shared" si="2"/>
        <v>0.66017241379310343</v>
      </c>
      <c r="DS31" s="128">
        <f t="shared" si="2"/>
        <v>0.80017241379310344</v>
      </c>
      <c r="DT31" s="128">
        <f t="shared" si="2"/>
        <v>0.85017241379310349</v>
      </c>
      <c r="DU31" s="128">
        <f t="shared" si="2"/>
        <v>0.87017241379310351</v>
      </c>
      <c r="DV31" s="128">
        <f t="shared" si="2"/>
        <v>0.81017241379310345</v>
      </c>
      <c r="DW31" s="128">
        <f t="shared" si="2"/>
        <v>0.90017241379310353</v>
      </c>
      <c r="DX31" s="128">
        <f t="shared" si="2"/>
        <v>0.87017241379310351</v>
      </c>
      <c r="DY31" s="128">
        <f t="shared" si="2"/>
        <v>0.85017241379310349</v>
      </c>
      <c r="DZ31" s="128">
        <f t="shared" ref="DZ31:FU31" si="3">DZ30-DZ29</f>
        <v>0.77017241379310353</v>
      </c>
      <c r="EA31" s="128">
        <f t="shared" si="3"/>
        <v>0.88017241379310351</v>
      </c>
      <c r="EB31" s="128">
        <f t="shared" si="3"/>
        <v>0.95017241379310347</v>
      </c>
      <c r="EC31" s="128">
        <f t="shared" si="3"/>
        <v>0.81017241379310345</v>
      </c>
      <c r="ED31" s="128">
        <f t="shared" si="3"/>
        <v>0.87017241379310351</v>
      </c>
      <c r="EE31" s="128">
        <f t="shared" si="3"/>
        <v>0.91017241379310354</v>
      </c>
      <c r="EF31" s="128">
        <f t="shared" si="3"/>
        <v>0.97017241379310348</v>
      </c>
      <c r="EG31" s="128">
        <f t="shared" si="3"/>
        <v>1.1601724137931035</v>
      </c>
      <c r="EH31" s="128">
        <f t="shared" si="3"/>
        <v>1.2201724137931034</v>
      </c>
      <c r="EI31" s="128">
        <f t="shared" si="3"/>
        <v>1.1401724137931035</v>
      </c>
      <c r="EJ31" s="128">
        <f t="shared" si="3"/>
        <v>1.0501724137931034</v>
      </c>
      <c r="EK31" s="128">
        <f t="shared" si="3"/>
        <v>1.1801724137931033</v>
      </c>
      <c r="EL31" s="128">
        <f t="shared" si="3"/>
        <v>1.2101724137931034</v>
      </c>
      <c r="EM31" s="128">
        <f t="shared" si="3"/>
        <v>1.0701724137931035</v>
      </c>
      <c r="EN31" s="128">
        <f t="shared" si="3"/>
        <v>0.23017241379310346</v>
      </c>
      <c r="EO31" s="128">
        <f t="shared" si="3"/>
        <v>0.23017241379310346</v>
      </c>
      <c r="EP31" s="128">
        <f t="shared" si="3"/>
        <v>0.23017241379310346</v>
      </c>
      <c r="EQ31" s="128">
        <f t="shared" si="3"/>
        <v>0.23017241379310346</v>
      </c>
      <c r="ER31" s="128">
        <f t="shared" si="3"/>
        <v>0.23017241379310346</v>
      </c>
      <c r="ES31" s="128">
        <f t="shared" si="3"/>
        <v>0.23017241379310346</v>
      </c>
      <c r="ET31" s="128">
        <f t="shared" si="3"/>
        <v>0.23017241379310346</v>
      </c>
      <c r="EU31" s="128">
        <f t="shared" si="3"/>
        <v>0.23017241379310346</v>
      </c>
      <c r="EV31" s="128">
        <f t="shared" si="3"/>
        <v>0.23017241379310346</v>
      </c>
      <c r="EW31" s="128">
        <f t="shared" si="3"/>
        <v>0</v>
      </c>
      <c r="EX31" s="128">
        <f t="shared" si="3"/>
        <v>0</v>
      </c>
      <c r="EY31" s="128">
        <f t="shared" si="3"/>
        <v>0</v>
      </c>
      <c r="EZ31" s="128">
        <f t="shared" si="3"/>
        <v>0</v>
      </c>
      <c r="FA31" s="128">
        <f t="shared" si="3"/>
        <v>0</v>
      </c>
      <c r="FB31" s="128">
        <f t="shared" si="3"/>
        <v>0</v>
      </c>
      <c r="FC31" s="128">
        <f t="shared" si="3"/>
        <v>0</v>
      </c>
      <c r="FD31" s="128">
        <f t="shared" si="3"/>
        <v>0</v>
      </c>
      <c r="FE31" s="128">
        <f t="shared" si="3"/>
        <v>0</v>
      </c>
      <c r="FF31" s="128">
        <f t="shared" si="3"/>
        <v>0</v>
      </c>
      <c r="FG31" s="128">
        <f t="shared" si="3"/>
        <v>0</v>
      </c>
      <c r="FH31" s="128">
        <f t="shared" si="3"/>
        <v>0</v>
      </c>
      <c r="FI31" s="128">
        <f t="shared" si="3"/>
        <v>0</v>
      </c>
      <c r="FJ31" s="128">
        <f t="shared" si="3"/>
        <v>0</v>
      </c>
      <c r="FK31" s="128">
        <f t="shared" si="3"/>
        <v>0</v>
      </c>
      <c r="FL31" s="128">
        <f t="shared" si="3"/>
        <v>0</v>
      </c>
      <c r="FM31" s="128">
        <f t="shared" si="3"/>
        <v>0</v>
      </c>
      <c r="FN31" s="128">
        <f t="shared" si="3"/>
        <v>0</v>
      </c>
      <c r="FO31" s="128">
        <f t="shared" si="3"/>
        <v>0</v>
      </c>
      <c r="FP31" s="128">
        <f t="shared" si="3"/>
        <v>0</v>
      </c>
      <c r="FQ31" s="128">
        <f t="shared" si="3"/>
        <v>0</v>
      </c>
      <c r="FR31" s="128">
        <f t="shared" si="3"/>
        <v>0</v>
      </c>
      <c r="FS31" s="128">
        <f t="shared" si="3"/>
        <v>0</v>
      </c>
      <c r="FT31" s="128">
        <f t="shared" si="3"/>
        <v>0</v>
      </c>
      <c r="FU31" s="128">
        <f t="shared" si="3"/>
        <v>0</v>
      </c>
      <c r="FV31" s="128">
        <f t="shared" ref="FV31:GQ31" si="4">FV30-FV29</f>
        <v>0</v>
      </c>
      <c r="FW31" s="128">
        <f t="shared" si="4"/>
        <v>0</v>
      </c>
      <c r="FX31" s="128">
        <f t="shared" si="4"/>
        <v>0</v>
      </c>
      <c r="FY31" s="128">
        <f t="shared" si="4"/>
        <v>0</v>
      </c>
      <c r="FZ31" s="128">
        <f t="shared" si="4"/>
        <v>0</v>
      </c>
      <c r="GA31" s="128">
        <f t="shared" si="4"/>
        <v>0</v>
      </c>
      <c r="GB31" s="128">
        <f t="shared" si="4"/>
        <v>0</v>
      </c>
      <c r="GC31" s="128">
        <f t="shared" si="4"/>
        <v>0</v>
      </c>
      <c r="GD31" s="128">
        <f t="shared" si="4"/>
        <v>0</v>
      </c>
      <c r="GE31" s="128">
        <f t="shared" si="4"/>
        <v>0</v>
      </c>
      <c r="GF31" s="128">
        <f t="shared" si="4"/>
        <v>0</v>
      </c>
      <c r="GG31" s="128">
        <f t="shared" si="4"/>
        <v>0</v>
      </c>
      <c r="GH31" s="128">
        <f t="shared" si="4"/>
        <v>0</v>
      </c>
      <c r="GI31" s="128">
        <f t="shared" si="4"/>
        <v>0</v>
      </c>
      <c r="GJ31" s="128">
        <f t="shared" si="4"/>
        <v>0</v>
      </c>
      <c r="GK31" s="128">
        <f t="shared" si="4"/>
        <v>0</v>
      </c>
      <c r="GL31" s="128">
        <f t="shared" si="4"/>
        <v>0</v>
      </c>
      <c r="GM31" s="128">
        <f t="shared" si="4"/>
        <v>0</v>
      </c>
      <c r="GN31" s="128">
        <f t="shared" si="4"/>
        <v>0</v>
      </c>
      <c r="GO31" s="128">
        <f t="shared" si="4"/>
        <v>0</v>
      </c>
      <c r="GP31" s="128">
        <f t="shared" si="4"/>
        <v>0</v>
      </c>
      <c r="GQ31" s="128">
        <f t="shared" si="4"/>
        <v>0</v>
      </c>
      <c r="GR31" s="128">
        <f t="shared" ref="GR31:HM31" si="5">GR30-GR29</f>
        <v>0</v>
      </c>
      <c r="GS31" s="128">
        <f t="shared" si="5"/>
        <v>0</v>
      </c>
      <c r="GT31" s="128">
        <f t="shared" si="5"/>
        <v>0</v>
      </c>
      <c r="GU31" s="128">
        <f t="shared" si="5"/>
        <v>0</v>
      </c>
      <c r="GV31" s="128">
        <f t="shared" si="5"/>
        <v>0</v>
      </c>
      <c r="GW31" s="128">
        <f t="shared" si="5"/>
        <v>0</v>
      </c>
      <c r="GX31" s="128">
        <f t="shared" si="5"/>
        <v>0</v>
      </c>
      <c r="GY31" s="128">
        <f t="shared" si="5"/>
        <v>0</v>
      </c>
      <c r="GZ31" s="128">
        <f t="shared" si="5"/>
        <v>0</v>
      </c>
      <c r="HA31" s="128">
        <f t="shared" si="5"/>
        <v>0</v>
      </c>
      <c r="HB31" s="128">
        <f t="shared" si="5"/>
        <v>0</v>
      </c>
      <c r="HC31" s="128">
        <f t="shared" si="5"/>
        <v>0</v>
      </c>
      <c r="HD31" s="128">
        <f t="shared" si="5"/>
        <v>0</v>
      </c>
      <c r="HE31" s="128">
        <f t="shared" si="5"/>
        <v>0</v>
      </c>
      <c r="HF31" s="128">
        <f t="shared" si="5"/>
        <v>0</v>
      </c>
      <c r="HG31" s="128">
        <f t="shared" si="5"/>
        <v>0</v>
      </c>
      <c r="HH31" s="128">
        <f t="shared" si="5"/>
        <v>0</v>
      </c>
      <c r="HI31" s="128">
        <f t="shared" si="5"/>
        <v>0</v>
      </c>
      <c r="HJ31" s="128">
        <f t="shared" si="5"/>
        <v>0</v>
      </c>
      <c r="HK31" s="128">
        <f t="shared" si="5"/>
        <v>0</v>
      </c>
      <c r="HL31" s="128">
        <f t="shared" si="5"/>
        <v>0</v>
      </c>
      <c r="HM31" s="128">
        <f t="shared" si="5"/>
        <v>0</v>
      </c>
    </row>
    <row r="33" spans="1:221" x14ac:dyDescent="0.25">
      <c r="B33" s="229">
        <v>1880</v>
      </c>
      <c r="C33" s="229">
        <v>1881</v>
      </c>
      <c r="D33" s="229">
        <v>1882</v>
      </c>
      <c r="E33" s="229">
        <v>1883</v>
      </c>
      <c r="F33" s="229">
        <v>1884</v>
      </c>
      <c r="G33" s="229">
        <v>1885</v>
      </c>
      <c r="H33" s="229">
        <v>1886</v>
      </c>
      <c r="I33" s="229">
        <v>1887</v>
      </c>
      <c r="J33" s="229">
        <v>1888</v>
      </c>
      <c r="K33" s="229">
        <v>1889</v>
      </c>
      <c r="L33" s="229">
        <v>1890</v>
      </c>
      <c r="M33" s="229">
        <v>1891</v>
      </c>
      <c r="N33" s="229">
        <v>1892</v>
      </c>
      <c r="O33" s="229">
        <v>1893</v>
      </c>
      <c r="P33" s="229">
        <v>1894</v>
      </c>
      <c r="Q33" s="229">
        <v>1895</v>
      </c>
      <c r="R33" s="229">
        <v>1896</v>
      </c>
      <c r="S33" s="229">
        <v>1897</v>
      </c>
      <c r="T33" s="229">
        <v>1898</v>
      </c>
      <c r="U33" s="229">
        <v>1899</v>
      </c>
      <c r="V33" s="229">
        <v>1900</v>
      </c>
      <c r="W33" s="229">
        <v>1901</v>
      </c>
      <c r="X33" s="229">
        <v>1902</v>
      </c>
      <c r="Y33" s="229">
        <v>1903</v>
      </c>
      <c r="Z33" s="229">
        <v>1904</v>
      </c>
      <c r="AA33" s="229">
        <v>1905</v>
      </c>
      <c r="AB33" s="229">
        <v>1906</v>
      </c>
      <c r="AC33" s="229">
        <v>1907</v>
      </c>
      <c r="AD33" s="229">
        <v>1908</v>
      </c>
      <c r="AE33" s="229">
        <v>1909</v>
      </c>
      <c r="AF33" s="229">
        <v>1910</v>
      </c>
      <c r="AG33" s="229">
        <v>1911</v>
      </c>
      <c r="AH33" s="229">
        <v>1912</v>
      </c>
      <c r="AI33" s="229">
        <v>1913</v>
      </c>
      <c r="AJ33" s="229">
        <v>1914</v>
      </c>
      <c r="AK33" s="229">
        <v>1915</v>
      </c>
      <c r="AL33" s="229">
        <v>1916</v>
      </c>
      <c r="AM33" s="229">
        <v>1917</v>
      </c>
      <c r="AN33" s="229">
        <v>1918</v>
      </c>
      <c r="AO33" s="229">
        <v>1919</v>
      </c>
      <c r="AP33" s="229">
        <v>1920</v>
      </c>
      <c r="AQ33" s="229">
        <v>1921</v>
      </c>
      <c r="AR33" s="229">
        <v>1922</v>
      </c>
      <c r="AS33" s="229">
        <v>1923</v>
      </c>
      <c r="AT33" s="229">
        <v>1924</v>
      </c>
      <c r="AU33" s="229">
        <v>1925</v>
      </c>
      <c r="AV33" s="229">
        <v>1926</v>
      </c>
      <c r="AW33" s="229">
        <v>1927</v>
      </c>
      <c r="AX33" s="229">
        <v>1928</v>
      </c>
      <c r="AY33" s="229">
        <v>1929</v>
      </c>
      <c r="AZ33" s="229">
        <v>1930</v>
      </c>
      <c r="BA33" s="229">
        <v>1931</v>
      </c>
      <c r="BB33" s="229">
        <v>1932</v>
      </c>
      <c r="BC33" s="229">
        <v>1933</v>
      </c>
      <c r="BD33" s="229">
        <v>1934</v>
      </c>
      <c r="BE33" s="229">
        <v>1935</v>
      </c>
      <c r="BF33" s="229">
        <v>1936</v>
      </c>
      <c r="BG33" s="229">
        <v>1937</v>
      </c>
      <c r="BH33" s="228">
        <v>1938</v>
      </c>
      <c r="BI33" s="228">
        <v>1939</v>
      </c>
      <c r="BJ33" s="228">
        <v>1940</v>
      </c>
      <c r="BK33" s="228">
        <v>1941</v>
      </c>
      <c r="BL33" s="228">
        <v>1942</v>
      </c>
      <c r="BM33" s="228">
        <v>1943</v>
      </c>
      <c r="BN33" s="228">
        <v>1944</v>
      </c>
      <c r="BO33" s="228">
        <v>1945</v>
      </c>
      <c r="BP33" s="228">
        <v>1946</v>
      </c>
      <c r="BQ33" s="228">
        <v>1947</v>
      </c>
      <c r="BR33" s="228">
        <v>1948</v>
      </c>
      <c r="BS33" s="228">
        <v>1949</v>
      </c>
      <c r="BT33" s="228">
        <v>1950</v>
      </c>
      <c r="BU33" s="228">
        <v>1951</v>
      </c>
      <c r="BV33" s="228">
        <v>1952</v>
      </c>
      <c r="BW33" s="228">
        <v>1953</v>
      </c>
      <c r="BX33" s="228">
        <v>1954</v>
      </c>
      <c r="BY33" s="228">
        <v>1955</v>
      </c>
      <c r="BZ33" s="228">
        <v>1956</v>
      </c>
      <c r="CA33" s="228">
        <v>1957</v>
      </c>
      <c r="CB33" s="228">
        <v>1958</v>
      </c>
      <c r="CC33" s="228">
        <v>1959</v>
      </c>
      <c r="CD33" s="228">
        <v>1960</v>
      </c>
      <c r="CE33" s="228">
        <v>1961</v>
      </c>
      <c r="CF33" s="228">
        <v>1962</v>
      </c>
      <c r="CG33" s="228">
        <v>1963</v>
      </c>
      <c r="CH33" s="228">
        <v>1964</v>
      </c>
      <c r="CI33" s="228">
        <v>1965</v>
      </c>
      <c r="CJ33" s="228">
        <v>1966</v>
      </c>
      <c r="CK33" s="228">
        <v>1967</v>
      </c>
      <c r="CL33" s="228">
        <v>1968</v>
      </c>
      <c r="CM33" s="228">
        <v>1969</v>
      </c>
      <c r="CN33" s="228">
        <v>1970</v>
      </c>
      <c r="CO33" s="228">
        <v>1971</v>
      </c>
      <c r="CP33" s="228">
        <v>1972</v>
      </c>
      <c r="CQ33" s="228">
        <v>1973</v>
      </c>
      <c r="CR33" s="228">
        <v>1974</v>
      </c>
      <c r="CS33" s="228">
        <v>1975</v>
      </c>
      <c r="CT33" s="228">
        <v>1976</v>
      </c>
      <c r="CU33" s="228">
        <v>1977</v>
      </c>
      <c r="CV33" s="228">
        <v>1978</v>
      </c>
      <c r="CW33" s="228">
        <v>1979</v>
      </c>
      <c r="CX33" s="228">
        <v>1980</v>
      </c>
      <c r="CY33" s="228">
        <v>1981</v>
      </c>
      <c r="CZ33" s="228">
        <v>1982</v>
      </c>
      <c r="DA33" s="228">
        <v>1983</v>
      </c>
      <c r="DB33" s="228">
        <v>1984</v>
      </c>
      <c r="DC33" s="228">
        <v>1985</v>
      </c>
      <c r="DD33" s="228">
        <v>1986</v>
      </c>
      <c r="DE33" s="228">
        <v>1987</v>
      </c>
      <c r="DF33" s="228">
        <v>1988</v>
      </c>
      <c r="DG33" s="228">
        <v>1989</v>
      </c>
      <c r="DH33" s="228">
        <v>1990</v>
      </c>
      <c r="DI33" s="228">
        <v>1991</v>
      </c>
      <c r="DJ33" s="228">
        <v>1992</v>
      </c>
      <c r="DK33" s="228">
        <v>1993</v>
      </c>
      <c r="DL33" s="228">
        <v>1994</v>
      </c>
      <c r="DM33" s="228">
        <v>1995</v>
      </c>
      <c r="DN33" s="228">
        <v>1996</v>
      </c>
      <c r="DO33" s="228">
        <v>1997</v>
      </c>
      <c r="DP33" s="228">
        <v>1998</v>
      </c>
      <c r="DQ33" s="228">
        <v>1999</v>
      </c>
      <c r="DR33" s="228">
        <v>2000</v>
      </c>
      <c r="DS33" s="228">
        <v>2001</v>
      </c>
      <c r="DT33" s="228">
        <v>2002</v>
      </c>
      <c r="DU33" s="228">
        <v>2003</v>
      </c>
      <c r="DV33" s="228">
        <v>2004</v>
      </c>
      <c r="DW33" s="228">
        <v>2005</v>
      </c>
      <c r="DX33" s="228">
        <v>2006</v>
      </c>
      <c r="DY33" s="228">
        <v>2007</v>
      </c>
      <c r="DZ33" s="228">
        <v>2008</v>
      </c>
      <c r="EA33" s="228">
        <v>2009</v>
      </c>
      <c r="EB33" s="228">
        <v>2010</v>
      </c>
      <c r="EC33" s="228">
        <v>2011</v>
      </c>
      <c r="ED33" s="228">
        <v>2012</v>
      </c>
      <c r="EE33" s="228">
        <v>2013</v>
      </c>
      <c r="EF33" s="228">
        <v>2014</v>
      </c>
      <c r="EG33" s="228">
        <v>2015</v>
      </c>
      <c r="EH33" s="228">
        <v>2016</v>
      </c>
      <c r="EI33" s="228">
        <v>2017</v>
      </c>
      <c r="EJ33" s="228">
        <v>2018</v>
      </c>
      <c r="EK33" s="228">
        <v>2019</v>
      </c>
      <c r="EL33" s="228">
        <v>2020</v>
      </c>
      <c r="EM33" s="228">
        <v>2021</v>
      </c>
      <c r="EN33" s="228">
        <v>2022</v>
      </c>
      <c r="EO33" s="228">
        <v>2023</v>
      </c>
      <c r="EP33" s="228">
        <v>2024</v>
      </c>
      <c r="EQ33" s="228">
        <v>2025</v>
      </c>
      <c r="ER33" s="228">
        <v>2026</v>
      </c>
      <c r="ES33" s="228">
        <v>2027</v>
      </c>
      <c r="ET33" s="228">
        <v>2028</v>
      </c>
      <c r="EU33" s="228">
        <v>2029</v>
      </c>
      <c r="EV33" s="228">
        <v>2030</v>
      </c>
      <c r="EW33" s="228">
        <v>2031</v>
      </c>
      <c r="EX33" s="228">
        <v>2032</v>
      </c>
      <c r="EY33" s="228">
        <v>2033</v>
      </c>
      <c r="EZ33" s="228">
        <v>2034</v>
      </c>
      <c r="FA33" s="228">
        <v>2035</v>
      </c>
      <c r="FB33" s="228">
        <v>2036</v>
      </c>
      <c r="FC33" s="228">
        <v>2037</v>
      </c>
      <c r="FD33" s="228">
        <v>2038</v>
      </c>
      <c r="FE33" s="228">
        <v>2039</v>
      </c>
      <c r="FF33" s="228">
        <v>2040</v>
      </c>
      <c r="FG33" s="228">
        <v>2041</v>
      </c>
      <c r="FH33" s="228">
        <v>2042</v>
      </c>
      <c r="FI33" s="228">
        <v>2043</v>
      </c>
      <c r="FJ33" s="228">
        <v>2044</v>
      </c>
      <c r="FK33" s="228">
        <v>2045</v>
      </c>
      <c r="FL33" s="228">
        <v>2046</v>
      </c>
      <c r="FM33" s="228">
        <v>2047</v>
      </c>
      <c r="FN33" s="228">
        <v>2048</v>
      </c>
      <c r="FO33" s="228">
        <v>2049</v>
      </c>
      <c r="FP33" s="228">
        <v>2050</v>
      </c>
      <c r="FQ33" s="228">
        <v>2051</v>
      </c>
      <c r="FR33" s="228">
        <v>2052</v>
      </c>
      <c r="FS33" s="228">
        <v>2053</v>
      </c>
      <c r="FT33" s="228">
        <v>2054</v>
      </c>
      <c r="FU33" s="228">
        <v>2055</v>
      </c>
      <c r="FV33" s="228">
        <v>2056</v>
      </c>
      <c r="FW33" s="228">
        <v>2057</v>
      </c>
      <c r="FX33" s="228">
        <v>2058</v>
      </c>
      <c r="FY33" s="228">
        <v>2059</v>
      </c>
      <c r="FZ33" s="228">
        <v>2060</v>
      </c>
      <c r="GA33" s="228">
        <v>2061</v>
      </c>
      <c r="GB33" s="228">
        <v>2062</v>
      </c>
      <c r="GC33" s="228">
        <v>2063</v>
      </c>
      <c r="GD33" s="228">
        <v>2064</v>
      </c>
      <c r="GE33" s="228">
        <v>2065</v>
      </c>
      <c r="GF33" s="228">
        <v>2066</v>
      </c>
      <c r="GG33" s="228">
        <v>2067</v>
      </c>
      <c r="GH33" s="228">
        <v>2068</v>
      </c>
      <c r="GI33" s="228">
        <v>2069</v>
      </c>
      <c r="GJ33" s="228">
        <v>2070</v>
      </c>
      <c r="GK33" s="228">
        <v>2071</v>
      </c>
      <c r="GL33" s="228">
        <v>2072</v>
      </c>
      <c r="GM33" s="228">
        <v>2073</v>
      </c>
      <c r="GN33" s="228">
        <v>2074</v>
      </c>
      <c r="GO33" s="228">
        <v>2075</v>
      </c>
      <c r="GP33" s="228">
        <v>2076</v>
      </c>
      <c r="GQ33" s="228">
        <v>2077</v>
      </c>
      <c r="GR33" s="228">
        <v>2078</v>
      </c>
      <c r="GS33" s="228">
        <v>2079</v>
      </c>
      <c r="GT33" s="228">
        <v>2080</v>
      </c>
      <c r="GU33" s="228">
        <v>2081</v>
      </c>
      <c r="GV33" s="228">
        <v>2082</v>
      </c>
      <c r="GW33" s="228">
        <v>2083</v>
      </c>
      <c r="GX33" s="228">
        <v>2084</v>
      </c>
      <c r="GY33" s="228">
        <v>2085</v>
      </c>
      <c r="GZ33" s="228">
        <v>2086</v>
      </c>
      <c r="HA33" s="228">
        <v>2087</v>
      </c>
      <c r="HB33" s="228">
        <v>2088</v>
      </c>
      <c r="HC33" s="228">
        <v>2089</v>
      </c>
      <c r="HD33" s="228">
        <v>2090</v>
      </c>
      <c r="HE33" s="228">
        <v>2091</v>
      </c>
      <c r="HF33" s="228">
        <v>2092</v>
      </c>
      <c r="HG33" s="228">
        <v>2093</v>
      </c>
      <c r="HH33" s="228">
        <v>2094</v>
      </c>
      <c r="HI33" s="228">
        <v>2095</v>
      </c>
      <c r="HJ33" s="228">
        <v>2096</v>
      </c>
      <c r="HK33" s="228">
        <v>2097</v>
      </c>
      <c r="HL33" s="228">
        <v>2098</v>
      </c>
      <c r="HM33" s="228">
        <v>2099</v>
      </c>
    </row>
    <row r="34" spans="1:221" ht="15.75" x14ac:dyDescent="0.25">
      <c r="A34" s="125" t="s">
        <v>280</v>
      </c>
      <c r="B34" s="227">
        <v>0.11017241379310347</v>
      </c>
      <c r="C34" s="227">
        <v>0.15017241379310348</v>
      </c>
      <c r="D34" s="227">
        <v>0.13017241379310346</v>
      </c>
      <c r="E34" s="227">
        <v>5.0172413793103471E-2</v>
      </c>
      <c r="F34" s="227">
        <v>-3.9827586206896554E-2</v>
      </c>
      <c r="G34" s="227">
        <v>-1.9827586206896536E-2</v>
      </c>
      <c r="H34" s="227">
        <v>-1.9827586206896536E-2</v>
      </c>
      <c r="I34" s="227">
        <v>-5.9827586206896516E-2</v>
      </c>
      <c r="J34" s="227">
        <v>0.10017241379310346</v>
      </c>
      <c r="K34" s="227">
        <v>0.14017241379310347</v>
      </c>
      <c r="L34" s="227">
        <v>-0.11982758620689651</v>
      </c>
      <c r="M34" s="227">
        <v>-2.9827586206896545E-2</v>
      </c>
      <c r="N34" s="227">
        <v>-7.9827586206896534E-2</v>
      </c>
      <c r="O34" s="227">
        <v>-9.9827586206896551E-2</v>
      </c>
      <c r="P34" s="227">
        <v>-8.9827586206896542E-2</v>
      </c>
      <c r="Q34" s="227">
        <v>-1.9827586206896536E-2</v>
      </c>
      <c r="R34" s="227">
        <v>0.13017241379310346</v>
      </c>
      <c r="S34" s="227">
        <v>0.13017241379310346</v>
      </c>
      <c r="T34" s="227">
        <v>-3.9827586206896554E-2</v>
      </c>
      <c r="U34" s="227">
        <v>7.0172413793103461E-2</v>
      </c>
      <c r="V34" s="227">
        <v>0.15017241379310348</v>
      </c>
      <c r="W34" s="227">
        <v>8.017241379310347E-2</v>
      </c>
      <c r="X34" s="227">
        <v>-2.9827586206896545E-2</v>
      </c>
      <c r="Y34" s="227">
        <v>-0.13982758620689653</v>
      </c>
      <c r="Z34" s="227">
        <v>-0.22982758620689656</v>
      </c>
      <c r="AA34" s="227">
        <v>-4.9827586206896562E-2</v>
      </c>
      <c r="AB34" s="227">
        <v>2.0172413793103472E-2</v>
      </c>
      <c r="AC34" s="227">
        <v>-0.14982758620689654</v>
      </c>
      <c r="AD34" s="227">
        <v>-0.19982758620689653</v>
      </c>
      <c r="AE34" s="227">
        <v>-0.20982758620689654</v>
      </c>
      <c r="AF34" s="227">
        <v>-0.16982758620689656</v>
      </c>
      <c r="AG34" s="227">
        <v>-0.21982758620689655</v>
      </c>
      <c r="AH34" s="227">
        <v>-0.10982758620689656</v>
      </c>
      <c r="AI34" s="227">
        <v>-8.9827586206896542E-2</v>
      </c>
      <c r="AJ34" s="227">
        <v>9.0172413793103451E-2</v>
      </c>
      <c r="AK34" s="227">
        <v>0.13017241379310346</v>
      </c>
      <c r="AL34" s="227">
        <v>-9.9827586206896551E-2</v>
      </c>
      <c r="AM34" s="227">
        <v>-0.16982758620689656</v>
      </c>
      <c r="AN34" s="227">
        <v>-7.9827586206896534E-2</v>
      </c>
      <c r="AO34" s="227">
        <v>-2.9827586206896545E-2</v>
      </c>
      <c r="AP34" s="227">
        <v>1.7241379310345417E-4</v>
      </c>
      <c r="AQ34" s="227">
        <v>7.0172413793103461E-2</v>
      </c>
      <c r="AR34" s="227">
        <v>-1.9827586206896536E-2</v>
      </c>
      <c r="AS34" s="227">
        <v>-1.9827586206896536E-2</v>
      </c>
      <c r="AT34" s="227">
        <v>-1.9827586206896536E-2</v>
      </c>
      <c r="AU34" s="227">
        <v>5.0172413793103471E-2</v>
      </c>
      <c r="AV34" s="227">
        <v>0.16017241379310346</v>
      </c>
      <c r="AW34" s="227">
        <v>6.0172413793103452E-2</v>
      </c>
      <c r="AX34" s="227">
        <v>5.0172413793103471E-2</v>
      </c>
      <c r="AY34" s="227">
        <v>-9.9827586206896551E-2</v>
      </c>
      <c r="AZ34" s="227">
        <v>0.12017241379310346</v>
      </c>
      <c r="BA34" s="227">
        <v>0.17017241379310347</v>
      </c>
      <c r="BB34" s="227">
        <v>0.10017241379310346</v>
      </c>
      <c r="BC34" s="227">
        <v>-2.9827586206896545E-2</v>
      </c>
      <c r="BD34" s="227">
        <v>0.12017241379310346</v>
      </c>
      <c r="BE34" s="227">
        <v>7.0172413793103461E-2</v>
      </c>
      <c r="BF34" s="227">
        <v>0.11017241379310347</v>
      </c>
      <c r="BG34" s="227">
        <v>0.22017241379310346</v>
      </c>
      <c r="BH34" s="227">
        <v>0.21017241379310347</v>
      </c>
      <c r="BI34" s="227">
        <v>0.24017241379310347</v>
      </c>
      <c r="BJ34" s="227">
        <v>0.39017241379310347</v>
      </c>
      <c r="BK34" s="227">
        <v>0.50017241379310351</v>
      </c>
      <c r="BL34" s="227">
        <v>0.34017241379310348</v>
      </c>
      <c r="BM34" s="227">
        <v>0.34017241379310348</v>
      </c>
      <c r="BN34" s="227">
        <v>0.51017241379310352</v>
      </c>
      <c r="BO34" s="227">
        <v>0.41017241379310343</v>
      </c>
      <c r="BP34" s="227">
        <v>0.22017241379310346</v>
      </c>
      <c r="BQ34" s="227">
        <v>0.19017241379310346</v>
      </c>
      <c r="BR34" s="227">
        <v>0.18017241379310345</v>
      </c>
      <c r="BS34" s="227">
        <v>0.16017241379310346</v>
      </c>
      <c r="BT34" s="227">
        <v>8.017241379310347E-2</v>
      </c>
      <c r="BU34" s="227">
        <v>0.23017241379310346</v>
      </c>
      <c r="BV34" s="227">
        <v>0.27017241379310347</v>
      </c>
      <c r="BW34" s="227">
        <v>0.3601724137931035</v>
      </c>
      <c r="BX34" s="227">
        <v>0.13017241379310346</v>
      </c>
      <c r="BY34" s="227">
        <v>0.10017241379310346</v>
      </c>
      <c r="BZ34" s="227">
        <v>5.0172413793103471E-2</v>
      </c>
      <c r="CA34" s="227">
        <v>0.30017241379310344</v>
      </c>
      <c r="CB34" s="227">
        <v>0.35017241379310349</v>
      </c>
      <c r="CC34" s="227">
        <v>0.31017241379310345</v>
      </c>
      <c r="CD34" s="227">
        <v>0.28017241379310348</v>
      </c>
      <c r="CE34" s="227">
        <v>0.33017241379310347</v>
      </c>
      <c r="CF34" s="227">
        <v>0.34017241379310348</v>
      </c>
      <c r="CG34" s="227">
        <v>0.35017241379310349</v>
      </c>
      <c r="CH34" s="227">
        <v>9.0172413793103451E-2</v>
      </c>
      <c r="CI34" s="227">
        <v>0.16017241379310346</v>
      </c>
      <c r="CJ34" s="227">
        <v>0.22017241379310346</v>
      </c>
      <c r="CK34" s="227">
        <v>0.23017241379310346</v>
      </c>
      <c r="CL34" s="227">
        <v>0.20017241379310347</v>
      </c>
      <c r="CM34" s="227">
        <v>0.34017241379310348</v>
      </c>
      <c r="CN34" s="227">
        <v>0.29017241379310343</v>
      </c>
      <c r="CO34" s="227">
        <v>0.16017241379310346</v>
      </c>
      <c r="CP34" s="227">
        <v>0.27017241379310347</v>
      </c>
      <c r="CQ34" s="227">
        <v>0.42017241379310344</v>
      </c>
      <c r="CR34" s="227">
        <v>0.17017241379310347</v>
      </c>
      <c r="CS34" s="227">
        <v>0.24017241379310347</v>
      </c>
      <c r="CT34" s="227">
        <v>0.16017241379310346</v>
      </c>
      <c r="CU34" s="227">
        <v>0.44017241379310346</v>
      </c>
      <c r="CV34" s="227">
        <v>0.35017241379310349</v>
      </c>
      <c r="CW34" s="227">
        <v>0.46017241379310347</v>
      </c>
      <c r="CX34" s="227">
        <v>0.51017241379310352</v>
      </c>
      <c r="CY34" s="227">
        <v>0.56017241379310345</v>
      </c>
      <c r="CZ34" s="227">
        <v>0.42017241379310344</v>
      </c>
      <c r="DA34" s="227">
        <v>0.59017241379310348</v>
      </c>
      <c r="DB34" s="227">
        <v>0.40017241379310348</v>
      </c>
      <c r="DC34" s="227">
        <v>0.39017241379310347</v>
      </c>
      <c r="DD34" s="227">
        <v>0.47017241379310348</v>
      </c>
      <c r="DE34" s="227">
        <v>0.62017241379310351</v>
      </c>
      <c r="DF34" s="227">
        <v>0.63017241379310351</v>
      </c>
      <c r="DG34" s="227">
        <v>0.53017241379310343</v>
      </c>
      <c r="DH34" s="227">
        <v>0.68017241379310345</v>
      </c>
      <c r="DI34" s="227">
        <v>0.62017241379310351</v>
      </c>
      <c r="DJ34" s="227">
        <v>0.47017241379310348</v>
      </c>
      <c r="DK34" s="227">
        <v>0.51017241379310352</v>
      </c>
      <c r="DL34" s="227">
        <v>0.58017241379310347</v>
      </c>
      <c r="DM34" s="227">
        <v>0.70017241379310347</v>
      </c>
      <c r="DN34" s="227">
        <v>0.56017241379310345</v>
      </c>
      <c r="DO34" s="227">
        <v>0.75017241379310351</v>
      </c>
      <c r="DP34" s="227">
        <v>0.88017241379310351</v>
      </c>
      <c r="DQ34" s="227">
        <v>0.67017241379310344</v>
      </c>
      <c r="DR34" s="227">
        <v>0.66017241379310343</v>
      </c>
      <c r="DS34" s="227">
        <v>0.80017241379310344</v>
      </c>
      <c r="DT34" s="227">
        <v>0.85017241379310349</v>
      </c>
      <c r="DU34" s="227">
        <v>0.87017241379310351</v>
      </c>
      <c r="DV34" s="227">
        <v>0.81017241379310345</v>
      </c>
      <c r="DW34" s="227">
        <v>0.90017241379310353</v>
      </c>
      <c r="DX34" s="227">
        <v>0.87017241379310351</v>
      </c>
      <c r="DY34" s="227">
        <v>0.85017241379310349</v>
      </c>
      <c r="DZ34" s="227">
        <v>0.77017241379310353</v>
      </c>
      <c r="EA34" s="227">
        <v>0.88017241379310351</v>
      </c>
      <c r="EB34" s="227">
        <v>0.95017241379310347</v>
      </c>
      <c r="EC34" s="227">
        <v>0.81017241379310345</v>
      </c>
      <c r="ED34" s="227">
        <v>0.87017241379310351</v>
      </c>
      <c r="EE34" s="227">
        <v>0.91017241379310354</v>
      </c>
      <c r="EF34" s="227">
        <v>0.97017241379310348</v>
      </c>
      <c r="EG34" s="227">
        <v>1.1601724137931035</v>
      </c>
      <c r="EH34" s="227">
        <v>1.2201724137931034</v>
      </c>
      <c r="EI34" s="227">
        <v>1.1401724137931035</v>
      </c>
      <c r="EJ34" s="227">
        <v>1.0501724137931034</v>
      </c>
      <c r="EK34" s="227">
        <v>1.1801724137931033</v>
      </c>
      <c r="EL34" s="227">
        <v>1.2101724137931034</v>
      </c>
      <c r="EM34" s="227">
        <v>1.0701724137931035</v>
      </c>
      <c r="EN34" s="227"/>
      <c r="EO34" s="227"/>
      <c r="EP34" s="227"/>
      <c r="EQ34" s="227"/>
      <c r="ER34" s="227"/>
      <c r="ES34" s="227"/>
      <c r="ET34" s="227"/>
      <c r="EU34" s="227"/>
      <c r="EV34" s="227"/>
      <c r="EW34" s="227"/>
      <c r="EX34" s="227"/>
      <c r="EY34" s="227"/>
      <c r="EZ34" s="227"/>
      <c r="FA34" s="227"/>
      <c r="FB34" s="227"/>
      <c r="FC34" s="227"/>
      <c r="FD34" s="227"/>
      <c r="FE34" s="227"/>
      <c r="FF34" s="227"/>
      <c r="FG34" s="227"/>
      <c r="FH34" s="227"/>
      <c r="FI34" s="227"/>
      <c r="FJ34" s="227"/>
      <c r="FK34" s="227"/>
      <c r="FL34" s="227"/>
      <c r="FM34" s="227"/>
      <c r="FN34" s="227"/>
      <c r="FO34" s="227"/>
      <c r="FP34" s="227"/>
      <c r="FQ34" s="227"/>
      <c r="FR34" s="227"/>
      <c r="FS34" s="227"/>
      <c r="FT34" s="227"/>
      <c r="FU34" s="227"/>
      <c r="FV34" s="227"/>
      <c r="FW34" s="227"/>
      <c r="FX34" s="227"/>
      <c r="FY34" s="227"/>
      <c r="FZ34" s="227"/>
      <c r="GA34" s="227"/>
      <c r="GB34" s="227"/>
      <c r="GC34" s="227"/>
      <c r="GD34" s="227"/>
      <c r="GE34" s="227"/>
      <c r="GF34" s="227"/>
      <c r="GG34" s="227"/>
      <c r="GH34" s="227"/>
      <c r="GI34" s="227"/>
      <c r="GJ34" s="227"/>
      <c r="GK34" s="227"/>
      <c r="GL34" s="227"/>
      <c r="GM34" s="227"/>
      <c r="GN34" s="227"/>
      <c r="GO34" s="227"/>
      <c r="GP34" s="227"/>
      <c r="GQ34" s="227"/>
      <c r="GR34" s="227"/>
      <c r="GS34" s="227"/>
      <c r="GT34" s="227"/>
      <c r="GU34" s="227"/>
      <c r="GV34" s="227"/>
      <c r="GW34" s="227"/>
      <c r="GX34" s="227"/>
      <c r="GY34" s="227"/>
      <c r="GZ34" s="227"/>
      <c r="HA34" s="227"/>
      <c r="HB34" s="227"/>
      <c r="HC34" s="227"/>
      <c r="HD34" s="227"/>
      <c r="HE34" s="227"/>
      <c r="HF34" s="227"/>
      <c r="HG34" s="227"/>
      <c r="HH34" s="227"/>
      <c r="HI34" s="227"/>
      <c r="HJ34" s="227"/>
      <c r="HK34" s="227"/>
      <c r="HL34" s="227"/>
      <c r="HM34" s="227"/>
    </row>
    <row r="35" spans="1:221" x14ac:dyDescent="0.25">
      <c r="A35" s="130" t="s">
        <v>281</v>
      </c>
      <c r="B35" s="131">
        <v>0</v>
      </c>
      <c r="C35" s="131">
        <v>0</v>
      </c>
      <c r="D35" s="131">
        <v>0</v>
      </c>
      <c r="E35" s="131">
        <v>0</v>
      </c>
      <c r="F35" s="131">
        <v>0</v>
      </c>
      <c r="G35" s="131">
        <v>0</v>
      </c>
      <c r="H35" s="131">
        <v>0</v>
      </c>
      <c r="I35" s="131">
        <v>0</v>
      </c>
      <c r="J35" s="131">
        <v>0</v>
      </c>
      <c r="K35" s="131">
        <v>0</v>
      </c>
      <c r="L35" s="131">
        <v>0</v>
      </c>
      <c r="M35" s="131">
        <v>0</v>
      </c>
      <c r="N35" s="131">
        <v>0</v>
      </c>
      <c r="O35" s="131">
        <v>0</v>
      </c>
      <c r="P35" s="131">
        <v>0</v>
      </c>
      <c r="Q35" s="131">
        <v>0</v>
      </c>
      <c r="R35" s="131">
        <v>0</v>
      </c>
      <c r="S35" s="131">
        <v>0</v>
      </c>
      <c r="T35" s="131">
        <v>0</v>
      </c>
      <c r="U35" s="131">
        <v>0</v>
      </c>
      <c r="V35" s="131">
        <v>0</v>
      </c>
      <c r="W35" s="131">
        <v>0</v>
      </c>
      <c r="X35" s="131">
        <v>0</v>
      </c>
      <c r="Y35" s="131">
        <v>0</v>
      </c>
      <c r="Z35" s="131">
        <v>0</v>
      </c>
      <c r="AA35" s="131">
        <v>0</v>
      </c>
      <c r="AB35" s="131">
        <v>0</v>
      </c>
      <c r="AC35" s="131">
        <v>0</v>
      </c>
      <c r="AD35" s="131">
        <v>0</v>
      </c>
      <c r="AE35" s="131">
        <v>0</v>
      </c>
      <c r="AF35" s="131">
        <v>0</v>
      </c>
      <c r="AG35" s="131">
        <v>0</v>
      </c>
      <c r="AH35" s="131">
        <v>0</v>
      </c>
      <c r="AI35" s="131">
        <v>0</v>
      </c>
      <c r="AJ35" s="131">
        <v>0</v>
      </c>
      <c r="AK35" s="131">
        <v>0</v>
      </c>
      <c r="AL35" s="131">
        <v>0</v>
      </c>
      <c r="AM35" s="131">
        <v>0</v>
      </c>
      <c r="AN35" s="131">
        <v>0</v>
      </c>
      <c r="AO35" s="131">
        <v>0</v>
      </c>
      <c r="AP35" s="131">
        <v>0</v>
      </c>
      <c r="AQ35" s="131">
        <v>0</v>
      </c>
      <c r="AR35" s="131">
        <v>0</v>
      </c>
      <c r="AS35" s="131">
        <v>0</v>
      </c>
      <c r="AT35" s="131">
        <v>0</v>
      </c>
      <c r="AU35" s="131">
        <v>0</v>
      </c>
      <c r="AV35" s="131">
        <v>0</v>
      </c>
      <c r="AW35" s="131">
        <v>0</v>
      </c>
      <c r="AX35" s="131">
        <v>0</v>
      </c>
      <c r="AY35" s="131">
        <v>0</v>
      </c>
      <c r="AZ35" s="131">
        <v>0</v>
      </c>
      <c r="BA35" s="131">
        <v>0</v>
      </c>
      <c r="BB35" s="131">
        <v>0</v>
      </c>
      <c r="BC35" s="131">
        <v>0</v>
      </c>
      <c r="BD35" s="131">
        <v>0</v>
      </c>
      <c r="BE35" s="131">
        <v>0</v>
      </c>
      <c r="BF35" s="131">
        <v>0</v>
      </c>
      <c r="BG35" s="131">
        <v>0</v>
      </c>
      <c r="BH35" s="131">
        <v>0</v>
      </c>
      <c r="BI35" s="131">
        <v>0</v>
      </c>
      <c r="BJ35" s="131">
        <v>0</v>
      </c>
      <c r="BK35" s="131">
        <v>0</v>
      </c>
      <c r="BL35" s="131">
        <v>0</v>
      </c>
      <c r="BM35" s="131">
        <v>0</v>
      </c>
      <c r="BN35" s="131">
        <v>0</v>
      </c>
      <c r="BO35" s="131">
        <v>0</v>
      </c>
      <c r="BP35" s="131">
        <v>0</v>
      </c>
      <c r="BQ35" s="131">
        <v>0</v>
      </c>
      <c r="BR35" s="131">
        <v>0</v>
      </c>
      <c r="BS35" s="131">
        <v>0</v>
      </c>
      <c r="BT35" s="131">
        <v>0</v>
      </c>
      <c r="BU35" s="131">
        <v>0</v>
      </c>
      <c r="BV35" s="131">
        <v>0</v>
      </c>
      <c r="BW35" s="131">
        <v>0</v>
      </c>
      <c r="BX35" s="131">
        <v>0</v>
      </c>
      <c r="BY35" s="131">
        <v>0</v>
      </c>
      <c r="BZ35" s="131">
        <v>0</v>
      </c>
      <c r="CA35" s="131">
        <v>0</v>
      </c>
      <c r="CB35" s="131">
        <v>0</v>
      </c>
      <c r="CC35" s="131">
        <v>0</v>
      </c>
      <c r="CD35" s="131">
        <v>0</v>
      </c>
      <c r="CE35" s="131">
        <v>0</v>
      </c>
      <c r="CF35" s="131">
        <v>0</v>
      </c>
      <c r="CG35" s="131">
        <v>0</v>
      </c>
      <c r="CH35" s="131">
        <v>0</v>
      </c>
      <c r="CI35" s="131">
        <v>0</v>
      </c>
      <c r="CJ35" s="131">
        <v>0</v>
      </c>
      <c r="CK35" s="131">
        <v>0</v>
      </c>
      <c r="CL35" s="131">
        <v>0</v>
      </c>
      <c r="CM35" s="131">
        <v>0</v>
      </c>
      <c r="CN35" s="131">
        <v>0</v>
      </c>
      <c r="CO35" s="131">
        <v>0</v>
      </c>
      <c r="CP35" s="131">
        <v>0</v>
      </c>
      <c r="CQ35" s="131">
        <v>0</v>
      </c>
      <c r="CR35" s="131">
        <v>0</v>
      </c>
      <c r="CS35" s="131">
        <v>0</v>
      </c>
      <c r="CT35" s="131">
        <v>0</v>
      </c>
      <c r="CU35" s="131">
        <v>0</v>
      </c>
      <c r="CV35" s="131">
        <v>0</v>
      </c>
      <c r="CW35" s="131">
        <v>0</v>
      </c>
      <c r="CX35" s="131">
        <v>0</v>
      </c>
      <c r="CY35" s="131">
        <v>0</v>
      </c>
      <c r="CZ35" s="131">
        <v>0</v>
      </c>
      <c r="DA35" s="131">
        <v>0</v>
      </c>
      <c r="DB35" s="131">
        <v>0</v>
      </c>
      <c r="DC35" s="131">
        <v>0</v>
      </c>
      <c r="DD35" s="131">
        <v>0</v>
      </c>
      <c r="DE35" s="131">
        <v>0</v>
      </c>
      <c r="DF35" s="131">
        <v>0</v>
      </c>
      <c r="DG35" s="131">
        <v>0</v>
      </c>
      <c r="DH35" s="131">
        <v>0</v>
      </c>
      <c r="DI35" s="131">
        <v>0</v>
      </c>
      <c r="DJ35" s="131">
        <v>0</v>
      </c>
      <c r="DK35" s="131">
        <v>0</v>
      </c>
      <c r="DL35" s="131">
        <v>0</v>
      </c>
      <c r="DM35" s="131">
        <v>0</v>
      </c>
      <c r="DN35" s="131">
        <v>0</v>
      </c>
      <c r="DO35" s="131">
        <v>0</v>
      </c>
      <c r="DP35" s="131">
        <v>0</v>
      </c>
      <c r="DQ35" s="131">
        <v>0</v>
      </c>
      <c r="DR35" s="131">
        <v>0</v>
      </c>
      <c r="DS35" s="131">
        <v>0</v>
      </c>
      <c r="DT35" s="131">
        <v>0</v>
      </c>
      <c r="DU35" s="131">
        <v>0</v>
      </c>
      <c r="DV35" s="131">
        <v>0</v>
      </c>
      <c r="DW35" s="131">
        <v>0</v>
      </c>
      <c r="DX35" s="131">
        <v>0</v>
      </c>
      <c r="DY35" s="131">
        <v>0</v>
      </c>
      <c r="DZ35" s="131">
        <v>0</v>
      </c>
      <c r="EA35" s="131">
        <v>0</v>
      </c>
      <c r="EB35" s="131">
        <v>0</v>
      </c>
      <c r="EC35" s="131">
        <v>0</v>
      </c>
      <c r="ED35" s="131">
        <v>0</v>
      </c>
      <c r="EE35" s="131">
        <v>0</v>
      </c>
      <c r="EF35" s="131">
        <v>0</v>
      </c>
      <c r="EG35" s="131">
        <v>0</v>
      </c>
      <c r="EH35" s="131">
        <v>0</v>
      </c>
      <c r="EI35" s="131">
        <v>0</v>
      </c>
      <c r="EJ35" s="131">
        <v>0</v>
      </c>
      <c r="EK35" s="131">
        <v>0</v>
      </c>
      <c r="EL35" s="131">
        <v>0</v>
      </c>
      <c r="EM35" s="131">
        <v>0</v>
      </c>
      <c r="EN35" s="131">
        <v>0</v>
      </c>
      <c r="EO35" s="131">
        <v>0</v>
      </c>
      <c r="EP35" s="131">
        <v>0</v>
      </c>
      <c r="EQ35" s="131">
        <v>0</v>
      </c>
      <c r="ER35" s="131">
        <v>0</v>
      </c>
      <c r="ES35" s="131">
        <v>0</v>
      </c>
      <c r="ET35" s="131">
        <v>0</v>
      </c>
      <c r="EU35" s="131">
        <v>0</v>
      </c>
      <c r="EV35" s="131">
        <v>0</v>
      </c>
      <c r="EW35" s="131">
        <v>0</v>
      </c>
      <c r="EX35" s="131">
        <v>0</v>
      </c>
      <c r="EY35" s="131">
        <v>0</v>
      </c>
      <c r="EZ35" s="131">
        <v>0</v>
      </c>
      <c r="FA35" s="131">
        <v>0</v>
      </c>
      <c r="FB35" s="131">
        <v>0</v>
      </c>
      <c r="FC35" s="131">
        <v>0</v>
      </c>
      <c r="FD35" s="131">
        <v>0</v>
      </c>
      <c r="FE35" s="131">
        <v>0</v>
      </c>
      <c r="FF35" s="131">
        <v>0</v>
      </c>
      <c r="FG35" s="131">
        <v>0</v>
      </c>
      <c r="FH35" s="131">
        <v>0</v>
      </c>
      <c r="FI35" s="131">
        <v>0</v>
      </c>
      <c r="FJ35" s="131">
        <v>0</v>
      </c>
      <c r="FK35" s="131">
        <v>0</v>
      </c>
      <c r="FL35" s="131">
        <v>0</v>
      </c>
      <c r="FM35" s="131">
        <v>0</v>
      </c>
      <c r="FN35" s="131">
        <v>0</v>
      </c>
      <c r="FO35" s="131">
        <v>0</v>
      </c>
      <c r="FP35" s="131">
        <v>0</v>
      </c>
      <c r="FQ35" s="131">
        <v>0</v>
      </c>
      <c r="FR35" s="131">
        <v>0</v>
      </c>
    </row>
    <row r="36" spans="1:221" x14ac:dyDescent="0.25">
      <c r="B36" s="132"/>
      <c r="AP36" s="115"/>
      <c r="AQ36" s="115"/>
      <c r="AR36" s="115"/>
      <c r="AS36" s="115"/>
      <c r="AT36" s="115"/>
      <c r="AU36" s="115"/>
      <c r="AV36" s="115"/>
      <c r="AW36" s="115"/>
      <c r="AX36" s="115"/>
      <c r="AY36" s="115"/>
      <c r="DT36" s="147">
        <v>0.97</v>
      </c>
      <c r="DU36" s="147">
        <v>0.97</v>
      </c>
      <c r="DV36" s="147">
        <v>0.97</v>
      </c>
      <c r="DW36" s="147">
        <v>0.97</v>
      </c>
      <c r="DX36" s="147">
        <v>0.97</v>
      </c>
      <c r="DY36" s="147">
        <v>0.97</v>
      </c>
      <c r="DZ36" s="147">
        <v>0.97</v>
      </c>
      <c r="EA36" s="147">
        <v>0.97</v>
      </c>
      <c r="EB36" s="147">
        <v>0.97</v>
      </c>
      <c r="EC36" s="147">
        <v>0.97</v>
      </c>
      <c r="ED36" s="147">
        <v>0.97</v>
      </c>
      <c r="EE36" s="147">
        <v>0.97</v>
      </c>
      <c r="EF36" s="147">
        <v>0.97</v>
      </c>
      <c r="EG36" s="147">
        <v>0.97</v>
      </c>
      <c r="EH36" s="147">
        <v>0.97</v>
      </c>
      <c r="EI36" s="147">
        <v>0.97</v>
      </c>
      <c r="EJ36" s="147">
        <v>0.97</v>
      </c>
      <c r="EK36" s="147">
        <v>0.97</v>
      </c>
      <c r="EL36" s="147">
        <v>0.97</v>
      </c>
      <c r="EM36" s="147">
        <v>0.97</v>
      </c>
    </row>
    <row r="37" spans="1:221" x14ac:dyDescent="0.25">
      <c r="B37" s="132"/>
      <c r="E37" s="132"/>
      <c r="AF37" s="115"/>
      <c r="AG37" s="115"/>
      <c r="AH37" s="115"/>
      <c r="AI37" s="115"/>
      <c r="AJ37" s="115"/>
      <c r="AK37" s="115"/>
      <c r="AL37" s="115"/>
      <c r="AM37" s="115"/>
      <c r="AP37" s="132"/>
      <c r="AQ37" s="115"/>
      <c r="AR37" s="115"/>
      <c r="AS37" s="115"/>
      <c r="AT37" s="115"/>
      <c r="AU37" s="115"/>
      <c r="AV37" s="115"/>
      <c r="AY37" s="115"/>
      <c r="AZ37" s="115"/>
      <c r="BA37" s="115"/>
      <c r="BB37" s="115"/>
      <c r="BC37" s="115"/>
      <c r="BD37" s="132"/>
      <c r="EH37" s="92" t="s">
        <v>287</v>
      </c>
      <c r="FS37" s="131">
        <v>0</v>
      </c>
      <c r="FT37" s="131">
        <v>0</v>
      </c>
      <c r="FU37" s="131">
        <v>0</v>
      </c>
    </row>
    <row r="38" spans="1:221" x14ac:dyDescent="0.25">
      <c r="B38" s="132"/>
      <c r="AF38" s="115"/>
      <c r="AG38" s="115"/>
      <c r="AH38" s="115"/>
      <c r="AI38" s="115"/>
      <c r="AJ38" s="115"/>
      <c r="AK38" s="115"/>
      <c r="AL38" s="115"/>
      <c r="AM38" s="115"/>
      <c r="AP38" s="133"/>
      <c r="AV38" s="2"/>
      <c r="AZ38" s="134"/>
      <c r="BD38" s="2"/>
    </row>
    <row r="39" spans="1:221" x14ac:dyDescent="0.25">
      <c r="B39" s="132"/>
      <c r="AP39" s="132"/>
      <c r="AV39" s="2"/>
      <c r="AZ39" s="134"/>
      <c r="BD39" s="2"/>
    </row>
    <row r="40" spans="1:221" x14ac:dyDescent="0.25">
      <c r="B40" s="132"/>
      <c r="AV40" s="2"/>
      <c r="AZ40" s="135"/>
      <c r="BD40" s="2"/>
    </row>
    <row r="41" spans="1:221" x14ac:dyDescent="0.25">
      <c r="AU41" s="115"/>
      <c r="AV41" s="115"/>
      <c r="AY41" s="115"/>
      <c r="AZ41" s="135"/>
      <c r="BD41" s="2"/>
    </row>
    <row r="42" spans="1:221" x14ac:dyDescent="0.25">
      <c r="AZ42" s="135"/>
      <c r="BD42" s="2"/>
    </row>
    <row r="43" spans="1:221" x14ac:dyDescent="0.25">
      <c r="AZ43" s="135"/>
      <c r="BD43" s="2"/>
    </row>
    <row r="44" spans="1:221" x14ac:dyDescent="0.25">
      <c r="AZ44" s="134"/>
      <c r="BD44" s="2"/>
    </row>
    <row r="45" spans="1:221" x14ac:dyDescent="0.25">
      <c r="AZ45" s="134"/>
      <c r="BD45" s="2"/>
    </row>
    <row r="46" spans="1:221" x14ac:dyDescent="0.25">
      <c r="AZ46" s="134"/>
      <c r="BD46" s="2"/>
    </row>
    <row r="47" spans="1:221" x14ac:dyDescent="0.25">
      <c r="AZ47" s="134"/>
      <c r="BD47" s="2"/>
    </row>
    <row r="48" spans="1:221" x14ac:dyDescent="0.25">
      <c r="AZ48" s="135"/>
      <c r="BD48" s="2"/>
    </row>
    <row r="49" spans="1:141" x14ac:dyDescent="0.25">
      <c r="AZ49" s="134"/>
      <c r="BD49" s="2"/>
    </row>
    <row r="50" spans="1:141" x14ac:dyDescent="0.25">
      <c r="AZ50" s="136"/>
    </row>
    <row r="55" spans="1:141" x14ac:dyDescent="0.25">
      <c r="A55" s="4"/>
      <c r="B55" s="231">
        <v>1960</v>
      </c>
      <c r="C55" s="231">
        <v>1961</v>
      </c>
      <c r="D55" s="231">
        <v>1962</v>
      </c>
      <c r="E55" s="231">
        <v>1963</v>
      </c>
      <c r="F55" s="231">
        <v>1964</v>
      </c>
      <c r="G55" s="231">
        <v>1965</v>
      </c>
      <c r="H55" s="231">
        <v>1966</v>
      </c>
      <c r="I55" s="231">
        <v>1967</v>
      </c>
      <c r="J55" s="231">
        <v>1968</v>
      </c>
      <c r="K55" s="231">
        <v>1969</v>
      </c>
      <c r="L55" s="231">
        <v>1970</v>
      </c>
      <c r="M55" s="231">
        <v>1971</v>
      </c>
      <c r="N55" s="231">
        <v>1972</v>
      </c>
      <c r="O55" s="231">
        <v>1973</v>
      </c>
      <c r="P55" s="231">
        <v>1974</v>
      </c>
      <c r="Q55" s="231">
        <v>1975</v>
      </c>
      <c r="R55" s="231">
        <v>1976</v>
      </c>
      <c r="S55" s="231">
        <v>1977</v>
      </c>
      <c r="T55" s="231">
        <v>1978</v>
      </c>
      <c r="U55" s="231">
        <v>1979</v>
      </c>
      <c r="V55" s="231">
        <v>1980</v>
      </c>
      <c r="W55" s="231">
        <v>1981</v>
      </c>
      <c r="X55" s="231">
        <v>1982</v>
      </c>
      <c r="Y55" s="231">
        <v>1983</v>
      </c>
      <c r="Z55" s="231">
        <v>1984</v>
      </c>
      <c r="AA55" s="231">
        <v>1985</v>
      </c>
      <c r="AB55" s="231">
        <v>1986</v>
      </c>
      <c r="AC55" s="231">
        <v>1987</v>
      </c>
      <c r="AD55" s="231">
        <v>1988</v>
      </c>
      <c r="AE55" s="231">
        <v>1989</v>
      </c>
      <c r="AF55" s="231">
        <v>1990</v>
      </c>
      <c r="AG55" s="231">
        <v>1991</v>
      </c>
      <c r="AH55" s="231">
        <v>1992</v>
      </c>
      <c r="AI55" s="231">
        <v>1993</v>
      </c>
      <c r="AJ55" s="231">
        <v>1994</v>
      </c>
      <c r="AK55" s="231">
        <v>1995</v>
      </c>
      <c r="AL55" s="231">
        <v>1996</v>
      </c>
      <c r="AM55" s="231">
        <v>1997</v>
      </c>
      <c r="AN55" s="231">
        <v>1998</v>
      </c>
      <c r="AO55" s="231">
        <v>1999</v>
      </c>
      <c r="AP55" s="231">
        <v>2000</v>
      </c>
      <c r="AQ55" s="231">
        <v>2001</v>
      </c>
      <c r="AR55" s="231">
        <v>2002</v>
      </c>
      <c r="AS55" s="231">
        <v>2003</v>
      </c>
      <c r="AT55" s="231">
        <v>2004</v>
      </c>
      <c r="AU55" s="231">
        <v>2005</v>
      </c>
      <c r="AV55" s="231">
        <v>2006</v>
      </c>
      <c r="AW55" s="231">
        <v>2007</v>
      </c>
      <c r="AX55" s="231">
        <v>2008</v>
      </c>
      <c r="AY55" s="231">
        <v>2009</v>
      </c>
      <c r="AZ55" s="231">
        <v>2010</v>
      </c>
      <c r="BA55" s="231">
        <v>2011</v>
      </c>
      <c r="BB55" s="231">
        <v>2012</v>
      </c>
      <c r="BC55" s="231">
        <v>2013</v>
      </c>
      <c r="BD55" s="231">
        <v>2014</v>
      </c>
      <c r="BE55" s="231">
        <v>2015</v>
      </c>
      <c r="BF55" s="231">
        <v>2016</v>
      </c>
      <c r="BG55" s="231">
        <v>2017</v>
      </c>
      <c r="BH55" s="231">
        <v>2018</v>
      </c>
      <c r="BI55" s="231">
        <v>2019</v>
      </c>
      <c r="BJ55" s="231">
        <v>2020</v>
      </c>
      <c r="BK55" s="231">
        <v>2021</v>
      </c>
      <c r="BL55" s="231">
        <v>2022</v>
      </c>
      <c r="BM55" s="231">
        <v>2023</v>
      </c>
      <c r="BN55" s="231">
        <v>2024</v>
      </c>
      <c r="BO55" s="231">
        <v>2025</v>
      </c>
      <c r="BP55" s="231">
        <v>2026</v>
      </c>
      <c r="BQ55" s="231">
        <v>2027</v>
      </c>
      <c r="BR55" s="231">
        <v>2028</v>
      </c>
      <c r="BS55" s="231">
        <v>2029</v>
      </c>
      <c r="BT55" s="231">
        <v>2030</v>
      </c>
      <c r="BU55" s="231">
        <v>2031</v>
      </c>
      <c r="BV55" s="231">
        <v>2032</v>
      </c>
      <c r="BW55" s="231">
        <v>2033</v>
      </c>
      <c r="BX55" s="231">
        <v>2034</v>
      </c>
      <c r="BY55" s="231">
        <v>2035</v>
      </c>
      <c r="BZ55" s="231">
        <v>2036</v>
      </c>
      <c r="CA55" s="231">
        <v>2037</v>
      </c>
      <c r="CB55" s="231">
        <v>2038</v>
      </c>
      <c r="CC55" s="231">
        <v>2039</v>
      </c>
      <c r="CD55" s="231">
        <v>2040</v>
      </c>
      <c r="CE55" s="231">
        <v>2041</v>
      </c>
      <c r="CF55" s="231">
        <v>2042</v>
      </c>
      <c r="CG55" s="231">
        <v>2043</v>
      </c>
      <c r="CH55" s="231">
        <v>2044</v>
      </c>
      <c r="CI55" s="231">
        <v>2045</v>
      </c>
      <c r="CJ55" s="231">
        <v>2046</v>
      </c>
      <c r="CK55" s="231">
        <v>2047</v>
      </c>
      <c r="CL55" s="231">
        <v>2048</v>
      </c>
      <c r="CM55" s="231">
        <v>2049</v>
      </c>
      <c r="CN55" s="231">
        <v>2050</v>
      </c>
      <c r="CO55" s="231">
        <v>2051</v>
      </c>
      <c r="CP55" s="231">
        <v>2052</v>
      </c>
      <c r="CQ55" s="231">
        <v>2053</v>
      </c>
      <c r="CR55" s="231">
        <v>2054</v>
      </c>
      <c r="CS55" s="231">
        <v>2055</v>
      </c>
      <c r="CT55" s="231">
        <v>2056</v>
      </c>
      <c r="CU55" s="231">
        <v>2057</v>
      </c>
      <c r="CV55" s="231">
        <v>2058</v>
      </c>
      <c r="CW55" s="231">
        <v>2059</v>
      </c>
      <c r="CX55" s="231">
        <v>2060</v>
      </c>
      <c r="CY55" s="231">
        <v>2061</v>
      </c>
      <c r="CZ55" s="231">
        <v>2062</v>
      </c>
      <c r="DA55" s="231">
        <v>2063</v>
      </c>
      <c r="DB55" s="231">
        <v>2064</v>
      </c>
      <c r="DC55" s="231">
        <v>2065</v>
      </c>
      <c r="DD55" s="231">
        <v>2066</v>
      </c>
      <c r="DE55" s="231">
        <v>2067</v>
      </c>
      <c r="DF55" s="231">
        <v>2068</v>
      </c>
      <c r="DG55" s="231">
        <v>2069</v>
      </c>
      <c r="DH55" s="231">
        <v>2070</v>
      </c>
      <c r="DI55" s="231">
        <v>2071</v>
      </c>
      <c r="DJ55" s="231">
        <v>2072</v>
      </c>
      <c r="DK55" s="231">
        <v>2073</v>
      </c>
      <c r="DL55" s="231">
        <v>2074</v>
      </c>
      <c r="DM55" s="231">
        <v>2075</v>
      </c>
      <c r="DN55" s="231">
        <v>2076</v>
      </c>
      <c r="DO55" s="231">
        <v>2077</v>
      </c>
      <c r="DP55" s="231">
        <v>2078</v>
      </c>
      <c r="DQ55" s="231">
        <v>2079</v>
      </c>
      <c r="DR55" s="231">
        <v>2080</v>
      </c>
      <c r="DS55" s="231">
        <v>2081</v>
      </c>
      <c r="DT55" s="231">
        <v>2082</v>
      </c>
      <c r="DU55" s="231">
        <v>2083</v>
      </c>
      <c r="DV55" s="231">
        <v>2084</v>
      </c>
      <c r="DW55" s="231">
        <v>2085</v>
      </c>
      <c r="DX55" s="231">
        <v>2086</v>
      </c>
      <c r="DY55" s="231">
        <v>2087</v>
      </c>
      <c r="DZ55" s="231">
        <v>2088</v>
      </c>
      <c r="EA55" s="231">
        <v>2089</v>
      </c>
      <c r="EB55" s="231">
        <v>2090</v>
      </c>
      <c r="EC55" s="231">
        <v>2091</v>
      </c>
      <c r="ED55" s="231">
        <v>2092</v>
      </c>
      <c r="EE55" s="231">
        <v>2093</v>
      </c>
      <c r="EF55" s="231">
        <v>2094</v>
      </c>
      <c r="EG55" s="231">
        <v>2095</v>
      </c>
      <c r="EH55" s="231">
        <v>2096</v>
      </c>
      <c r="EI55" s="231">
        <v>2097</v>
      </c>
      <c r="EJ55" s="231">
        <v>2098</v>
      </c>
      <c r="EK55" s="231">
        <v>2099</v>
      </c>
    </row>
    <row r="56" spans="1:141" ht="15.75" x14ac:dyDescent="0.25">
      <c r="A56" s="125" t="s">
        <v>282</v>
      </c>
      <c r="B56" s="230">
        <v>3.0349497150000002</v>
      </c>
      <c r="C56" s="230">
        <v>3.0918435130000002</v>
      </c>
      <c r="D56" s="230">
        <v>3.1504207609999999</v>
      </c>
      <c r="E56" s="230">
        <v>3.211000946</v>
      </c>
      <c r="F56" s="230">
        <v>3.2739782719999999</v>
      </c>
      <c r="G56" s="230">
        <v>3.3395835100000002</v>
      </c>
      <c r="H56" s="230">
        <v>3.4079226309999999</v>
      </c>
      <c r="I56" s="230">
        <v>3.4787701040000001</v>
      </c>
      <c r="J56" s="230">
        <v>3.5515994360000001</v>
      </c>
      <c r="K56" s="230">
        <v>3.6256809649999999</v>
      </c>
      <c r="L56" s="230">
        <v>3.7004370419999999</v>
      </c>
      <c r="M56" s="230">
        <v>3.7757600299999998</v>
      </c>
      <c r="N56" s="230">
        <v>3.851650588</v>
      </c>
      <c r="O56" s="230">
        <v>3.9277805190000001</v>
      </c>
      <c r="P56" s="230">
        <v>4.0037941779999997</v>
      </c>
      <c r="Q56" s="230">
        <v>4.0794804740000004</v>
      </c>
      <c r="R56" s="230">
        <v>4.1546668269999998</v>
      </c>
      <c r="S56" s="230">
        <v>4.2295059190000002</v>
      </c>
      <c r="T56" s="230">
        <v>4.304533599</v>
      </c>
      <c r="U56" s="230">
        <v>4.3805061849999998</v>
      </c>
      <c r="V56" s="156">
        <v>4.4580034660000001</v>
      </c>
      <c r="W56" s="156">
        <v>4.536996619</v>
      </c>
      <c r="X56" s="156">
        <v>4.6173865259999998</v>
      </c>
      <c r="Y56" s="156">
        <v>4.6995691869999998</v>
      </c>
      <c r="Z56" s="156">
        <v>4.7840115169999997</v>
      </c>
      <c r="AA56" s="156">
        <v>4.8709216660000001</v>
      </c>
      <c r="AB56" s="156">
        <v>4.9605680000000003</v>
      </c>
      <c r="AC56" s="156">
        <v>5.0525219979999996</v>
      </c>
      <c r="AD56" s="156">
        <v>5.145425994</v>
      </c>
      <c r="AE56" s="156">
        <v>5.237441434</v>
      </c>
      <c r="AF56" s="156">
        <v>5.3272310410000099</v>
      </c>
      <c r="AG56" s="156">
        <v>5.4142893829999998</v>
      </c>
      <c r="AH56" s="156">
        <v>5.4989198930000001</v>
      </c>
      <c r="AI56" s="156">
        <v>5.5815975980000001</v>
      </c>
      <c r="AJ56" s="156">
        <v>5.6631504279999998</v>
      </c>
      <c r="AK56" s="156">
        <v>5.7442129299999998</v>
      </c>
      <c r="AL56" s="156">
        <v>5.8248919310000096</v>
      </c>
      <c r="AM56" s="156">
        <v>5.9050456469999997</v>
      </c>
      <c r="AN56" s="156">
        <v>5.9847940749999999</v>
      </c>
      <c r="AO56" s="156">
        <v>6.0642390330000104</v>
      </c>
      <c r="AP56" s="156">
        <v>6.1434938060000004</v>
      </c>
      <c r="AQ56" s="156">
        <v>6.2226265310000004</v>
      </c>
      <c r="AR56" s="156">
        <v>6.3017731719999901</v>
      </c>
      <c r="AS56" s="156">
        <v>6.3811851409999996</v>
      </c>
      <c r="AT56" s="156">
        <v>6.4611593909999998</v>
      </c>
      <c r="AU56" s="156">
        <v>6.5419069560000001</v>
      </c>
      <c r="AV56" s="156">
        <v>6.623517917</v>
      </c>
      <c r="AW56" s="156">
        <v>6.7059466429999999</v>
      </c>
      <c r="AX56" s="156">
        <v>6.7890886720000001</v>
      </c>
      <c r="AY56" s="156">
        <v>6.8727669880000004</v>
      </c>
      <c r="AZ56" s="156">
        <v>6.9568235879999998</v>
      </c>
      <c r="BA56" s="156">
        <v>7.0411941679999899</v>
      </c>
      <c r="BB56" s="156">
        <v>7.1258279570000003</v>
      </c>
      <c r="BC56" s="156">
        <v>7.2105820410000003</v>
      </c>
      <c r="BD56" s="156">
        <v>7.2952907590000002</v>
      </c>
      <c r="BE56" s="156">
        <v>7.3797969669999999</v>
      </c>
      <c r="BF56" s="156">
        <v>7.4640219339999998</v>
      </c>
      <c r="BG56" s="156">
        <v>7.5478588999999996</v>
      </c>
      <c r="BH56" s="230">
        <v>7.6310911130000001</v>
      </c>
      <c r="BI56" s="156">
        <v>7.7134682050000096</v>
      </c>
      <c r="BJ56" s="230">
        <v>7.794798729</v>
      </c>
      <c r="BK56" s="230">
        <v>7.8761292529999896</v>
      </c>
      <c r="BL56" s="230"/>
      <c r="BM56" s="230"/>
      <c r="BN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row>
    <row r="57" spans="1:141" x14ac:dyDescent="0.25">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c r="BW57" s="149"/>
      <c r="BX57" s="149"/>
      <c r="BY57" s="149"/>
      <c r="BZ57" s="149"/>
      <c r="CA57" s="149"/>
      <c r="CB57" s="149"/>
      <c r="CC57" s="149"/>
      <c r="CD57" s="149"/>
      <c r="CE57" s="149"/>
      <c r="CF57" s="149"/>
      <c r="CG57" s="149"/>
      <c r="CH57" s="149"/>
      <c r="CI57" s="149"/>
      <c r="CJ57" s="149"/>
      <c r="CK57" s="149"/>
      <c r="CL57" s="149"/>
      <c r="CM57" s="149"/>
      <c r="CN57" s="149"/>
      <c r="CO57" s="149"/>
      <c r="CP57" s="149"/>
      <c r="CQ57" s="149"/>
      <c r="CR57" s="149"/>
      <c r="CS57" s="149"/>
    </row>
    <row r="58" spans="1:141" x14ac:dyDescent="0.25">
      <c r="B58" s="151"/>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49"/>
      <c r="CP58" s="149"/>
      <c r="CQ58" s="149"/>
      <c r="CR58" s="149"/>
      <c r="CS58" s="149"/>
    </row>
    <row r="59" spans="1:141" x14ac:dyDescent="0.25">
      <c r="AY59" s="137"/>
      <c r="AZ59" s="137"/>
      <c r="BJ59" s="298"/>
    </row>
    <row r="60" spans="1:141" x14ac:dyDescent="0.25">
      <c r="AM60" s="138"/>
      <c r="AN60" s="138"/>
      <c r="AO60" s="138"/>
      <c r="AP60" s="139"/>
      <c r="AU60" s="140"/>
      <c r="AY60" s="141"/>
      <c r="AZ60" s="141"/>
      <c r="BJ60" s="303"/>
    </row>
    <row r="62" spans="1:141" x14ac:dyDescent="0.25">
      <c r="AP62" s="132"/>
      <c r="BA62" s="137"/>
    </row>
    <row r="80" spans="57:57" x14ac:dyDescent="0.25">
      <c r="BE80" s="132"/>
    </row>
    <row r="94" spans="90:101" x14ac:dyDescent="0.25">
      <c r="CL94" s="142">
        <v>1979</v>
      </c>
      <c r="CM94" s="142">
        <v>1980</v>
      </c>
      <c r="CN94" s="142">
        <v>1981</v>
      </c>
      <c r="CO94" s="142">
        <v>1982</v>
      </c>
      <c r="CP94" s="142">
        <v>1983</v>
      </c>
      <c r="CQ94" s="142">
        <v>1984</v>
      </c>
      <c r="CR94" s="142">
        <v>1985</v>
      </c>
      <c r="CS94" s="142">
        <v>1986</v>
      </c>
      <c r="CT94" s="142">
        <v>1987</v>
      </c>
      <c r="CU94" s="142">
        <v>1988</v>
      </c>
    </row>
    <row r="95" spans="90:101" x14ac:dyDescent="0.25">
      <c r="CL95" s="143">
        <v>12.265486725663701</v>
      </c>
      <c r="CM95" s="143">
        <v>12.3893805309734</v>
      </c>
      <c r="CN95" s="143">
        <v>12.5132743362832</v>
      </c>
      <c r="CO95" s="143">
        <v>12.6371681415929</v>
      </c>
      <c r="CP95" s="143">
        <v>12.761061946902601</v>
      </c>
      <c r="CQ95" s="143">
        <v>12.884955752212401</v>
      </c>
      <c r="CR95" s="143">
        <v>13.008849557522099</v>
      </c>
      <c r="CS95" s="143">
        <v>13.1327433628318</v>
      </c>
      <c r="CT95" s="143">
        <v>13.2566371681416</v>
      </c>
      <c r="CU95" s="143">
        <v>13.3805309734513</v>
      </c>
    </row>
    <row r="96" spans="90:101" x14ac:dyDescent="0.25">
      <c r="CL96" s="142"/>
      <c r="CM96" s="142"/>
      <c r="CN96" s="142"/>
      <c r="CO96" s="142"/>
      <c r="CP96" s="142"/>
      <c r="CQ96" s="142"/>
      <c r="CR96" s="142"/>
      <c r="CS96" s="142"/>
      <c r="CT96" s="142"/>
      <c r="CU96" s="142"/>
      <c r="CV96" s="142">
        <v>1989</v>
      </c>
      <c r="CW96" s="142">
        <v>1990</v>
      </c>
    </row>
    <row r="97" spans="90:104" x14ac:dyDescent="0.25">
      <c r="CL97" s="142"/>
      <c r="CM97" s="142"/>
      <c r="CN97" s="142"/>
      <c r="CO97" s="142"/>
      <c r="CP97" s="142"/>
      <c r="CQ97" s="142"/>
      <c r="CR97" s="142"/>
      <c r="CS97" s="142"/>
      <c r="CT97" s="142"/>
      <c r="CU97" s="142"/>
      <c r="CV97" s="143">
        <v>13.504424778761001</v>
      </c>
      <c r="CW97" s="143">
        <v>13.628318584070801</v>
      </c>
    </row>
    <row r="98" spans="90:104" x14ac:dyDescent="0.25">
      <c r="CV98" s="142"/>
      <c r="CW98" s="142"/>
    </row>
    <row r="99" spans="90:104" x14ac:dyDescent="0.25">
      <c r="CV99" s="142"/>
      <c r="CW99" s="142"/>
    </row>
    <row r="100" spans="90:104" x14ac:dyDescent="0.25">
      <c r="CX100" s="142">
        <v>1991</v>
      </c>
      <c r="CY100" s="142">
        <v>1992</v>
      </c>
      <c r="CZ100" s="142">
        <v>1993</v>
      </c>
    </row>
    <row r="101" spans="90:104" x14ac:dyDescent="0.25">
      <c r="CX101" s="143">
        <v>13.7522123893805</v>
      </c>
      <c r="CY101" s="143">
        <v>13.8761061946902</v>
      </c>
      <c r="CZ101" s="143">
        <v>14</v>
      </c>
    </row>
    <row r="102" spans="90:104" x14ac:dyDescent="0.25">
      <c r="CX102" s="142"/>
      <c r="CY102" s="142"/>
      <c r="CZ102" s="142"/>
    </row>
    <row r="103" spans="90:104" x14ac:dyDescent="0.25">
      <c r="CX103" s="142"/>
      <c r="CY103" s="142"/>
      <c r="CZ103" s="142"/>
    </row>
  </sheetData>
  <pageMargins left="0.7" right="0.7" top="0.75" bottom="0.75" header="0.3" footer="0.3"/>
  <pageSetup paperSize="9" orientation="portrait" r:id="rId1"/>
  <ignoredErrors>
    <ignoredError sqref="A2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Calculation</vt:lpstr>
      <vt:lpstr>Climate Debt Ranking</vt:lpstr>
      <vt:lpstr>GDP+</vt:lpstr>
      <vt:lpstr>Nuclear+</vt:lpstr>
      <vt:lpstr>Global Indicators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Claus Andersen</dc:creator>
  <cp:lastModifiedBy>Claus Andersen</cp:lastModifiedBy>
  <dcterms:created xsi:type="dcterms:W3CDTF">2015-06-05T18:19:34Z</dcterms:created>
  <dcterms:modified xsi:type="dcterms:W3CDTF">2022-01-21T15:15:15Z</dcterms:modified>
</cp:coreProperties>
</file>