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drawings/drawing7.xml" ContentType="application/vnd.openxmlformats-officedocument.drawing+xml"/>
  <Override PartName="/xl/comments7.xml" ContentType="application/vnd.openxmlformats-officedocument.spreadsheetml.comment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8.xml" ContentType="application/vnd.openxmlformats-officedocument.spreadsheetml.comments+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9.xml" ContentType="application/vnd.openxmlformats-officedocument.spreadsheetml.comments+xml"/>
  <Override PartName="/xl/charts/chart8.xml" ContentType="application/vnd.openxmlformats-officedocument.drawingml.chart+xml"/>
  <Override PartName="/xl/drawings/drawing12.xml" ContentType="application/vnd.openxmlformats-officedocument.drawing+xml"/>
  <Override PartName="/xl/comments10.xml" ContentType="application/vnd.openxmlformats-officedocument.spreadsheetml.comment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omments11.xml" ContentType="application/vnd.openxmlformats-officedocument.spreadsheetml.comment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saveExternalLinkValues="0"/>
  <mc:AlternateContent xmlns:mc="http://schemas.openxmlformats.org/markup-compatibility/2006">
    <mc:Choice Requires="x15">
      <x15ac:absPath xmlns:x15ac="http://schemas.microsoft.com/office/spreadsheetml/2010/11/ac" url="C:\Users\Claus Andersen\Documents\Dokumenter 2020\ClimatePositions 2020\New version\"/>
    </mc:Choice>
  </mc:AlternateContent>
  <xr:revisionPtr revIDLastSave="0" documentId="13_ncr:1_{1B58C92B-211A-4801-A311-4ABECB39CA52}" xr6:coauthVersionLast="45" xr6:coauthVersionMax="45" xr10:uidLastSave="{00000000-0000-0000-0000-000000000000}"/>
  <workbookProtection workbookAlgorithmName="SHA-512" workbookHashValue="3j1EnPuxnd4COd1ncDE5CBgKJydkNep9k80Dskl5Bn+5XDhDWzXJys71UfjnjlelAy4kpOptp+NyKKM7uOG+cw==" workbookSaltValue="pap+xBZ5p/gZEOmEh4J3KQ==" workbookSpinCount="100000" lockStructure="1"/>
  <bookViews>
    <workbookView xWindow="-120" yWindow="-120" windowWidth="20730" windowHeight="11760" tabRatio="876" activeTab="2" xr2:uid="{00000000-000D-0000-FFFF-FFFF00000000}"/>
  </bookViews>
  <sheets>
    <sheet name="update" sheetId="1" r:id="rId1"/>
    <sheet name="share of GDP(ppp-$)" sheetId="4" state="hidden" r:id="rId2"/>
    <sheet name="Climate Debt" sheetId="2" r:id="rId3"/>
    <sheet name="Calculation" sheetId="5" r:id="rId4"/>
    <sheet name="GDP(ppp-$)" sheetId="11" r:id="rId5"/>
    <sheet name="Environment" sheetId="6" r:id="rId6"/>
    <sheet name="Footprint" sheetId="7" r:id="rId7"/>
    <sheet name="Forest" sheetId="8" r:id="rId8"/>
    <sheet name="Nuclear" sheetId="9" r:id="rId9"/>
    <sheet name="Population" sheetId="10" r:id="rId10"/>
    <sheet name="Global" sheetId="12" r:id="rId11"/>
    <sheet name="CO2 Transferred" sheetId="13" r:id="rId12"/>
  </sheets>
  <definedNames>
    <definedName name="_xlnm._FilterDatabase" localSheetId="3" hidden="1">Calculation!$A$38:$AE$237</definedName>
    <definedName name="_xlnm._FilterDatabase" localSheetId="2" hidden="1">'Climate Debt'!$B$9:$F$175</definedName>
    <definedName name="_xlnm._FilterDatabase" localSheetId="11" hidden="1">'CO2 Transferred'!$B$9:$E$178</definedName>
    <definedName name="_xlnm._FilterDatabase" localSheetId="5" hidden="1">Environment!$B$35:$J$218</definedName>
    <definedName name="_xlnm._FilterDatabase" localSheetId="6" hidden="1">Footprint!$B$35:$K$217</definedName>
    <definedName name="_xlnm._FilterDatabase" localSheetId="7" hidden="1">Forest!$B$25:$H$208</definedName>
    <definedName name="_xlnm._FilterDatabase" localSheetId="4" hidden="1">'GDP(ppp-$)'!$B$39:$W$224</definedName>
    <definedName name="_xlnm._FilterDatabase" localSheetId="8" hidden="1">Nuclear!$B$34:$Y$212</definedName>
    <definedName name="_xlnm._FilterDatabase" localSheetId="9" hidden="1">Population!$B$24:$H$223</definedName>
    <definedName name="_xlnm._FilterDatabase" localSheetId="1" hidden="1">'share of GDP(ppp-$)'!$B$42:$E$201</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3" l="1"/>
  <c r="C26" i="9" l="1"/>
  <c r="H148" i="8" l="1"/>
  <c r="H28" i="8" l="1"/>
  <c r="H46" i="8"/>
  <c r="C8" i="8"/>
  <c r="E15" i="8" l="1"/>
  <c r="AE34" i="5" l="1"/>
  <c r="AJ36" i="5" l="1"/>
  <c r="AF34" i="5" l="1"/>
  <c r="AK36" i="5" s="1"/>
  <c r="AI36" i="5"/>
  <c r="H17" i="10" l="1"/>
  <c r="F17" i="10"/>
  <c r="G17" i="10" s="1"/>
  <c r="C25" i="9"/>
  <c r="Z25" i="9"/>
  <c r="C28" i="9"/>
  <c r="C27" i="9"/>
  <c r="Z26" i="9" l="1"/>
  <c r="Z27" i="9"/>
  <c r="Z28" i="9"/>
  <c r="H19" i="10"/>
  <c r="F19" i="10"/>
  <c r="G19" i="10" s="1"/>
  <c r="H18" i="10"/>
  <c r="F18" i="10"/>
  <c r="G18" i="10" s="1"/>
  <c r="F170" i="10"/>
  <c r="G170" i="10" s="1"/>
  <c r="H170" i="10"/>
  <c r="F138" i="10"/>
  <c r="G138" i="10" s="1"/>
  <c r="H138" i="10"/>
  <c r="F139" i="10"/>
  <c r="G139" i="10" s="1"/>
  <c r="H139" i="10"/>
  <c r="F99" i="10"/>
  <c r="G99" i="10" s="1"/>
  <c r="H99" i="10"/>
  <c r="F100" i="10"/>
  <c r="G100" i="10" s="1"/>
  <c r="H100" i="10"/>
  <c r="F89" i="10"/>
  <c r="G89" i="10" s="1"/>
  <c r="H89" i="10"/>
  <c r="F27" i="10"/>
  <c r="H16" i="10" l="1"/>
  <c r="F16" i="10"/>
  <c r="G16" i="10" s="1"/>
  <c r="X13" i="5" l="1"/>
  <c r="AE21" i="5"/>
  <c r="AE111" i="11" l="1"/>
  <c r="AA59" i="11"/>
  <c r="AE40" i="11"/>
  <c r="AE41" i="11"/>
  <c r="AE42" i="11"/>
  <c r="AE43" i="11"/>
  <c r="AE44"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3" i="11"/>
  <c r="AE84" i="11"/>
  <c r="AE85" i="11"/>
  <c r="AE86" i="11"/>
  <c r="AE87" i="11"/>
  <c r="AE88"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2" i="11"/>
  <c r="AE113" i="11"/>
  <c r="AE114" i="11"/>
  <c r="AE115" i="11"/>
  <c r="AE116" i="11"/>
  <c r="AE117" i="11"/>
  <c r="AE118" i="11"/>
  <c r="AE119" i="11"/>
  <c r="AE120" i="11"/>
  <c r="AE121" i="11"/>
  <c r="AE122" i="11"/>
  <c r="AE123" i="11"/>
  <c r="AE124" i="11"/>
  <c r="AE125" i="11"/>
  <c r="AE126" i="11"/>
  <c r="AE127" i="11"/>
  <c r="AE128" i="11"/>
  <c r="AE129" i="11"/>
  <c r="AE130" i="11"/>
  <c r="AE131" i="11"/>
  <c r="AE132" i="11"/>
  <c r="AE133" i="11"/>
  <c r="AE134" i="11"/>
  <c r="AE135" i="11"/>
  <c r="AE136" i="11"/>
  <c r="AE137" i="11"/>
  <c r="AE138" i="11"/>
  <c r="AE139" i="11"/>
  <c r="AE140" i="11"/>
  <c r="AE141" i="11"/>
  <c r="AE142" i="11"/>
  <c r="AE143" i="11"/>
  <c r="AE144" i="11"/>
  <c r="AE145" i="11"/>
  <c r="AE146" i="11"/>
  <c r="AE147" i="11"/>
  <c r="AE148" i="11"/>
  <c r="AE149" i="11"/>
  <c r="AE150" i="11"/>
  <c r="AE151" i="11"/>
  <c r="AE152" i="11"/>
  <c r="AE153" i="11"/>
  <c r="AE154" i="11"/>
  <c r="AE155" i="11"/>
  <c r="AE156" i="11"/>
  <c r="AE157" i="11"/>
  <c r="AE158" i="11"/>
  <c r="AE159" i="11"/>
  <c r="AE160" i="11"/>
  <c r="AE161" i="11"/>
  <c r="AE162" i="11"/>
  <c r="AE163" i="11"/>
  <c r="AE164" i="11"/>
  <c r="AE165" i="11"/>
  <c r="AE166" i="11"/>
  <c r="AE167" i="11"/>
  <c r="AE168" i="11"/>
  <c r="AE169" i="11"/>
  <c r="AE170" i="11"/>
  <c r="AE171" i="11"/>
  <c r="AE172" i="11"/>
  <c r="AE173" i="11"/>
  <c r="AE174" i="11"/>
  <c r="AE175" i="11"/>
  <c r="AE176" i="11"/>
  <c r="AE177" i="11"/>
  <c r="AE178" i="11"/>
  <c r="AE179" i="11"/>
  <c r="AE180" i="11"/>
  <c r="AE181" i="11"/>
  <c r="AE182" i="11"/>
  <c r="AE183" i="11"/>
  <c r="AE184" i="11"/>
  <c r="AE185" i="11"/>
  <c r="AE186" i="11"/>
  <c r="AE187" i="11"/>
  <c r="AE188" i="11"/>
  <c r="AE189" i="11"/>
  <c r="AE190" i="11"/>
  <c r="AE191" i="11"/>
  <c r="AE192" i="11"/>
  <c r="AE193" i="11"/>
  <c r="AE194" i="11"/>
  <c r="AE195" i="11"/>
  <c r="AE196" i="11"/>
  <c r="AE197" i="11"/>
  <c r="AE198" i="11"/>
  <c r="AE199" i="11"/>
  <c r="AE200" i="11"/>
  <c r="AE201" i="11"/>
  <c r="AE202" i="11"/>
  <c r="AE203" i="11"/>
  <c r="AE204" i="11"/>
  <c r="AE205" i="11"/>
  <c r="AE206" i="11"/>
  <c r="AE207" i="11"/>
  <c r="AE208" i="11"/>
  <c r="AE209" i="11"/>
  <c r="AE210" i="11"/>
  <c r="AE211" i="11"/>
  <c r="AE212" i="11"/>
  <c r="AE213" i="11"/>
  <c r="AE214" i="11"/>
  <c r="AE215" i="11"/>
  <c r="AE216" i="11"/>
  <c r="AE217" i="11"/>
  <c r="AE218" i="11"/>
  <c r="AE219" i="11"/>
  <c r="AE221" i="11"/>
  <c r="AE223" i="11"/>
  <c r="AE224" i="11"/>
  <c r="AC40" i="11"/>
  <c r="AC41" i="11"/>
  <c r="AC42" i="11"/>
  <c r="AC43" i="11"/>
  <c r="AC44" i="11"/>
  <c r="AC46" i="11"/>
  <c r="AC47" i="11"/>
  <c r="AC48" i="11"/>
  <c r="AC49" i="11"/>
  <c r="AC50" i="11"/>
  <c r="AC51" i="11"/>
  <c r="AC52" i="11"/>
  <c r="AC53" i="11"/>
  <c r="AC54" i="11"/>
  <c r="AC55" i="11"/>
  <c r="AC56" i="11"/>
  <c r="AC57" i="11"/>
  <c r="AC58" i="11"/>
  <c r="AC59" i="11"/>
  <c r="AC60" i="11"/>
  <c r="AC61" i="11"/>
  <c r="AC62" i="11"/>
  <c r="AC63" i="11"/>
  <c r="AC64" i="11"/>
  <c r="AC65" i="11"/>
  <c r="AC66" i="11"/>
  <c r="AC67" i="11"/>
  <c r="AC68" i="11"/>
  <c r="AC69" i="11"/>
  <c r="AC70" i="11"/>
  <c r="AC71" i="11"/>
  <c r="AC72" i="11"/>
  <c r="AC73" i="11"/>
  <c r="AC74" i="11"/>
  <c r="AC76" i="11"/>
  <c r="AC77" i="11"/>
  <c r="AC78" i="11"/>
  <c r="AC79" i="11"/>
  <c r="AC80" i="11"/>
  <c r="AC81" i="11"/>
  <c r="AC83" i="11"/>
  <c r="AC84" i="11"/>
  <c r="AC85" i="11"/>
  <c r="AC86" i="11"/>
  <c r="AC87" i="11"/>
  <c r="AC88" i="11"/>
  <c r="AC89" i="11"/>
  <c r="AC90" i="11"/>
  <c r="AC91" i="11"/>
  <c r="AC92" i="11"/>
  <c r="AC93" i="11"/>
  <c r="AC94" i="11"/>
  <c r="AC95" i="11"/>
  <c r="AC96" i="11"/>
  <c r="AC97" i="11"/>
  <c r="AC98" i="11"/>
  <c r="AC99" i="11"/>
  <c r="AC100" i="11"/>
  <c r="AC101" i="11"/>
  <c r="AC102" i="11"/>
  <c r="AC103" i="11"/>
  <c r="AC104" i="11"/>
  <c r="AC105" i="11"/>
  <c r="AC106" i="11"/>
  <c r="AC107" i="11"/>
  <c r="AC108" i="11"/>
  <c r="AC109" i="11"/>
  <c r="AC110" i="11"/>
  <c r="AC111" i="11"/>
  <c r="AC112" i="11"/>
  <c r="AC113" i="11"/>
  <c r="AC114" i="11"/>
  <c r="AC115" i="11"/>
  <c r="AC116" i="11"/>
  <c r="AC117" i="11"/>
  <c r="AC118" i="11"/>
  <c r="AC119" i="11"/>
  <c r="AC120" i="11"/>
  <c r="AC121" i="11"/>
  <c r="AC122" i="11"/>
  <c r="AC123" i="11"/>
  <c r="AC124" i="11"/>
  <c r="AC125" i="11"/>
  <c r="AC126" i="11"/>
  <c r="AC127" i="11"/>
  <c r="AC128" i="11"/>
  <c r="AC129" i="11"/>
  <c r="AC130" i="11"/>
  <c r="AC131" i="11"/>
  <c r="AC132" i="11"/>
  <c r="AC133" i="11"/>
  <c r="AC134" i="11"/>
  <c r="AC135" i="11"/>
  <c r="AC136" i="11"/>
  <c r="AC137" i="11"/>
  <c r="AC138" i="11"/>
  <c r="AC139" i="11"/>
  <c r="AC140" i="11"/>
  <c r="AC141" i="11"/>
  <c r="AC142" i="11"/>
  <c r="AC143" i="11"/>
  <c r="AC144" i="11"/>
  <c r="AC145" i="11"/>
  <c r="AC146" i="11"/>
  <c r="AC147" i="11"/>
  <c r="AC148" i="11"/>
  <c r="AC149" i="11"/>
  <c r="AC150" i="11"/>
  <c r="AC151" i="11"/>
  <c r="AC152" i="11"/>
  <c r="AC153" i="11"/>
  <c r="AC154" i="11"/>
  <c r="AC155" i="11"/>
  <c r="AC156" i="11"/>
  <c r="AC157" i="11"/>
  <c r="AC158" i="11"/>
  <c r="AC159" i="11"/>
  <c r="AC160" i="11"/>
  <c r="AC161" i="11"/>
  <c r="AC162" i="11"/>
  <c r="AC163" i="11"/>
  <c r="AC164" i="11"/>
  <c r="AC165" i="11"/>
  <c r="AC166" i="11"/>
  <c r="AC167" i="11"/>
  <c r="AC168" i="11"/>
  <c r="AC169" i="11"/>
  <c r="AC170" i="11"/>
  <c r="AC171" i="11"/>
  <c r="AC172" i="11"/>
  <c r="AC173" i="11"/>
  <c r="AC174" i="11"/>
  <c r="AC175" i="11"/>
  <c r="AC176" i="11"/>
  <c r="AC177" i="11"/>
  <c r="AC178" i="11"/>
  <c r="AC179" i="11"/>
  <c r="AC180" i="11"/>
  <c r="AC181" i="11"/>
  <c r="AC182" i="11"/>
  <c r="AC183" i="11"/>
  <c r="AC184" i="11"/>
  <c r="AC185" i="11"/>
  <c r="AC186" i="11"/>
  <c r="AC187" i="11"/>
  <c r="AC188" i="11"/>
  <c r="AC189" i="11"/>
  <c r="AC190" i="11"/>
  <c r="AC191" i="11"/>
  <c r="AC192" i="11"/>
  <c r="AC193" i="11"/>
  <c r="AC194" i="11"/>
  <c r="AC195" i="11"/>
  <c r="AC196" i="11"/>
  <c r="AC197" i="11"/>
  <c r="AC198" i="11"/>
  <c r="AC199" i="11"/>
  <c r="AC200" i="11"/>
  <c r="AC201" i="11"/>
  <c r="AC202" i="11"/>
  <c r="AC203" i="11"/>
  <c r="AC204" i="11"/>
  <c r="AC205" i="11"/>
  <c r="AC206" i="11"/>
  <c r="AC207" i="11"/>
  <c r="AC208" i="11"/>
  <c r="AC209" i="11"/>
  <c r="AC210" i="11"/>
  <c r="AC211" i="11"/>
  <c r="AC212" i="11"/>
  <c r="AC213" i="11"/>
  <c r="AC214" i="11"/>
  <c r="AC215" i="11"/>
  <c r="AC216" i="11"/>
  <c r="AC217" i="11"/>
  <c r="AC218" i="11"/>
  <c r="AC219" i="11"/>
  <c r="AC221" i="11"/>
  <c r="AC223" i="11"/>
  <c r="AC224" i="11"/>
  <c r="AA40" i="11"/>
  <c r="AA41" i="11"/>
  <c r="AA42" i="11"/>
  <c r="AA43" i="11"/>
  <c r="AA44" i="11"/>
  <c r="AA46" i="11"/>
  <c r="AA47" i="11"/>
  <c r="AA48" i="11"/>
  <c r="AA49" i="11"/>
  <c r="AA50" i="11"/>
  <c r="AA51" i="11"/>
  <c r="AA52" i="11"/>
  <c r="AA53" i="11"/>
  <c r="AA54" i="11"/>
  <c r="AA55" i="11"/>
  <c r="AA56" i="11"/>
  <c r="AA57" i="11"/>
  <c r="AA58" i="11"/>
  <c r="AA60" i="11"/>
  <c r="AA61" i="11"/>
  <c r="AA62" i="11"/>
  <c r="AA63" i="11"/>
  <c r="AA64" i="11"/>
  <c r="AA65" i="11"/>
  <c r="AA66" i="11"/>
  <c r="AA67" i="11"/>
  <c r="AA68" i="11"/>
  <c r="AA69" i="11"/>
  <c r="AA70" i="11"/>
  <c r="AA71" i="11"/>
  <c r="AA72" i="11"/>
  <c r="AA73" i="11"/>
  <c r="AA74" i="11"/>
  <c r="AA76" i="11"/>
  <c r="AA77" i="11"/>
  <c r="AA78" i="11"/>
  <c r="AA79" i="11"/>
  <c r="AA80" i="11"/>
  <c r="AA81" i="11"/>
  <c r="AA83" i="11"/>
  <c r="AA84" i="11"/>
  <c r="AA85" i="11"/>
  <c r="AA86" i="11"/>
  <c r="AA87" i="11"/>
  <c r="AA88" i="11"/>
  <c r="AA89" i="11"/>
  <c r="AA90" i="11"/>
  <c r="AA91" i="11"/>
  <c r="AA92" i="11"/>
  <c r="AA93" i="11"/>
  <c r="AA94" i="11"/>
  <c r="AA95" i="11"/>
  <c r="AA96" i="11"/>
  <c r="AA97" i="11"/>
  <c r="AA98" i="11"/>
  <c r="AA99" i="11"/>
  <c r="AA100" i="11"/>
  <c r="AA101" i="11"/>
  <c r="AA102" i="11"/>
  <c r="AA103" i="11"/>
  <c r="AA104" i="11"/>
  <c r="AA105" i="11"/>
  <c r="AA106" i="11"/>
  <c r="AA107" i="11"/>
  <c r="AA108" i="11"/>
  <c r="AA109" i="11"/>
  <c r="AA110" i="11"/>
  <c r="AA111" i="11"/>
  <c r="AA112" i="11"/>
  <c r="AA113" i="11"/>
  <c r="AA114" i="11"/>
  <c r="AA115" i="11"/>
  <c r="AA116" i="11"/>
  <c r="AA117" i="11"/>
  <c r="AA118" i="11"/>
  <c r="AA119" i="11"/>
  <c r="AA120" i="11"/>
  <c r="AA121" i="11"/>
  <c r="AA122" i="11"/>
  <c r="AA123" i="11"/>
  <c r="AA124" i="11"/>
  <c r="AA125" i="11"/>
  <c r="AA126" i="11"/>
  <c r="AA127" i="11"/>
  <c r="AA128" i="11"/>
  <c r="AA129" i="11"/>
  <c r="AA130" i="11"/>
  <c r="AA131" i="11"/>
  <c r="AA132" i="11"/>
  <c r="AA133" i="11"/>
  <c r="AA134" i="11"/>
  <c r="AA135" i="11"/>
  <c r="AA136" i="11"/>
  <c r="AA137" i="11"/>
  <c r="AA138" i="11"/>
  <c r="AA139" i="11"/>
  <c r="AA140" i="11"/>
  <c r="AA141" i="11"/>
  <c r="AA142" i="11"/>
  <c r="AA143" i="11"/>
  <c r="AA144" i="11"/>
  <c r="AA145" i="11"/>
  <c r="AA146" i="11"/>
  <c r="AA147" i="11"/>
  <c r="AA148" i="11"/>
  <c r="AA149" i="11"/>
  <c r="AA150" i="11"/>
  <c r="AA151" i="11"/>
  <c r="AA152" i="11"/>
  <c r="AA153" i="11"/>
  <c r="AA154" i="11"/>
  <c r="AA155" i="11"/>
  <c r="AA156" i="11"/>
  <c r="AA157" i="11"/>
  <c r="AA158" i="11"/>
  <c r="AA159" i="11"/>
  <c r="AA160" i="11"/>
  <c r="AA161" i="11"/>
  <c r="AA162" i="11"/>
  <c r="AA163" i="11"/>
  <c r="AA164" i="11"/>
  <c r="AA165" i="11"/>
  <c r="AA166" i="11"/>
  <c r="AA167" i="11"/>
  <c r="AA168" i="11"/>
  <c r="AA169" i="11"/>
  <c r="AA170" i="11"/>
  <c r="AA171" i="11"/>
  <c r="AA172" i="11"/>
  <c r="AA173" i="11"/>
  <c r="AA174" i="11"/>
  <c r="AA175" i="11"/>
  <c r="AA176" i="11"/>
  <c r="AA177" i="11"/>
  <c r="AA178" i="11"/>
  <c r="AA179" i="11"/>
  <c r="AA180" i="11"/>
  <c r="AA181" i="11"/>
  <c r="AA182" i="11"/>
  <c r="AA183" i="11"/>
  <c r="AA184" i="11"/>
  <c r="AA185" i="11"/>
  <c r="AA186" i="11"/>
  <c r="AA187" i="11"/>
  <c r="AA188" i="11"/>
  <c r="AA189" i="11"/>
  <c r="AA190" i="11"/>
  <c r="AA191" i="11"/>
  <c r="AA192" i="11"/>
  <c r="AA193" i="11"/>
  <c r="AA194" i="11"/>
  <c r="AA195" i="11"/>
  <c r="AA196" i="11"/>
  <c r="AA197" i="11"/>
  <c r="AA198" i="11"/>
  <c r="AA199" i="11"/>
  <c r="AA200" i="11"/>
  <c r="AA201" i="11"/>
  <c r="AA202" i="11"/>
  <c r="AA203" i="11"/>
  <c r="AA204" i="11"/>
  <c r="AA205" i="11"/>
  <c r="AA206" i="11"/>
  <c r="AA207" i="11"/>
  <c r="AA208" i="11"/>
  <c r="AA209" i="11"/>
  <c r="AA210" i="11"/>
  <c r="AA211" i="11"/>
  <c r="AA212" i="11"/>
  <c r="AA213" i="11"/>
  <c r="AA214" i="11"/>
  <c r="AA215" i="11"/>
  <c r="AA216" i="11"/>
  <c r="AA217" i="11"/>
  <c r="AA218" i="11"/>
  <c r="AA219" i="11"/>
  <c r="AA221" i="11"/>
  <c r="AA223" i="11"/>
  <c r="AA224" i="11"/>
  <c r="AA222" i="11" l="1"/>
  <c r="AA75" i="11"/>
  <c r="AC75" i="11"/>
  <c r="AA45" i="11"/>
  <c r="AC222" i="11" l="1"/>
  <c r="AE222" i="11"/>
  <c r="AC45" i="11"/>
  <c r="AE45" i="11"/>
  <c r="AC220" i="11" l="1"/>
  <c r="AE220" i="11"/>
  <c r="AA82" i="11"/>
  <c r="AE82" i="11"/>
  <c r="A4" i="5"/>
  <c r="AA220" i="11" l="1"/>
  <c r="AC82" i="11"/>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J29" i="6" l="1"/>
  <c r="J31" i="6" l="1"/>
  <c r="J30" i="6"/>
  <c r="J18" i="9" l="1"/>
  <c r="K18" i="9"/>
  <c r="L18" i="9"/>
  <c r="M18" i="9"/>
  <c r="N18" i="9"/>
  <c r="O18" i="9"/>
  <c r="P18" i="9"/>
  <c r="Q18" i="9"/>
  <c r="R18" i="9"/>
  <c r="S18" i="9"/>
  <c r="T18" i="9"/>
  <c r="U18" i="9"/>
  <c r="V18" i="9"/>
  <c r="W18" i="9"/>
  <c r="X18" i="9"/>
  <c r="J19" i="9"/>
  <c r="K19" i="9"/>
  <c r="L19" i="9"/>
  <c r="M19" i="9"/>
  <c r="N19" i="9"/>
  <c r="O19" i="9"/>
  <c r="P19" i="9"/>
  <c r="Q19" i="9"/>
  <c r="R19" i="9"/>
  <c r="S19" i="9"/>
  <c r="T19" i="9"/>
  <c r="U19" i="9"/>
  <c r="V19" i="9"/>
  <c r="W19" i="9"/>
  <c r="X19" i="9"/>
  <c r="J20" i="9"/>
  <c r="K20" i="9"/>
  <c r="L20" i="9"/>
  <c r="M20" i="9"/>
  <c r="N20" i="9"/>
  <c r="O20" i="9"/>
  <c r="P20" i="9"/>
  <c r="Q20" i="9"/>
  <c r="R20" i="9"/>
  <c r="S20" i="9"/>
  <c r="T20" i="9"/>
  <c r="U20" i="9"/>
  <c r="V20" i="9"/>
  <c r="W20" i="9"/>
  <c r="X20" i="9"/>
  <c r="J21" i="9"/>
  <c r="K21" i="9"/>
  <c r="L21" i="9"/>
  <c r="M21" i="9"/>
  <c r="N21" i="9"/>
  <c r="O21" i="9"/>
  <c r="P21" i="9"/>
  <c r="Q21" i="9"/>
  <c r="R21" i="9"/>
  <c r="S21" i="9"/>
  <c r="T21" i="9"/>
  <c r="U21" i="9"/>
  <c r="V21" i="9"/>
  <c r="W21" i="9"/>
  <c r="X21" i="9"/>
  <c r="BI10" i="12" l="1"/>
  <c r="U24" i="5" l="1"/>
  <c r="D95" i="12" l="1"/>
  <c r="AA25" i="9" l="1"/>
  <c r="AE16" i="5" l="1"/>
  <c r="W13" i="5" l="1"/>
  <c r="V13" i="5"/>
  <c r="AD21" i="5"/>
  <c r="AC21" i="5"/>
  <c r="AG47" i="11" l="1"/>
  <c r="AG55" i="11"/>
  <c r="AG63" i="11"/>
  <c r="AG71" i="11"/>
  <c r="AG79" i="11"/>
  <c r="AG87" i="11"/>
  <c r="AG95" i="11"/>
  <c r="AG99" i="11"/>
  <c r="AG103" i="11"/>
  <c r="AG111" i="11"/>
  <c r="AG119" i="11"/>
  <c r="AG127" i="11"/>
  <c r="AG131" i="11"/>
  <c r="AG135" i="11"/>
  <c r="AG143" i="11"/>
  <c r="AG151" i="11"/>
  <c r="AG159" i="11"/>
  <c r="AG163" i="11"/>
  <c r="AG167" i="11"/>
  <c r="AG175" i="11"/>
  <c r="AG183" i="11"/>
  <c r="AG191" i="11"/>
  <c r="AG195" i="11"/>
  <c r="AG199" i="11"/>
  <c r="AG207" i="11"/>
  <c r="AG215" i="11"/>
  <c r="AG223" i="11"/>
  <c r="AG42" i="11"/>
  <c r="AG43" i="11"/>
  <c r="AG46" i="11"/>
  <c r="AG50" i="11"/>
  <c r="AG51" i="11"/>
  <c r="AG54" i="11"/>
  <c r="AG58" i="11"/>
  <c r="AG59" i="11"/>
  <c r="AG62" i="11"/>
  <c r="AG66" i="11"/>
  <c r="AG67" i="11"/>
  <c r="AG70" i="11"/>
  <c r="AG74" i="11"/>
  <c r="AG75" i="11"/>
  <c r="AG78" i="11"/>
  <c r="AG82" i="11"/>
  <c r="AG83" i="11"/>
  <c r="AG86" i="11"/>
  <c r="AG90" i="11"/>
  <c r="AG91" i="11"/>
  <c r="AG94" i="11"/>
  <c r="AG98" i="11"/>
  <c r="AG102" i="11"/>
  <c r="AG106" i="11"/>
  <c r="AG107" i="11"/>
  <c r="AG110" i="11"/>
  <c r="AG114" i="11"/>
  <c r="AG115" i="11"/>
  <c r="AG118" i="11"/>
  <c r="AG122" i="11"/>
  <c r="AG123" i="11"/>
  <c r="AG126" i="11"/>
  <c r="AG130" i="11"/>
  <c r="AG134" i="11"/>
  <c r="AG138" i="11"/>
  <c r="AG139" i="11"/>
  <c r="AG142" i="11"/>
  <c r="AG146" i="11"/>
  <c r="AG147" i="11"/>
  <c r="AG150" i="11"/>
  <c r="AG154" i="11"/>
  <c r="AG155" i="11"/>
  <c r="AG158" i="11"/>
  <c r="AG162" i="11"/>
  <c r="AG166" i="11"/>
  <c r="AG170" i="11"/>
  <c r="AG171" i="11"/>
  <c r="AG174" i="11"/>
  <c r="AG178" i="11"/>
  <c r="AG179" i="11"/>
  <c r="AG182" i="11"/>
  <c r="AG186" i="11"/>
  <c r="AG187" i="11"/>
  <c r="AG190" i="11"/>
  <c r="AG194" i="11"/>
  <c r="AG198" i="11"/>
  <c r="AG202" i="11"/>
  <c r="AG203" i="11"/>
  <c r="AG206" i="11"/>
  <c r="AG210" i="11"/>
  <c r="AG211" i="11"/>
  <c r="AG214" i="11"/>
  <c r="AG218" i="11"/>
  <c r="AG219" i="11"/>
  <c r="AG222" i="11"/>
  <c r="AG224" i="11" l="1"/>
  <c r="AG220" i="11"/>
  <c r="AG216" i="11"/>
  <c r="AG212" i="11"/>
  <c r="AG208" i="11"/>
  <c r="AG204" i="11"/>
  <c r="AG200" i="11"/>
  <c r="AG196" i="11"/>
  <c r="AG192" i="11"/>
  <c r="AG188" i="11"/>
  <c r="AG184" i="11"/>
  <c r="AG180" i="11"/>
  <c r="AG176" i="11"/>
  <c r="AG172" i="11"/>
  <c r="AG168" i="11"/>
  <c r="AG164" i="11"/>
  <c r="AG160" i="11"/>
  <c r="AG156" i="11"/>
  <c r="AG152" i="11"/>
  <c r="AG148" i="11"/>
  <c r="AG144" i="11"/>
  <c r="AG140" i="11"/>
  <c r="AG136" i="11"/>
  <c r="AG132" i="11"/>
  <c r="AG128" i="11"/>
  <c r="AG124" i="11"/>
  <c r="AG120" i="11"/>
  <c r="AG116" i="11"/>
  <c r="AG112" i="11"/>
  <c r="AG108" i="11"/>
  <c r="AG104" i="11"/>
  <c r="AG100" i="11"/>
  <c r="AG96" i="11"/>
  <c r="AG92" i="11"/>
  <c r="AG88" i="11"/>
  <c r="AG84" i="11"/>
  <c r="AG80" i="11"/>
  <c r="AG76" i="11"/>
  <c r="AG72" i="11"/>
  <c r="AG68" i="11"/>
  <c r="AG64" i="11"/>
  <c r="AG60" i="11"/>
  <c r="AG56" i="11"/>
  <c r="AG52" i="11"/>
  <c r="AG48" i="11"/>
  <c r="AG44" i="11"/>
  <c r="AG40" i="11"/>
  <c r="AG221" i="11"/>
  <c r="AG217" i="11"/>
  <c r="AG213" i="11"/>
  <c r="AG209" i="11"/>
  <c r="AG205" i="11"/>
  <c r="AG201" i="11"/>
  <c r="AG197" i="11"/>
  <c r="AG193" i="11"/>
  <c r="AG189" i="11"/>
  <c r="AG185" i="11"/>
  <c r="AG181" i="11"/>
  <c r="AG177" i="11"/>
  <c r="AG173" i="11"/>
  <c r="AG169" i="11"/>
  <c r="AG165" i="11"/>
  <c r="AG161" i="11"/>
  <c r="AG157" i="11"/>
  <c r="AG153" i="11"/>
  <c r="AG149" i="11"/>
  <c r="AG145" i="11"/>
  <c r="AG141" i="11"/>
  <c r="AG137" i="11"/>
  <c r="AG133" i="11"/>
  <c r="AG129" i="11"/>
  <c r="AG125" i="11"/>
  <c r="AG121" i="11"/>
  <c r="AG117" i="11"/>
  <c r="AG113" i="11"/>
  <c r="AG109" i="11"/>
  <c r="AG105" i="11"/>
  <c r="AG101" i="11"/>
  <c r="AG97" i="11"/>
  <c r="AG93" i="11"/>
  <c r="AG89" i="11"/>
  <c r="AG85" i="11"/>
  <c r="AG81" i="11"/>
  <c r="AG77" i="11"/>
  <c r="AG73" i="11"/>
  <c r="AG69" i="11"/>
  <c r="AG65" i="11"/>
  <c r="AG61" i="11"/>
  <c r="AG57" i="11"/>
  <c r="AG53" i="11"/>
  <c r="AG49" i="11"/>
  <c r="AG45" i="11"/>
  <c r="AG41" i="11"/>
  <c r="S20" i="7" l="1"/>
  <c r="S19" i="7"/>
  <c r="S18" i="7"/>
  <c r="K36" i="7"/>
  <c r="AA92" i="12" l="1"/>
  <c r="AB92" i="12"/>
  <c r="BH10" i="12" l="1"/>
  <c r="B92" i="12" l="1"/>
  <c r="C92" i="12"/>
  <c r="D92" i="12"/>
  <c r="E92" i="12"/>
  <c r="F92" i="12"/>
  <c r="G92" i="12"/>
  <c r="H92" i="12"/>
  <c r="I92" i="12"/>
  <c r="J92" i="12"/>
  <c r="K92" i="12"/>
  <c r="L92" i="12"/>
  <c r="M92" i="12"/>
  <c r="N92" i="12"/>
  <c r="O92" i="12"/>
  <c r="P92" i="12"/>
  <c r="Q92" i="12"/>
  <c r="R92" i="12"/>
  <c r="S92" i="12"/>
  <c r="T92" i="12"/>
  <c r="U92" i="12"/>
  <c r="V92" i="12"/>
  <c r="W92" i="12"/>
  <c r="X92" i="12"/>
  <c r="Y92" i="12"/>
  <c r="Z92" i="12"/>
  <c r="R9" i="6" l="1"/>
  <c r="R8" i="6"/>
  <c r="R7" i="6"/>
  <c r="J38" i="6" l="1"/>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5" i="6"/>
  <c r="J76" i="6"/>
  <c r="J77" i="6"/>
  <c r="J78" i="6"/>
  <c r="J79" i="6"/>
  <c r="J80" i="6"/>
  <c r="J81" i="6"/>
  <c r="J74"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56" i="6"/>
  <c r="J133" i="6"/>
  <c r="J134" i="6"/>
  <c r="J135" i="6"/>
  <c r="J136" i="6"/>
  <c r="J137" i="6"/>
  <c r="J138" i="6"/>
  <c r="J139" i="6"/>
  <c r="J140" i="6"/>
  <c r="J141" i="6"/>
  <c r="J142" i="6"/>
  <c r="J143" i="6"/>
  <c r="J144" i="6"/>
  <c r="J145" i="6"/>
  <c r="J146" i="6"/>
  <c r="J147" i="6"/>
  <c r="J148" i="6"/>
  <c r="J149" i="6"/>
  <c r="J150" i="6"/>
  <c r="J151" i="6"/>
  <c r="J152" i="6"/>
  <c r="J153" i="6"/>
  <c r="J154" i="6"/>
  <c r="J155"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37" i="6"/>
  <c r="J36" i="6"/>
  <c r="J28" i="6"/>
  <c r="BG10" i="12" l="1"/>
  <c r="B6" i="1" l="1"/>
  <c r="C9" i="10" l="1"/>
  <c r="H7" i="10"/>
  <c r="B9" i="10"/>
  <c r="I7" i="10"/>
  <c r="H21" i="9"/>
  <c r="G21" i="9"/>
  <c r="B21" i="9"/>
  <c r="AA27" i="9"/>
  <c r="AA28" i="9"/>
  <c r="I21" i="9" l="1"/>
  <c r="F21" i="9"/>
  <c r="I25" i="5" l="1"/>
  <c r="I24" i="5"/>
  <c r="I23" i="5"/>
  <c r="U13" i="5" l="1"/>
  <c r="AB21" i="5"/>
  <c r="R20" i="7" l="1"/>
  <c r="R19" i="7"/>
  <c r="R18" i="7"/>
  <c r="K28" i="7"/>
  <c r="I13" i="8" l="1"/>
  <c r="I20" i="9" l="1"/>
  <c r="I19" i="9"/>
  <c r="I18" i="9"/>
  <c r="H20" i="9"/>
  <c r="H19" i="9"/>
  <c r="H18" i="9"/>
  <c r="G20" i="9"/>
  <c r="G19" i="9"/>
  <c r="G18" i="9"/>
  <c r="F20" i="9"/>
  <c r="F19" i="9"/>
  <c r="F18" i="9"/>
  <c r="B20" i="9"/>
  <c r="I9" i="10" l="1"/>
  <c r="H10" i="10"/>
  <c r="H8" i="10"/>
  <c r="H9" i="10"/>
  <c r="B12" i="10"/>
  <c r="B10" i="10"/>
  <c r="B11" i="10"/>
  <c r="I8" i="10"/>
  <c r="C10" i="10" l="1"/>
  <c r="C11" i="10"/>
  <c r="N104" i="12" l="1"/>
  <c r="A9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H25" i="10"/>
  <c r="F25" i="10"/>
  <c r="G25" i="10" s="1"/>
  <c r="I10" i="10"/>
  <c r="C12" i="10"/>
  <c r="AA26" i="9"/>
  <c r="B19" i="9"/>
  <c r="B18" i="9"/>
  <c r="C9" i="8"/>
  <c r="C14" i="8"/>
  <c r="D9" i="8"/>
  <c r="D15" i="8" s="1"/>
  <c r="D8" i="8"/>
  <c r="D14" i="8" s="1"/>
  <c r="I2" i="8"/>
  <c r="K1" i="8"/>
  <c r="D10" i="8"/>
  <c r="C10" i="8"/>
  <c r="B6" i="8"/>
  <c r="P21" i="7"/>
  <c r="O21" i="7"/>
  <c r="N21" i="7"/>
  <c r="M21" i="7"/>
  <c r="L21" i="7"/>
  <c r="K21" i="7"/>
  <c r="Q20" i="7"/>
  <c r="P20" i="7"/>
  <c r="O20" i="7"/>
  <c r="N20" i="7"/>
  <c r="M20" i="7"/>
  <c r="L20" i="7"/>
  <c r="K20" i="7"/>
  <c r="Q19" i="7"/>
  <c r="P19" i="7"/>
  <c r="O19" i="7"/>
  <c r="N19" i="7"/>
  <c r="M19" i="7"/>
  <c r="L19" i="7"/>
  <c r="K19" i="7"/>
  <c r="Q18" i="7"/>
  <c r="P18" i="7"/>
  <c r="O18" i="7"/>
  <c r="N18" i="7"/>
  <c r="M18" i="7"/>
  <c r="L18" i="7"/>
  <c r="K18" i="7"/>
  <c r="K10" i="6"/>
  <c r="Q9" i="6"/>
  <c r="P9" i="6"/>
  <c r="O9" i="6"/>
  <c r="N9" i="6"/>
  <c r="M9" i="6"/>
  <c r="L9" i="6"/>
  <c r="K9" i="6"/>
  <c r="Q8" i="6"/>
  <c r="P8" i="6"/>
  <c r="O8" i="6"/>
  <c r="N8" i="6"/>
  <c r="M8" i="6"/>
  <c r="L8" i="6"/>
  <c r="K8" i="6"/>
  <c r="Q7" i="6"/>
  <c r="P7" i="6"/>
  <c r="O7" i="6"/>
  <c r="N7" i="6"/>
  <c r="M7" i="6"/>
  <c r="L7" i="6"/>
  <c r="K7" i="6"/>
  <c r="R13" i="5"/>
  <c r="C6" i="5"/>
  <c r="D6" i="5" s="1"/>
  <c r="U2" i="5"/>
  <c r="V2" i="5" s="1"/>
  <c r="AC1" i="5" s="1"/>
  <c r="S1" i="5"/>
  <c r="T1" i="5" s="1"/>
  <c r="U1" i="5" s="1"/>
  <c r="P2" i="5" s="1"/>
  <c r="D7" i="5"/>
  <c r="D8" i="5"/>
  <c r="D9" i="5"/>
  <c r="D10" i="5"/>
  <c r="E10" i="5" s="1"/>
  <c r="F10" i="5" s="1"/>
  <c r="G10" i="5" s="1"/>
  <c r="H10" i="5" s="1"/>
  <c r="I10" i="5" s="1"/>
  <c r="J10" i="5" s="1"/>
  <c r="K10" i="5" s="1"/>
  <c r="L10" i="5" s="1"/>
  <c r="M10" i="5" s="1"/>
  <c r="N10" i="5" s="1"/>
  <c r="O10" i="5" s="1"/>
  <c r="P10" i="5" s="1"/>
  <c r="Q10" i="5" s="1"/>
  <c r="R10" i="5" s="1"/>
  <c r="S10" i="5" s="1"/>
  <c r="T10" i="5" s="1"/>
  <c r="U10" i="5" s="1"/>
  <c r="V10" i="5" s="1"/>
  <c r="W10" i="5" s="1"/>
  <c r="X10" i="5" s="1"/>
  <c r="F27" i="5"/>
  <c r="H27" i="5" s="1"/>
  <c r="I27" i="5" s="1"/>
  <c r="AQ13" i="5"/>
  <c r="Q13" i="5"/>
  <c r="P13" i="5"/>
  <c r="O13" i="5"/>
  <c r="N13" i="5"/>
  <c r="M13" i="5"/>
  <c r="L13" i="5"/>
  <c r="K13" i="5"/>
  <c r="J13" i="5"/>
  <c r="I13" i="5"/>
  <c r="H13" i="5"/>
  <c r="G13" i="5"/>
  <c r="F13" i="5"/>
  <c r="E13" i="5"/>
  <c r="B23" i="5"/>
  <c r="B22" i="5" s="1"/>
  <c r="AL17" i="5" s="1"/>
  <c r="T13" i="5"/>
  <c r="S13" i="5"/>
  <c r="L24" i="5"/>
  <c r="AA21" i="5"/>
  <c r="Z21" i="5"/>
  <c r="Y21" i="5"/>
  <c r="X21" i="5"/>
  <c r="W21" i="5"/>
  <c r="V21" i="5"/>
  <c r="U21" i="5"/>
  <c r="T21" i="5"/>
  <c r="S21" i="5"/>
  <c r="R21" i="5"/>
  <c r="Q21" i="5"/>
  <c r="P21" i="5"/>
  <c r="O21" i="5"/>
  <c r="N21" i="5"/>
  <c r="M21" i="5"/>
  <c r="L21" i="5"/>
  <c r="I20" i="5"/>
  <c r="H20" i="5"/>
  <c r="P19" i="5"/>
  <c r="H19" i="5"/>
  <c r="A19" i="5"/>
  <c r="AI17" i="5"/>
  <c r="B6" i="5"/>
  <c r="AU3" i="5"/>
  <c r="H22" i="5" l="1"/>
  <c r="X1" i="5"/>
  <c r="Z1" i="5" s="1"/>
  <c r="D11" i="8"/>
  <c r="D13" i="8" s="1"/>
  <c r="C11" i="8"/>
  <c r="C13" i="8" s="1"/>
  <c r="K15" i="8"/>
  <c r="C15" i="8"/>
  <c r="J27" i="5"/>
  <c r="K27" i="5" s="1"/>
  <c r="D16" i="5" s="1"/>
  <c r="H21" i="5"/>
  <c r="Y1" i="5"/>
  <c r="AA1" i="5" l="1"/>
  <c r="AB1" i="5" s="1"/>
  <c r="E6" i="5" s="1"/>
  <c r="E7" i="5" s="1"/>
  <c r="E13" i="8"/>
  <c r="E9" i="5" l="1"/>
  <c r="F6" i="5"/>
  <c r="F7" i="5" s="1"/>
  <c r="E8" i="5"/>
  <c r="F14" i="8"/>
  <c r="F15" i="8" s="1"/>
  <c r="F13" i="8" s="1"/>
  <c r="G14" i="8" s="1"/>
  <c r="G15" i="8" s="1"/>
  <c r="G13" i="8" s="1"/>
  <c r="E11" i="5" l="1"/>
  <c r="E14" i="5" s="1"/>
  <c r="E16" i="5" s="1"/>
  <c r="E17" i="5" s="1"/>
  <c r="F9" i="5"/>
  <c r="G6" i="5"/>
  <c r="G7" i="5" s="1"/>
  <c r="F8" i="5"/>
  <c r="L22" i="5" l="1"/>
  <c r="F11" i="5"/>
  <c r="F14" i="5" s="1"/>
  <c r="F16" i="5" s="1"/>
  <c r="F17" i="5" s="1"/>
  <c r="H6" i="5"/>
  <c r="H8" i="5" s="1"/>
  <c r="G9" i="5"/>
  <c r="G8" i="5"/>
  <c r="G11" i="5" l="1"/>
  <c r="N22" i="5" s="1"/>
  <c r="I6" i="5"/>
  <c r="J6" i="5" s="1"/>
  <c r="M22" i="5"/>
  <c r="H9" i="5"/>
  <c r="H7" i="5"/>
  <c r="G14" i="5" l="1"/>
  <c r="G16" i="5" s="1"/>
  <c r="G17" i="5" s="1"/>
  <c r="I9" i="5"/>
  <c r="H11" i="5"/>
  <c r="H14" i="5" s="1"/>
  <c r="I7" i="5"/>
  <c r="I8" i="5"/>
  <c r="J8" i="5"/>
  <c r="K6" i="5"/>
  <c r="J7" i="5"/>
  <c r="J9" i="5"/>
  <c r="O22" i="5" l="1"/>
  <c r="I11" i="5"/>
  <c r="I14" i="5" s="1"/>
  <c r="I16" i="5" s="1"/>
  <c r="J11" i="5"/>
  <c r="J14" i="5" s="1"/>
  <c r="J16" i="5" s="1"/>
  <c r="L6" i="5"/>
  <c r="K8" i="5"/>
  <c r="K7" i="5"/>
  <c r="K9" i="5"/>
  <c r="H16" i="5"/>
  <c r="H17" i="5" s="1"/>
  <c r="P22" i="5" l="1"/>
  <c r="I17" i="5"/>
  <c r="J17" i="5" s="1"/>
  <c r="Q22" i="5"/>
  <c r="M6" i="5"/>
  <c r="L8" i="5"/>
  <c r="L7" i="5"/>
  <c r="L9" i="5"/>
  <c r="K11" i="5"/>
  <c r="L11" i="5" l="1"/>
  <c r="L14" i="5" s="1"/>
  <c r="L16" i="5" s="1"/>
  <c r="K14" i="5"/>
  <c r="R22" i="5"/>
  <c r="N6" i="5"/>
  <c r="M9" i="5"/>
  <c r="M7" i="5"/>
  <c r="M8" i="5"/>
  <c r="S22" i="5" l="1"/>
  <c r="N8" i="5"/>
  <c r="O6" i="5"/>
  <c r="N7" i="5"/>
  <c r="N9" i="5"/>
  <c r="M11" i="5"/>
  <c r="K16" i="5"/>
  <c r="K17" i="5" s="1"/>
  <c r="L17" i="5" s="1"/>
  <c r="M14" i="5" l="1"/>
  <c r="T22" i="5"/>
  <c r="N11" i="5"/>
  <c r="I21" i="5" s="1"/>
  <c r="P6" i="5"/>
  <c r="O8" i="5"/>
  <c r="O9" i="5"/>
  <c r="O7" i="5"/>
  <c r="O11" i="5" l="1"/>
  <c r="N14" i="5"/>
  <c r="N16" i="5" s="1"/>
  <c r="U22" i="5"/>
  <c r="M16" i="5"/>
  <c r="M17" i="5" s="1"/>
  <c r="Q6" i="5"/>
  <c r="P8" i="5"/>
  <c r="P7" i="5"/>
  <c r="P9" i="5"/>
  <c r="P11" i="5" l="1"/>
  <c r="W22" i="5" s="1"/>
  <c r="N17" i="5"/>
  <c r="O14" i="5"/>
  <c r="O16" i="5" s="1"/>
  <c r="V22" i="5"/>
  <c r="R6" i="5"/>
  <c r="Q9" i="5"/>
  <c r="Q8" i="5"/>
  <c r="Q7" i="5"/>
  <c r="P14" i="5" l="1"/>
  <c r="P16" i="5" s="1"/>
  <c r="O17" i="5"/>
  <c r="R8" i="5"/>
  <c r="S6" i="5"/>
  <c r="R9" i="5"/>
  <c r="R7" i="5"/>
  <c r="Q11" i="5"/>
  <c r="P17" i="5" l="1"/>
  <c r="R11" i="5"/>
  <c r="T6" i="5"/>
  <c r="S8" i="5"/>
  <c r="S7" i="5"/>
  <c r="S9" i="5"/>
  <c r="Q14" i="5"/>
  <c r="Q16" i="5" s="1"/>
  <c r="X22" i="5"/>
  <c r="Q17" i="5" l="1"/>
  <c r="S11" i="5"/>
  <c r="Z22" i="5" s="1"/>
  <c r="U6" i="5"/>
  <c r="T8" i="5"/>
  <c r="T9" i="5"/>
  <c r="T7" i="5"/>
  <c r="R14" i="5"/>
  <c r="R16" i="5" s="1"/>
  <c r="Y22" i="5"/>
  <c r="R17" i="5" l="1"/>
  <c r="S14" i="5"/>
  <c r="S16" i="5" s="1"/>
  <c r="U8" i="5"/>
  <c r="V6" i="5"/>
  <c r="U7" i="5"/>
  <c r="U9" i="5"/>
  <c r="T11" i="5"/>
  <c r="S17" i="5" l="1"/>
  <c r="W6" i="5"/>
  <c r="V8" i="5"/>
  <c r="V9" i="5"/>
  <c r="V7" i="5"/>
  <c r="U11" i="5"/>
  <c r="T14" i="5"/>
  <c r="T16" i="5" s="1"/>
  <c r="AA22" i="5"/>
  <c r="T17" i="5" l="1"/>
  <c r="V11" i="5"/>
  <c r="V14" i="5" s="1"/>
  <c r="V16" i="5" s="1"/>
  <c r="AB22" i="5"/>
  <c r="X6" i="5"/>
  <c r="AN36" i="5" s="1"/>
  <c r="W8" i="5"/>
  <c r="W9" i="5"/>
  <c r="W7" i="5"/>
  <c r="AC22" i="5" l="1"/>
  <c r="W11" i="5"/>
  <c r="W14" i="5" s="1"/>
  <c r="W16" i="5" s="1"/>
  <c r="U14" i="5"/>
  <c r="U16" i="5" s="1"/>
  <c r="U17" i="5" s="1"/>
  <c r="Y6" i="5"/>
  <c r="Z6" i="5" s="1"/>
  <c r="AA6" i="5" s="1"/>
  <c r="AB6" i="5" s="1"/>
  <c r="AC6" i="5" s="1"/>
  <c r="X9" i="5"/>
  <c r="X8" i="5"/>
  <c r="X7" i="5"/>
  <c r="V17" i="5" l="1"/>
  <c r="W17" i="5" s="1"/>
  <c r="X11" i="5"/>
  <c r="I22" i="5" s="1"/>
  <c r="AD22" i="5"/>
  <c r="AE22" i="5" l="1"/>
  <c r="U25" i="5"/>
  <c r="U26" i="5" s="1"/>
  <c r="U27" i="5" s="1"/>
  <c r="U28" i="5" s="1"/>
  <c r="Y11" i="5"/>
  <c r="AL36" i="5" s="1"/>
  <c r="Y13" i="5"/>
  <c r="AU14" i="5" l="1"/>
  <c r="X14" i="5"/>
  <c r="X16" i="5" s="1"/>
  <c r="X17" i="5" s="1"/>
  <c r="B20" i="5" s="1"/>
  <c r="B25" i="5" s="1"/>
  <c r="AU5" i="5" l="1"/>
  <c r="B21" i="5"/>
  <c r="Y14" i="5"/>
  <c r="B29" i="5" s="1"/>
  <c r="B24" i="5" l="1"/>
  <c r="AU7" i="5"/>
  <c r="AK17" i="5"/>
  <c r="AU11" i="5"/>
  <c r="AJ17" i="5"/>
  <c r="AE18" i="5"/>
  <c r="AE19" i="5" s="1"/>
  <c r="AU9" i="5"/>
  <c r="AM36" i="5" l="1"/>
  <c r="B30" i="5"/>
  <c r="B28" i="5"/>
  <c r="B26" i="5"/>
  <c r="AM17" i="5" s="1"/>
  <c r="B27" i="5"/>
  <c r="F26" i="10"/>
  <c r="G26" i="10" s="1"/>
  <c r="H26" i="10"/>
  <c r="F28" i="10"/>
  <c r="G28" i="10" s="1"/>
  <c r="H28" i="10"/>
  <c r="F30" i="10"/>
  <c r="G30" i="10" s="1"/>
  <c r="H30" i="10"/>
  <c r="F32" i="10"/>
  <c r="G32" i="10" s="1"/>
  <c r="H32" i="10"/>
  <c r="F34" i="10"/>
  <c r="G34" i="10" s="1"/>
  <c r="H34" i="10"/>
  <c r="F36" i="10"/>
  <c r="G36" i="10" s="1"/>
  <c r="H36" i="10"/>
  <c r="F38" i="10"/>
  <c r="G38" i="10" s="1"/>
  <c r="H38" i="10"/>
  <c r="F40" i="10"/>
  <c r="G40" i="10" s="1"/>
  <c r="H40" i="10"/>
  <c r="F42" i="10"/>
  <c r="G42" i="10" s="1"/>
  <c r="H42" i="10"/>
  <c r="F44" i="10"/>
  <c r="G44" i="10" s="1"/>
  <c r="H44" i="10"/>
  <c r="F46" i="10"/>
  <c r="G46" i="10" s="1"/>
  <c r="H46" i="10"/>
  <c r="F48" i="10"/>
  <c r="G48" i="10" s="1"/>
  <c r="H48" i="10"/>
  <c r="H50" i="10"/>
  <c r="F50" i="10"/>
  <c r="G50" i="10" s="1"/>
  <c r="H27" i="10"/>
  <c r="G27" i="10"/>
  <c r="H29" i="10"/>
  <c r="F29" i="10"/>
  <c r="G29" i="10" s="1"/>
  <c r="H31" i="10"/>
  <c r="F31" i="10"/>
  <c r="G31" i="10" s="1"/>
  <c r="H33" i="10"/>
  <c r="F33" i="10"/>
  <c r="G33" i="10" s="1"/>
  <c r="H35" i="10"/>
  <c r="F35" i="10"/>
  <c r="G35" i="10" s="1"/>
  <c r="H37" i="10"/>
  <c r="F37" i="10"/>
  <c r="G37" i="10" s="1"/>
  <c r="H39" i="10"/>
  <c r="F39" i="10"/>
  <c r="G39" i="10" s="1"/>
  <c r="H41" i="10"/>
  <c r="F41" i="10"/>
  <c r="G41" i="10" s="1"/>
  <c r="H43" i="10"/>
  <c r="F43" i="10"/>
  <c r="G43" i="10" s="1"/>
  <c r="H45" i="10"/>
  <c r="F45" i="10"/>
  <c r="G45" i="10" s="1"/>
  <c r="H47" i="10"/>
  <c r="F47" i="10"/>
  <c r="G47" i="10" s="1"/>
  <c r="F159" i="10"/>
  <c r="G159" i="10" s="1"/>
  <c r="H159" i="10"/>
  <c r="F162" i="10"/>
  <c r="G162" i="10" s="1"/>
  <c r="H162" i="10"/>
  <c r="F164" i="10"/>
  <c r="G164" i="10" s="1"/>
  <c r="H164" i="10"/>
  <c r="F166" i="10"/>
  <c r="G166" i="10" s="1"/>
  <c r="H166" i="10"/>
  <c r="F168" i="10"/>
  <c r="G168" i="10" s="1"/>
  <c r="H168" i="10"/>
  <c r="F171" i="10"/>
  <c r="G171" i="10" s="1"/>
  <c r="H171" i="10"/>
  <c r="F173" i="10"/>
  <c r="G173" i="10" s="1"/>
  <c r="H173" i="10"/>
  <c r="F175" i="10"/>
  <c r="G175" i="10" s="1"/>
  <c r="H175" i="10"/>
  <c r="F177" i="10"/>
  <c r="G177" i="10" s="1"/>
  <c r="H177" i="10"/>
  <c r="F179" i="10"/>
  <c r="G179" i="10" s="1"/>
  <c r="H179" i="10"/>
  <c r="F181" i="10"/>
  <c r="G181" i="10" s="1"/>
  <c r="H181" i="10"/>
  <c r="F183" i="10"/>
  <c r="G183" i="10" s="1"/>
  <c r="H183" i="10"/>
  <c r="F185" i="10"/>
  <c r="G185" i="10" s="1"/>
  <c r="H185" i="10"/>
  <c r="F187" i="10"/>
  <c r="G187" i="10" s="1"/>
  <c r="H187" i="10"/>
  <c r="F189" i="10"/>
  <c r="G189" i="10" s="1"/>
  <c r="H189" i="10"/>
  <c r="F191" i="10"/>
  <c r="G191" i="10" s="1"/>
  <c r="H191" i="10"/>
  <c r="F193" i="10"/>
  <c r="G193" i="10" s="1"/>
  <c r="H193" i="10"/>
  <c r="F195" i="10"/>
  <c r="G195" i="10" s="1"/>
  <c r="H195" i="10"/>
  <c r="F197" i="10"/>
  <c r="G197" i="10" s="1"/>
  <c r="H197" i="10"/>
  <c r="F199" i="10"/>
  <c r="G199" i="10" s="1"/>
  <c r="H199" i="10"/>
  <c r="F201" i="10"/>
  <c r="G201" i="10" s="1"/>
  <c r="H201" i="10"/>
  <c r="F203" i="10"/>
  <c r="G203" i="10" s="1"/>
  <c r="H203" i="10"/>
  <c r="F205" i="10"/>
  <c r="G205" i="10" s="1"/>
  <c r="H205" i="10"/>
  <c r="F207" i="10"/>
  <c r="G207" i="10" s="1"/>
  <c r="H207" i="10"/>
  <c r="F209" i="10"/>
  <c r="G209" i="10" s="1"/>
  <c r="H209" i="10"/>
  <c r="F211" i="10"/>
  <c r="G211" i="10" s="1"/>
  <c r="H211" i="10"/>
  <c r="F213" i="10"/>
  <c r="G213" i="10" s="1"/>
  <c r="H213" i="10"/>
  <c r="F215" i="10"/>
  <c r="G215" i="10" s="1"/>
  <c r="H215" i="10"/>
  <c r="F217" i="10"/>
  <c r="G217" i="10" s="1"/>
  <c r="H217" i="10"/>
  <c r="F219" i="10"/>
  <c r="G219" i="10" s="1"/>
  <c r="H219" i="10"/>
  <c r="F221" i="10"/>
  <c r="G221" i="10" s="1"/>
  <c r="H221" i="10"/>
  <c r="F223" i="10"/>
  <c r="G223" i="10" s="1"/>
  <c r="H223" i="10"/>
  <c r="F49" i="10"/>
  <c r="G49" i="10" s="1"/>
  <c r="H49" i="10"/>
  <c r="F51" i="10"/>
  <c r="G51" i="10" s="1"/>
  <c r="H51" i="10"/>
  <c r="F53" i="10"/>
  <c r="G53" i="10" s="1"/>
  <c r="H53" i="10"/>
  <c r="F55" i="10"/>
  <c r="G55" i="10" s="1"/>
  <c r="H55" i="10"/>
  <c r="F57" i="10"/>
  <c r="G57" i="10" s="1"/>
  <c r="H57" i="10"/>
  <c r="F59" i="10"/>
  <c r="G59" i="10" s="1"/>
  <c r="H59" i="10"/>
  <c r="F61" i="10"/>
  <c r="G61" i="10" s="1"/>
  <c r="H61" i="10"/>
  <c r="F63" i="10"/>
  <c r="G63" i="10" s="1"/>
  <c r="H63" i="10"/>
  <c r="F131" i="10"/>
  <c r="G131" i="10" s="1"/>
  <c r="H131" i="10"/>
  <c r="F65" i="10"/>
  <c r="G65" i="10" s="1"/>
  <c r="H65" i="10"/>
  <c r="F68" i="10"/>
  <c r="G68" i="10" s="1"/>
  <c r="H68" i="10"/>
  <c r="F70" i="10"/>
  <c r="G70" i="10" s="1"/>
  <c r="H70" i="10"/>
  <c r="F72" i="10"/>
  <c r="G72" i="10" s="1"/>
  <c r="H72" i="10"/>
  <c r="F66" i="10"/>
  <c r="G66" i="10" s="1"/>
  <c r="H66" i="10"/>
  <c r="F75" i="10"/>
  <c r="G75" i="10" s="1"/>
  <c r="H75" i="10"/>
  <c r="F77" i="10"/>
  <c r="G77" i="10" s="1"/>
  <c r="H77" i="10"/>
  <c r="F79" i="10"/>
  <c r="G79" i="10" s="1"/>
  <c r="H79" i="10"/>
  <c r="F81" i="10"/>
  <c r="G81" i="10" s="1"/>
  <c r="H81" i="10"/>
  <c r="F83" i="10"/>
  <c r="G83" i="10" s="1"/>
  <c r="H83" i="10"/>
  <c r="F85" i="10"/>
  <c r="G85" i="10" s="1"/>
  <c r="H85" i="10"/>
  <c r="F87" i="10"/>
  <c r="G87" i="10" s="1"/>
  <c r="H87" i="10"/>
  <c r="F90" i="10"/>
  <c r="G90" i="10" s="1"/>
  <c r="H90" i="10"/>
  <c r="F92" i="10"/>
  <c r="G92" i="10" s="1"/>
  <c r="H92" i="10"/>
  <c r="F94" i="10"/>
  <c r="G94" i="10" s="1"/>
  <c r="H94" i="10"/>
  <c r="F96" i="10"/>
  <c r="G96" i="10" s="1"/>
  <c r="H96" i="10"/>
  <c r="F98" i="10"/>
  <c r="G98" i="10" s="1"/>
  <c r="H98" i="10"/>
  <c r="F101" i="10"/>
  <c r="G101" i="10" s="1"/>
  <c r="H101" i="10"/>
  <c r="F103" i="10"/>
  <c r="G103" i="10" s="1"/>
  <c r="H103" i="10"/>
  <c r="F105" i="10"/>
  <c r="G105" i="10" s="1"/>
  <c r="H105" i="10"/>
  <c r="F108" i="10"/>
  <c r="G108" i="10" s="1"/>
  <c r="H108" i="10"/>
  <c r="F110" i="10"/>
  <c r="G110" i="10" s="1"/>
  <c r="H110" i="10"/>
  <c r="F112" i="10"/>
  <c r="G112" i="10" s="1"/>
  <c r="H112" i="10"/>
  <c r="F114" i="10"/>
  <c r="G114" i="10" s="1"/>
  <c r="H114" i="10"/>
  <c r="F116" i="10"/>
  <c r="G116" i="10" s="1"/>
  <c r="H116" i="10"/>
  <c r="F118" i="10"/>
  <c r="G118" i="10" s="1"/>
  <c r="H118" i="10"/>
  <c r="F120" i="10"/>
  <c r="G120" i="10" s="1"/>
  <c r="H120" i="10"/>
  <c r="F122" i="10"/>
  <c r="G122" i="10" s="1"/>
  <c r="H122" i="10"/>
  <c r="F124" i="10"/>
  <c r="G124" i="10" s="1"/>
  <c r="H124" i="10"/>
  <c r="F126" i="10"/>
  <c r="G126" i="10" s="1"/>
  <c r="H126" i="10"/>
  <c r="F128" i="10"/>
  <c r="G128" i="10" s="1"/>
  <c r="H128" i="10"/>
  <c r="F130" i="10"/>
  <c r="G130" i="10" s="1"/>
  <c r="H130" i="10"/>
  <c r="F132" i="10"/>
  <c r="G132" i="10" s="1"/>
  <c r="H132" i="10"/>
  <c r="F134" i="10"/>
  <c r="G134" i="10" s="1"/>
  <c r="H134" i="10"/>
  <c r="F136" i="10"/>
  <c r="G136" i="10" s="1"/>
  <c r="H136" i="10"/>
  <c r="F141" i="10"/>
  <c r="G141" i="10" s="1"/>
  <c r="H141" i="10"/>
  <c r="F143" i="10"/>
  <c r="G143" i="10" s="1"/>
  <c r="H143" i="10"/>
  <c r="F145" i="10"/>
  <c r="G145" i="10" s="1"/>
  <c r="H145" i="10"/>
  <c r="F147" i="10"/>
  <c r="G147" i="10" s="1"/>
  <c r="H147" i="10"/>
  <c r="F149" i="10"/>
  <c r="G149" i="10" s="1"/>
  <c r="H149" i="10"/>
  <c r="F151" i="10"/>
  <c r="G151" i="10" s="1"/>
  <c r="H151" i="10"/>
  <c r="F153" i="10"/>
  <c r="G153" i="10" s="1"/>
  <c r="H153" i="10"/>
  <c r="F155" i="10"/>
  <c r="G155" i="10" s="1"/>
  <c r="H155" i="10"/>
  <c r="F158" i="10"/>
  <c r="G158" i="10" s="1"/>
  <c r="H158" i="10"/>
  <c r="H52" i="10"/>
  <c r="F52" i="10"/>
  <c r="G52" i="10" s="1"/>
  <c r="H54" i="10"/>
  <c r="F54" i="10"/>
  <c r="G54" i="10" s="1"/>
  <c r="H56" i="10"/>
  <c r="F56" i="10"/>
  <c r="G56" i="10" s="1"/>
  <c r="H58" i="10"/>
  <c r="F58" i="10"/>
  <c r="G58" i="10" s="1"/>
  <c r="H60" i="10"/>
  <c r="F60" i="10"/>
  <c r="G60" i="10" s="1"/>
  <c r="H62" i="10"/>
  <c r="F62" i="10"/>
  <c r="G62" i="10" s="1"/>
  <c r="H106" i="10"/>
  <c r="F106" i="10"/>
  <c r="G106" i="10" s="1"/>
  <c r="H64" i="10"/>
  <c r="F64" i="10"/>
  <c r="G64" i="10" s="1"/>
  <c r="H67" i="10"/>
  <c r="F67" i="10"/>
  <c r="G67" i="10" s="1"/>
  <c r="H69" i="10"/>
  <c r="F69" i="10"/>
  <c r="G69" i="10" s="1"/>
  <c r="H71" i="10"/>
  <c r="F71" i="10"/>
  <c r="G71" i="10" s="1"/>
  <c r="H73" i="10"/>
  <c r="F73" i="10"/>
  <c r="G73" i="10" s="1"/>
  <c r="H74" i="10"/>
  <c r="F74" i="10"/>
  <c r="G74" i="10" s="1"/>
  <c r="H76" i="10"/>
  <c r="F76" i="10"/>
  <c r="G76" i="10" s="1"/>
  <c r="H78" i="10"/>
  <c r="F78" i="10"/>
  <c r="G78" i="10" s="1"/>
  <c r="H80" i="10"/>
  <c r="F80" i="10"/>
  <c r="G80" i="10" s="1"/>
  <c r="H82" i="10"/>
  <c r="F82" i="10"/>
  <c r="G82" i="10" s="1"/>
  <c r="H84" i="10"/>
  <c r="F84" i="10"/>
  <c r="G84" i="10" s="1"/>
  <c r="H86" i="10"/>
  <c r="F86" i="10"/>
  <c r="G86" i="10" s="1"/>
  <c r="H88" i="10"/>
  <c r="F88" i="10"/>
  <c r="G88" i="10" s="1"/>
  <c r="H91" i="10"/>
  <c r="F91" i="10"/>
  <c r="G91" i="10" s="1"/>
  <c r="H93" i="10"/>
  <c r="F93" i="10"/>
  <c r="G93" i="10" s="1"/>
  <c r="H95" i="10"/>
  <c r="F95" i="10"/>
  <c r="G95" i="10" s="1"/>
  <c r="H97" i="10"/>
  <c r="F97" i="10"/>
  <c r="G97" i="10" s="1"/>
  <c r="H102" i="10"/>
  <c r="F102" i="10"/>
  <c r="G102" i="10" s="1"/>
  <c r="H104" i="10"/>
  <c r="F104" i="10"/>
  <c r="G104" i="10" s="1"/>
  <c r="H107" i="10"/>
  <c r="F107" i="10"/>
  <c r="G107" i="10" s="1"/>
  <c r="H109" i="10"/>
  <c r="F109" i="10"/>
  <c r="G109" i="10" s="1"/>
  <c r="H111" i="10"/>
  <c r="F111" i="10"/>
  <c r="G111" i="10" s="1"/>
  <c r="H113" i="10"/>
  <c r="F113" i="10"/>
  <c r="G113" i="10" s="1"/>
  <c r="H115" i="10"/>
  <c r="F115" i="10"/>
  <c r="G115" i="10" s="1"/>
  <c r="H117" i="10"/>
  <c r="F117" i="10"/>
  <c r="G117" i="10" s="1"/>
  <c r="H119" i="10"/>
  <c r="F119" i="10"/>
  <c r="G119" i="10" s="1"/>
  <c r="H121" i="10"/>
  <c r="F121" i="10"/>
  <c r="G121" i="10" s="1"/>
  <c r="H123" i="10"/>
  <c r="F123" i="10"/>
  <c r="G123" i="10" s="1"/>
  <c r="H125" i="10"/>
  <c r="F125" i="10"/>
  <c r="G125" i="10" s="1"/>
  <c r="H127" i="10"/>
  <c r="F127" i="10"/>
  <c r="G127" i="10" s="1"/>
  <c r="H129" i="10"/>
  <c r="F129" i="10"/>
  <c r="G129" i="10" s="1"/>
  <c r="H157" i="10"/>
  <c r="F157" i="10"/>
  <c r="G157" i="10" s="1"/>
  <c r="H133" i="10"/>
  <c r="F133" i="10"/>
  <c r="G133" i="10" s="1"/>
  <c r="H135" i="10"/>
  <c r="F135" i="10"/>
  <c r="G135" i="10" s="1"/>
  <c r="H137" i="10"/>
  <c r="F137" i="10"/>
  <c r="G137" i="10" s="1"/>
  <c r="H140" i="10"/>
  <c r="F140" i="10"/>
  <c r="G140" i="10" s="1"/>
  <c r="H142" i="10"/>
  <c r="F142" i="10"/>
  <c r="G142" i="10" s="1"/>
  <c r="H144" i="10"/>
  <c r="F144" i="10"/>
  <c r="G144" i="10" s="1"/>
  <c r="H146" i="10"/>
  <c r="F146" i="10"/>
  <c r="G146" i="10" s="1"/>
  <c r="H148" i="10"/>
  <c r="F148" i="10"/>
  <c r="G148" i="10" s="1"/>
  <c r="H150" i="10"/>
  <c r="F150" i="10"/>
  <c r="G150" i="10" s="1"/>
  <c r="H152" i="10"/>
  <c r="F152" i="10"/>
  <c r="G152" i="10" s="1"/>
  <c r="H154" i="10"/>
  <c r="F154" i="10"/>
  <c r="G154" i="10" s="1"/>
  <c r="H156" i="10"/>
  <c r="F156" i="10"/>
  <c r="G156" i="10" s="1"/>
  <c r="F161" i="10"/>
  <c r="G161" i="10" s="1"/>
  <c r="F160" i="10"/>
  <c r="G160" i="10" s="1"/>
  <c r="H160" i="10"/>
  <c r="F163" i="10"/>
  <c r="G163" i="10" s="1"/>
  <c r="H163" i="10"/>
  <c r="F165" i="10"/>
  <c r="G165" i="10" s="1"/>
  <c r="H165" i="10"/>
  <c r="F167" i="10"/>
  <c r="G167" i="10" s="1"/>
  <c r="H167" i="10"/>
  <c r="F169" i="10"/>
  <c r="G169" i="10" s="1"/>
  <c r="H169" i="10"/>
  <c r="F172" i="10"/>
  <c r="G172" i="10" s="1"/>
  <c r="H172" i="10"/>
  <c r="F174" i="10"/>
  <c r="G174" i="10" s="1"/>
  <c r="H174" i="10"/>
  <c r="F176" i="10"/>
  <c r="G176" i="10" s="1"/>
  <c r="H176" i="10"/>
  <c r="F178" i="10"/>
  <c r="G178" i="10" s="1"/>
  <c r="H178" i="10"/>
  <c r="F180" i="10"/>
  <c r="G180" i="10" s="1"/>
  <c r="H180" i="10"/>
  <c r="F182" i="10"/>
  <c r="G182" i="10" s="1"/>
  <c r="H182" i="10"/>
  <c r="F184" i="10"/>
  <c r="G184" i="10" s="1"/>
  <c r="H184" i="10"/>
  <c r="F186" i="10"/>
  <c r="G186" i="10" s="1"/>
  <c r="H186" i="10"/>
  <c r="F188" i="10"/>
  <c r="G188" i="10" s="1"/>
  <c r="H188" i="10"/>
  <c r="F190" i="10"/>
  <c r="G190" i="10" s="1"/>
  <c r="H190" i="10"/>
  <c r="F192" i="10"/>
  <c r="G192" i="10" s="1"/>
  <c r="H192" i="10"/>
  <c r="F194" i="10"/>
  <c r="G194" i="10" s="1"/>
  <c r="H194" i="10"/>
  <c r="F196" i="10"/>
  <c r="G196" i="10" s="1"/>
  <c r="H196" i="10"/>
  <c r="F198" i="10"/>
  <c r="G198" i="10" s="1"/>
  <c r="H198" i="10"/>
  <c r="F200" i="10"/>
  <c r="G200" i="10" s="1"/>
  <c r="H200" i="10"/>
  <c r="F202" i="10"/>
  <c r="G202" i="10" s="1"/>
  <c r="H202" i="10"/>
  <c r="F204" i="10"/>
  <c r="G204" i="10" s="1"/>
  <c r="H204" i="10"/>
  <c r="F206" i="10"/>
  <c r="G206" i="10" s="1"/>
  <c r="H206" i="10"/>
  <c r="F208" i="10"/>
  <c r="G208" i="10" s="1"/>
  <c r="H208" i="10"/>
  <c r="F210" i="10"/>
  <c r="G210" i="10" s="1"/>
  <c r="H210" i="10"/>
  <c r="F212" i="10"/>
  <c r="G212" i="10" s="1"/>
  <c r="H212" i="10"/>
  <c r="F214" i="10"/>
  <c r="G214" i="10" s="1"/>
  <c r="H214" i="10"/>
  <c r="F216" i="10"/>
  <c r="G216" i="10" s="1"/>
  <c r="H216" i="10"/>
  <c r="F218" i="10"/>
  <c r="G218" i="10" s="1"/>
  <c r="H218" i="10"/>
  <c r="F220" i="10"/>
  <c r="G220" i="10" s="1"/>
  <c r="H220" i="10"/>
  <c r="F222" i="10"/>
  <c r="G222" i="10" s="1"/>
  <c r="H22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A3" authorId="0" shapeId="0" xr:uid="{00000000-0006-0000-0000-000001000000}">
      <text>
        <r>
          <rPr>
            <sz val="9"/>
            <color indexed="81"/>
            <rFont val="Tahoma"/>
            <family val="2"/>
          </rPr>
          <t>Claus Andersen, Denmark 
Contact: climatepositions.com/contact (form).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194" authorId="0" shapeId="0" xr:uid="{87A37515-C4AC-40FA-8214-24C5354DC4CA}">
      <text>
        <r>
          <rPr>
            <sz val="9"/>
            <color indexed="81"/>
            <rFont val="Tahoma"/>
            <family val="2"/>
          </rPr>
          <t>Some data covers South Sudan.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A33" authorId="0" shapeId="0" xr:uid="{00000000-0006-0000-0B00-000001000000}">
      <text>
        <r>
          <rPr>
            <sz val="9"/>
            <color indexed="81"/>
            <rFont val="Tahoma"/>
            <family val="2"/>
          </rPr>
          <t xml:space="preserve">The average Land-Ocean (air) Temperature rise, compared to baseline 1880-1937 (set at 0 degrees C.)
</t>
        </r>
      </text>
    </comment>
    <comment ref="A90" authorId="0" shapeId="0" xr:uid="{00000000-0006-0000-0B00-000002000000}">
      <text>
        <r>
          <rPr>
            <sz val="9"/>
            <color indexed="81"/>
            <rFont val="Tahoma"/>
            <family val="2"/>
          </rPr>
          <t>Sea Level rise 1880-1993 is set at 14,00 cm or 0,12 cm/year (straight line).
Sea Level rise estimate from the same source:
1993-2014: 0,326 cm/year.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31" authorId="0" shapeId="0" xr:uid="{00000000-0006-0000-0300-000001000000}">
      <text>
        <r>
          <rPr>
            <sz val="9"/>
            <color indexed="81"/>
            <rFont val="Tahoma"/>
            <family val="2"/>
          </rPr>
          <t>Copy and paste the countries from the list in the five cell lines (see diagram).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57" authorId="0" shapeId="0" xr:uid="{00000000-0006-0000-0100-000001000000}">
      <text>
        <r>
          <rPr>
            <sz val="9"/>
            <color indexed="81"/>
            <rFont val="Tahoma"/>
            <family val="2"/>
          </rPr>
          <t xml:space="preserve">165 countries representing 98% of the World Population.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Forfatter</author>
    <author>Claus Andersen</author>
  </authors>
  <commentList>
    <comment ref="E1" authorId="0" shapeId="0" xr:uid="{00000000-0006-0000-0400-000001000000}">
      <text>
        <r>
          <rPr>
            <sz val="9"/>
            <color indexed="81"/>
            <rFont val="Tahoma"/>
            <family val="2"/>
          </rPr>
          <t xml:space="preserve">The average of the last 10-years of Land-Ocean (air) Temperature compared to baseline 1880-1937 (set at 0).
The figure affects GDP factor (cell D16) and thus the size of the Climate Breakdown Pricing and the Climate Debt.
</t>
        </r>
      </text>
    </comment>
    <comment ref="H1" authorId="0" shapeId="0" xr:uid="{00000000-0006-0000-0400-000002000000}">
      <text>
        <r>
          <rPr>
            <sz val="9"/>
            <color indexed="81"/>
            <rFont val="Tahoma"/>
            <family val="2"/>
          </rPr>
          <t xml:space="preserve">The sea level rise 1880-1993 is set at 14,00 cm.
The figure affects GDP-factor (cell D16) and thus size of the Climate Breakdown Pricing and the Climate Debt.
</t>
        </r>
      </text>
    </comment>
    <comment ref="K1" authorId="0" shapeId="0" xr:uid="{00000000-0006-0000-0400-000003000000}">
      <text>
        <r>
          <rPr>
            <sz val="9"/>
            <color indexed="81"/>
            <rFont val="Tahoma"/>
            <family val="2"/>
          </rPr>
          <t>Carbon dioxide measured as ppm in the atmosphere. In 2000 the figure was 369,52 ppm.
The figure affects the CO2 target (cell AC6) and thus the maximum allowable Fossil CO2 Emissions per capita per year.</t>
        </r>
      </text>
    </comment>
    <comment ref="N1" authorId="0" shapeId="0" xr:uid="{00000000-0006-0000-0400-000004000000}">
      <text>
        <r>
          <rPr>
            <sz val="9"/>
            <color indexed="81"/>
            <rFont val="Tahoma"/>
            <family val="2"/>
          </rPr>
          <t>The figure affects the CO2 target (cell AC6) and thus the maximum allowable annual Fossil CO2 Emissions per capita.</t>
        </r>
      </text>
    </comment>
    <comment ref="A3" authorId="0" shapeId="0" xr:uid="{00000000-0006-0000-0400-000005000000}">
      <text>
        <r>
          <rPr>
            <b/>
            <sz val="9"/>
            <color indexed="81"/>
            <rFont val="Tahoma"/>
            <family val="2"/>
          </rPr>
          <t>Calculation of Climate Breakdown Pricing (CBP) and Climate Debt (unpaid CBP).</t>
        </r>
        <r>
          <rPr>
            <sz val="9"/>
            <color indexed="81"/>
            <rFont val="Tahoma"/>
            <family val="2"/>
          </rPr>
          <t xml:space="preserve">
Calculation of the countries Climate Debt (change change contribution), by intering national updated values for Fossil CO2 Emissions, Environment Performance, Ecological Footprint, Population, Area Use, Nuclear Power, GDP(ppp-$), Climate Funds - and global values for Land/Ocean (air) Temperature, Sea Level, CO2 Content in the atmosphere and Global Population.       
Select a country from the list of countries, copy the horizontal cells and numbers, and enter them into row 30. See the auto-facit in the cells B20-B29 and in the two diagrams.
</t>
        </r>
      </text>
    </comment>
    <comment ref="AR4" authorId="0" shapeId="0" xr:uid="{00000000-0006-0000-0400-000006000000}">
      <text>
        <r>
          <rPr>
            <sz val="9"/>
            <color indexed="81"/>
            <rFont val="Tahoma"/>
            <family val="2"/>
          </rPr>
          <t xml:space="preserve">10 = The actual values.
5 = Equal to half the deduction for environmental performance.
0 = Equivalent to remove environmental performance from the calculation.
</t>
        </r>
      </text>
    </comment>
    <comment ref="AR5" authorId="0" shapeId="0" xr:uid="{00000000-0006-0000-0400-000007000000}">
      <text>
        <r>
          <rPr>
            <sz val="9"/>
            <color indexed="81"/>
            <rFont val="Tahoma"/>
            <family val="2"/>
          </rPr>
          <t>10 = The actual values.
5 = Equal to half the footprint.
0 = Equivalent to eliminate the footprint from the calculation.</t>
        </r>
      </text>
    </comment>
    <comment ref="C6" authorId="0" shapeId="0" xr:uid="{00000000-0006-0000-0400-000008000000}">
      <text>
        <r>
          <rPr>
            <sz val="9"/>
            <color indexed="81"/>
            <rFont val="Tahoma"/>
            <family val="2"/>
          </rPr>
          <t xml:space="preserve">The country's average annual CO2 emissions in tonnes per human per year in the years 1990-1999 (see also the left diagram below).
Series of numbers to the right shows the maximum allowable CO2 emissions in tonnes per human per year, before deductions and allowances. 
</t>
        </r>
      </text>
    </comment>
    <comment ref="D6" authorId="0" shapeId="0" xr:uid="{00000000-0006-0000-0400-000009000000}">
      <text>
        <r>
          <rPr>
            <sz val="9"/>
            <color indexed="81"/>
            <rFont val="Tahoma"/>
            <family val="2"/>
          </rPr>
          <t xml:space="preserve">The country's CO2-emissions in tons per human per year (cell C6) plus nuclear power from 1992 to 1999 (billion kWh) converted to tons of CO2 per human per year (cell F29).
Series of numbers to the right shows the maximum allowable CO2-emissions in tons per human per year before allowances and deductions.
</t>
        </r>
      </text>
    </comment>
    <comment ref="AR6" authorId="0" shapeId="0" xr:uid="{00000000-0006-0000-0400-00000A000000}">
      <text>
        <r>
          <rPr>
            <sz val="9"/>
            <color indexed="81"/>
            <rFont val="Tahoma"/>
            <family val="2"/>
          </rPr>
          <t>10 = The actual values.
5 = Equal to half the CO2 allowances for forest increase and half the CO2 reductions of deforestation.
0 = Equivalent to remove land use from the calculation.</t>
        </r>
      </text>
    </comment>
    <comment ref="AR7" authorId="0" shapeId="0" xr:uid="{00000000-0006-0000-0400-00000B000000}">
      <text>
        <r>
          <rPr>
            <sz val="9"/>
            <color indexed="81"/>
            <rFont val="Tahoma"/>
            <family val="2"/>
          </rPr>
          <t>10 = The actual values.
5 = Equal to half the nuclear power electricity generation.
0 = Equivalent to eliminate nuclear power from the calculation.</t>
        </r>
      </text>
    </comment>
    <comment ref="AR8" authorId="0" shapeId="0" xr:uid="{00000000-0006-0000-0400-00000C000000}">
      <text>
        <r>
          <rPr>
            <sz val="9"/>
            <color indexed="81"/>
            <rFont val="Tahoma"/>
            <family val="2"/>
          </rPr>
          <t>10 = The actual values.
11 = Equivalent to an additional temperature increase of approx. 0,12°C and 10% extra Climate Debt.</t>
        </r>
      </text>
    </comment>
    <comment ref="AR9" authorId="0" shapeId="0" xr:uid="{00000000-0006-0000-0400-00000D000000}">
      <text>
        <r>
          <rPr>
            <sz val="9"/>
            <color indexed="81"/>
            <rFont val="Tahoma"/>
            <family val="2"/>
          </rPr>
          <t>10 = The actual values.
11 = Equivalent to an additional sea level rise of approx. 2 cm and 10% extra Climate Debt.</t>
        </r>
      </text>
    </comment>
    <comment ref="AR10" authorId="0" shapeId="0" xr:uid="{00000000-0006-0000-0400-00000E000000}">
      <text>
        <r>
          <rPr>
            <sz val="9"/>
            <color indexed="81"/>
            <rFont val="Tahoma"/>
            <family val="2"/>
          </rPr>
          <t>10 = The actual values.
11 = Equivalent to approx. 39 extra ppm in the atmosphere and 0,26 tons reduction in the CO2 target in 2024.</t>
        </r>
      </text>
    </comment>
    <comment ref="AR11" authorId="0" shapeId="0" xr:uid="{00000000-0006-0000-0400-00000F000000}">
      <text>
        <r>
          <rPr>
            <sz val="9"/>
            <color indexed="81"/>
            <rFont val="Tahoma"/>
            <family val="2"/>
          </rPr>
          <t>10 = The actual values.
11 = Equivalent to approx. 700 million more people on the planet, and 0,26 ton reduction in the CO2 target in 2024.</t>
        </r>
      </text>
    </comment>
    <comment ref="AR12" authorId="0" shapeId="0" xr:uid="{00000000-0006-0000-0400-000010000000}">
      <text>
        <r>
          <rPr>
            <sz val="9"/>
            <color indexed="81"/>
            <rFont val="Tahoma"/>
            <family val="2"/>
          </rPr>
          <t>10 = The actual values.
11 = Equivalent to 0,26 tons reduction in the CO2 target in 2024.</t>
        </r>
      </text>
    </comment>
    <comment ref="AR13" authorId="0" shapeId="0" xr:uid="{00000000-0006-0000-0400-000011000000}">
      <text>
        <r>
          <rPr>
            <sz val="9"/>
            <color indexed="81"/>
            <rFont val="Tahoma"/>
            <family val="2"/>
          </rPr>
          <t>10 = The country's current GDP.
0 = Represents the global average GDP (neutralization of national variations).</t>
        </r>
      </text>
    </comment>
    <comment ref="AR14" authorId="0" shapeId="0" xr:uid="{00000000-0006-0000-0400-000012000000}">
      <text>
        <r>
          <rPr>
            <sz val="9"/>
            <color indexed="81"/>
            <rFont val="Tahoma"/>
            <family val="2"/>
          </rPr>
          <t>10 = The country's current GDP.
20 = Equivalent to the double of the country's GDP (doubling of the Climate Debt).</t>
        </r>
      </text>
    </comment>
    <comment ref="D15" authorId="0" shapeId="0" xr:uid="{00000000-0006-0000-0400-000013000000}">
      <text>
        <r>
          <rPr>
            <sz val="9"/>
            <color indexed="81"/>
            <rFont val="Tahoma"/>
            <family val="2"/>
          </rPr>
          <t xml:space="preserve">The Climate Breakdown Pricing (blue lines) is calculated by multiplying the Fossil CO2 Emissions balance (gray line cell 14) with the GDP factor (the country's wealth, adjusted for rising Global Temperature and Sea Level).
Or as a formula: GDP factor = GDP+ (cell I30) x Global Temperature rise (cell E2) x rise in Sea Level (cell H2) divided by 13.700 (adjustable figure in order to obtain the generel level).     </t>
        </r>
      </text>
    </comment>
    <comment ref="A20" authorId="1" shapeId="0" xr:uid="{6B496CAD-3056-4F8C-A898-6AD664F1BA8E}">
      <text>
        <r>
          <rPr>
            <sz val="9"/>
            <color indexed="81"/>
            <rFont val="Tahoma"/>
            <family val="2"/>
          </rPr>
          <t xml:space="preserve">Climate Breakdown Pricing (CBP) is calculated on bases of the exceeded Fossil CO2 Emissions in ClimatePositions.  </t>
        </r>
      </text>
    </comment>
    <comment ref="A21" authorId="1" shapeId="0" xr:uid="{2FD36609-34E7-4C16-BBE6-CB9727D0A008}">
      <text>
        <r>
          <rPr>
            <sz val="9"/>
            <color indexed="81"/>
            <rFont val="Tahoma"/>
            <family val="2"/>
          </rPr>
          <t xml:space="preserve">Climate Breakdown Pricing (CBP) is calculated on bases of the exceeded Fossil CO2 Emissions in ClimatePositions.  </t>
        </r>
      </text>
    </comment>
    <comment ref="A22" authorId="1" shapeId="0" xr:uid="{07BEA73A-E97A-4146-8EC8-38E7D896546C}">
      <text>
        <r>
          <rPr>
            <sz val="9"/>
            <color indexed="81"/>
            <rFont val="Tahoma"/>
            <family val="2"/>
          </rPr>
          <t>Multilateral Climate Change financing (deposited) per capita since 1993.</t>
        </r>
      </text>
    </comment>
    <comment ref="A23" authorId="0" shapeId="0" xr:uid="{00000000-0006-0000-0400-000015000000}">
      <text>
        <r>
          <rPr>
            <sz val="9"/>
            <color indexed="81"/>
            <rFont val="Tahoma"/>
            <family val="2"/>
          </rPr>
          <t>Multilateral Climate Change financing (deposited) since 1993.</t>
        </r>
      </text>
    </comment>
    <comment ref="A24" authorId="1" shapeId="0" xr:uid="{364D7974-3185-458A-AF7F-C65EB72D1BCA}">
      <text>
        <r>
          <rPr>
            <sz val="9"/>
            <color indexed="81"/>
            <rFont val="Tahoma"/>
            <family val="2"/>
          </rPr>
          <t>Unpaid Climate Breakdown Pricing (CBP) is defined as Climate Debt in ClimatePositions.</t>
        </r>
      </text>
    </comment>
    <comment ref="A25" authorId="1" shapeId="0" xr:uid="{246A9C84-F2A7-4AEF-9E19-DA9345E43E5A}">
      <text>
        <r>
          <rPr>
            <sz val="9"/>
            <color indexed="81"/>
            <rFont val="Tahoma"/>
            <family val="2"/>
          </rPr>
          <t>Price per tons Fossil CO2 emitted.</t>
        </r>
      </text>
    </comment>
    <comment ref="A26" authorId="1" shapeId="0" xr:uid="{83521140-278E-4256-B7E4-C3FF26BD8D12}">
      <text>
        <r>
          <rPr>
            <sz val="9"/>
            <color indexed="81"/>
            <rFont val="Tahoma"/>
            <family val="2"/>
          </rPr>
          <t>Climate Funds paid (Climate Breakdown Pricing paid) since 1993, as percentage of the Climate Debt.</t>
        </r>
      </text>
    </comment>
    <comment ref="AJ33" authorId="1" shapeId="0" xr:uid="{5517FECD-80AE-4077-B04E-50CD874C5D10}">
      <text>
        <r>
          <rPr>
            <sz val="9"/>
            <color indexed="81"/>
            <rFont val="Tahoma"/>
            <family val="2"/>
          </rPr>
          <t>Average annual per capita Fossil 
CO2 Emissions 1990-1999.</t>
        </r>
      </text>
    </comment>
    <comment ref="AK33" authorId="1" shapeId="0" xr:uid="{2DF1E702-60B0-42F0-AD54-2A68DB808D4D}">
      <text>
        <r>
          <rPr>
            <sz val="9"/>
            <color indexed="81"/>
            <rFont val="Tahoma"/>
            <family val="2"/>
          </rPr>
          <t>Average annual per capita Fossil CO2 Emissions 2000-2019.</t>
        </r>
      </text>
    </comment>
    <comment ref="AL33" authorId="1" shapeId="0" xr:uid="{4DA9D9CD-F23A-4281-95BA-EE3F20D19B7B}">
      <text>
        <r>
          <rPr>
            <sz val="9"/>
            <color indexed="81"/>
            <rFont val="Tahoma"/>
            <family val="2"/>
          </rPr>
          <t>Free Emissions Level (green bar) 2000-2019.</t>
        </r>
      </text>
    </comment>
    <comment ref="AM33" authorId="1" shapeId="0" xr:uid="{23E2C1C1-ADCA-4F9A-9824-E339E7480859}">
      <text>
        <r>
          <rPr>
            <sz val="9"/>
            <color indexed="81"/>
            <rFont val="Tahoma"/>
            <family val="2"/>
          </rPr>
          <t>Gigaton Fossil CO2 Emissions exceeded 2000-2019.</t>
        </r>
      </text>
    </comment>
    <comment ref="AN33" authorId="1" shapeId="0" xr:uid="{0A0E0149-A4ED-4E6C-BC80-902522F2E6E9}">
      <text>
        <r>
          <rPr>
            <sz val="9"/>
            <color indexed="81"/>
            <rFont val="Tahoma"/>
            <family val="2"/>
          </rPr>
          <t>Free Emissions Level 2019 before indicator-adjustments.</t>
        </r>
      </text>
    </comment>
    <comment ref="D36" authorId="0" shapeId="0" xr:uid="{00000000-0006-0000-0400-000016000000}">
      <text>
        <r>
          <rPr>
            <sz val="9"/>
            <color indexed="81"/>
            <rFont val="Tahoma"/>
            <family val="2"/>
          </rPr>
          <t>Average environmental performance (see the sheet 'environment').
Data is apx. 3 years before the publication year. 
Countries are graded from 0-100.
Higher figure = better environmental performance.</t>
        </r>
      </text>
    </comment>
    <comment ref="E36" authorId="0" shapeId="0" xr:uid="{00000000-0006-0000-0400-000017000000}">
      <text>
        <r>
          <rPr>
            <sz val="9"/>
            <color indexed="81"/>
            <rFont val="Tahoma"/>
            <family val="2"/>
          </rPr>
          <t>Average relative Ecological Footprint per capita excluding Carbon (see the sheet 'footprint'). An average country is set at 100.
Data is apx. 3 years before the publication year.
Higher figure = worse footprint performance.</t>
        </r>
      </text>
    </comment>
    <comment ref="F36" authorId="0" shapeId="0" xr:uid="{00000000-0006-0000-0400-000018000000}">
      <text>
        <r>
          <rPr>
            <sz val="9"/>
            <color indexed="81"/>
            <rFont val="Tahoma"/>
            <family val="2"/>
          </rPr>
          <t>Increase in Forest Cover and Primary Forests provides a supplement to the maximum allowed Fossil CO2 Emissions (see sheet 'forest').</t>
        </r>
      </text>
    </comment>
    <comment ref="G36" authorId="0" shapeId="0" xr:uid="{00000000-0006-0000-0400-000019000000}">
      <text>
        <r>
          <rPr>
            <sz val="9"/>
            <color indexed="81"/>
            <rFont val="Tahoma"/>
            <family val="2"/>
          </rPr>
          <t>Produced nuclear power 1992-1999 in billion kWh, converted to tons of annual CO2 per capita (population 1992/1999). The data is converted as if the power was produced with oil). See the sheet 'nuclear'.
The figure is added to the CO2 emissions per capita 1990-1999 (cell-D6).</t>
        </r>
      </text>
    </comment>
    <comment ref="H36" authorId="0" shapeId="0" xr:uid="{00000000-0006-0000-0400-00001A000000}">
      <text>
        <r>
          <rPr>
            <sz val="9"/>
            <color indexed="81"/>
            <rFont val="Tahoma"/>
            <family val="2"/>
          </rPr>
          <t>Produced nuclear power in billion kWh (average since 2000), converted to tons of annual CO2 per capita (converted as if the power was produced with oil). See the sheet 'nuclear'.
Higher figure = more nuclear power.</t>
        </r>
      </text>
    </comment>
    <comment ref="I36" authorId="0" shapeId="0" xr:uid="{00000000-0006-0000-0400-00001B000000}">
      <text>
        <r>
          <rPr>
            <sz val="9"/>
            <color indexed="81"/>
            <rFont val="Tahoma"/>
            <family val="2"/>
          </rPr>
          <t>Gross Domestic Product per capita measured in ppp international $ (World Bank definition). See the sheet 'GDP'. 
Higher figure = more wealthy.</t>
        </r>
      </text>
    </comment>
    <comment ref="J36" authorId="0" shapeId="0" xr:uid="{00000000-0006-0000-0400-00001C000000}">
      <text>
        <r>
          <rPr>
            <sz val="9"/>
            <color indexed="81"/>
            <rFont val="Tahoma"/>
            <family val="2"/>
          </rPr>
          <t>Multilateral Funds, deposited (national climate change financing), by Dec. 2019. Accumulated since 2003.</t>
        </r>
      </text>
    </comment>
    <comment ref="B90" authorId="1" shapeId="0" xr:uid="{B5FB5A31-97CC-44F8-93A3-1ED260F610E5}">
      <text>
        <r>
          <rPr>
            <sz val="9"/>
            <color indexed="81"/>
            <rFont val="Tahoma"/>
            <family val="2"/>
          </rPr>
          <t>2011.</t>
        </r>
      </text>
    </comment>
    <comment ref="C90" authorId="0" shapeId="0" xr:uid="{00000000-0006-0000-0400-000020000000}">
      <text>
        <r>
          <rPr>
            <sz val="9"/>
            <color indexed="81"/>
            <rFont val="Tahoma"/>
            <family val="2"/>
          </rPr>
          <t xml:space="preserve">1994-1999.
</t>
        </r>
      </text>
    </comment>
    <comment ref="A195" authorId="0" shapeId="0" xr:uid="{00000000-0006-0000-0400-000022000000}">
      <text>
        <r>
          <rPr>
            <sz val="9"/>
            <color indexed="81"/>
            <rFont val="Tahoma"/>
            <family val="2"/>
          </rPr>
          <t>Some data covers South Sudan.</t>
        </r>
      </text>
    </comment>
    <comment ref="K205" authorId="0" shapeId="0" xr:uid="{00000000-0006-0000-0400-000024000000}">
      <text>
        <r>
          <rPr>
            <sz val="9"/>
            <color indexed="81"/>
            <rFont val="Tahoma"/>
            <family val="2"/>
          </rPr>
          <t xml:space="preserve">Level of 2003.
</t>
        </r>
      </text>
    </comment>
    <comment ref="L205" authorId="0" shapeId="0" xr:uid="{00000000-0006-0000-0400-000025000000}">
      <text>
        <r>
          <rPr>
            <sz val="9"/>
            <color indexed="81"/>
            <rFont val="Tahoma"/>
            <family val="2"/>
          </rPr>
          <t xml:space="preserve">Level of 2003.
</t>
        </r>
      </text>
    </comment>
    <comment ref="M205" authorId="0" shapeId="0" xr:uid="{00000000-0006-0000-0400-000026000000}">
      <text>
        <r>
          <rPr>
            <sz val="9"/>
            <color indexed="81"/>
            <rFont val="Tahoma"/>
            <family val="2"/>
          </rPr>
          <t xml:space="preserve">Level of 2003.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27" authorId="0" shapeId="0" xr:uid="{00000000-0006-0000-0500-000001000000}">
      <text>
        <r>
          <rPr>
            <sz val="9"/>
            <color indexed="81"/>
            <rFont val="Tahoma"/>
            <family val="2"/>
          </rPr>
          <t>Copy and paste the countries from the list in the five cell lines (see diagram).</t>
        </r>
      </text>
    </comment>
    <comment ref="B38" authorId="0" shapeId="0" xr:uid="{00000000-0006-0000-0500-000002000000}">
      <text>
        <r>
          <rPr>
            <sz val="9"/>
            <color indexed="81"/>
            <rFont val="Tahoma"/>
            <family val="2"/>
          </rPr>
          <t xml:space="preserve">Calculated on the basis of the closest year with data.
The trend follows the world average.    </t>
        </r>
      </text>
    </comment>
    <comment ref="W38" authorId="0" shapeId="0" xr:uid="{00000000-0006-0000-0500-000003000000}">
      <text>
        <r>
          <rPr>
            <sz val="9"/>
            <color indexed="81"/>
            <rFont val="Tahoma"/>
            <family val="2"/>
          </rPr>
          <t>Last 5 years counts as 3/6.
Last 10 years counts as 2/6.
Last 20 years (starting 2000) counts as 1/6.</t>
        </r>
      </text>
    </comment>
    <comment ref="B197" authorId="0" shapeId="0" xr:uid="{3FA606A7-FE4F-441E-8C89-51FD8680E68D}">
      <text>
        <r>
          <rPr>
            <sz val="9"/>
            <color indexed="81"/>
            <rFont val="Tahoma"/>
            <family val="2"/>
          </rPr>
          <t>Some data covers South Sudan.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28" authorId="0" shapeId="0" xr:uid="{00000000-0006-0000-0600-000001000000}">
      <text>
        <r>
          <rPr>
            <sz val="9"/>
            <color indexed="81"/>
            <rFont val="Tahoma"/>
            <family val="2"/>
          </rPr>
          <t>Environmental performance of an average country.</t>
        </r>
      </text>
    </comment>
    <comment ref="B34" authorId="0" shapeId="0" xr:uid="{00000000-0006-0000-0600-000002000000}">
      <text>
        <r>
          <rPr>
            <sz val="9"/>
            <color indexed="81"/>
            <rFont val="Tahoma"/>
            <family val="2"/>
          </rPr>
          <t xml:space="preserve">Calculated on the basis of at least one EPI-number (the next).
The trend follows the average of the other countries.    </t>
        </r>
      </text>
    </comment>
    <comment ref="C34" authorId="0" shapeId="0" xr:uid="{00000000-0006-0000-0600-000003000000}">
      <text>
        <r>
          <rPr>
            <sz val="9"/>
            <color indexed="81"/>
            <rFont val="Tahoma"/>
            <family val="2"/>
          </rPr>
          <t>Data-year is 2-3 years before the year indicated.</t>
        </r>
      </text>
    </comment>
    <comment ref="D34" authorId="0" shapeId="0" xr:uid="{00000000-0006-0000-0600-000004000000}">
      <text>
        <r>
          <rPr>
            <sz val="9"/>
            <color indexed="81"/>
            <rFont val="Tahoma"/>
            <family val="2"/>
          </rPr>
          <t>Data-year is 2-3 years before the year indicated.</t>
        </r>
      </text>
    </comment>
    <comment ref="E34" authorId="0" shapeId="0" xr:uid="{00000000-0006-0000-0600-000005000000}">
      <text>
        <r>
          <rPr>
            <sz val="9"/>
            <color indexed="81"/>
            <rFont val="Tahoma"/>
            <family val="2"/>
          </rPr>
          <t>Data-year is 2-3 years before the year indicated.</t>
        </r>
      </text>
    </comment>
    <comment ref="F34" authorId="0" shapeId="0" xr:uid="{00000000-0006-0000-0600-000006000000}">
      <text>
        <r>
          <rPr>
            <sz val="9"/>
            <color indexed="81"/>
            <rFont val="Tahoma"/>
            <family val="2"/>
          </rPr>
          <t>Data-year is 2-3 years before the year indicated.</t>
        </r>
      </text>
    </comment>
    <comment ref="G34" authorId="0" shapeId="0" xr:uid="{00000000-0006-0000-0600-000007000000}">
      <text>
        <r>
          <rPr>
            <sz val="9"/>
            <color indexed="81"/>
            <rFont val="Tahoma"/>
            <family val="2"/>
          </rPr>
          <t>Data-year is 2-3 years before the year indicated.</t>
        </r>
      </text>
    </comment>
    <comment ref="H34" authorId="0" shapeId="0" xr:uid="{00000000-0006-0000-0600-000008000000}">
      <text>
        <r>
          <rPr>
            <sz val="9"/>
            <color indexed="81"/>
            <rFont val="Tahoma"/>
            <family val="2"/>
          </rPr>
          <t>Data-year is 2-3 years before the year indicated.</t>
        </r>
      </text>
    </comment>
    <comment ref="I34" authorId="0" shapeId="0" xr:uid="{00000000-0006-0000-0600-000009000000}">
      <text>
        <r>
          <rPr>
            <sz val="9"/>
            <color indexed="81"/>
            <rFont val="Tahoma"/>
            <family val="2"/>
          </rPr>
          <t>Data-year is 2-3 years before the year indicated.</t>
        </r>
      </text>
    </comment>
    <comment ref="J34" authorId="0" shapeId="0" xr:uid="{00000000-0006-0000-0600-00000A000000}">
      <text>
        <r>
          <rPr>
            <sz val="9"/>
            <color indexed="81"/>
            <rFont val="Tahoma"/>
            <family val="2"/>
          </rPr>
          <t>Transferred to the 'calculation' sheets.
Higher figures = better environment.</t>
        </r>
      </text>
    </comment>
    <comment ref="B36" authorId="0" shapeId="0" xr:uid="{00000000-0006-0000-0600-00000B000000}">
      <text>
        <r>
          <rPr>
            <sz val="9"/>
            <color indexed="81"/>
            <rFont val="Tahoma"/>
            <family val="2"/>
          </rPr>
          <t>Environmental performance of an average country.</t>
        </r>
      </text>
    </comment>
    <comment ref="B189" authorId="0" shapeId="0" xr:uid="{ED25DB37-573A-4725-82D5-D1831BF7DF69}">
      <text>
        <r>
          <rPr>
            <sz val="9"/>
            <color indexed="81"/>
            <rFont val="Tahoma"/>
            <family val="2"/>
          </rPr>
          <t>Some data covers South Sudan.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A3" authorId="0" shapeId="0" xr:uid="{00000000-0006-0000-0700-000001000000}">
      <text>
        <r>
          <rPr>
            <sz val="9"/>
            <color indexed="81"/>
            <rFont val="Tahoma"/>
            <family val="2"/>
          </rPr>
          <t>Footprint.
The diagram shows the relative national Ecological Footprint per capita excluding carbon emissions (the average off all countries is set at 100).</t>
        </r>
      </text>
    </comment>
    <comment ref="B28" authorId="0" shapeId="0" xr:uid="{00000000-0006-0000-0700-000002000000}">
      <text>
        <r>
          <rPr>
            <sz val="9"/>
            <color indexed="81"/>
            <rFont val="Tahoma"/>
            <family val="2"/>
          </rPr>
          <t>Ecological footprint of an average countriy.</t>
        </r>
      </text>
    </comment>
    <comment ref="B34" authorId="0" shapeId="0" xr:uid="{00000000-0006-0000-0700-000003000000}">
      <text>
        <r>
          <rPr>
            <sz val="9"/>
            <color indexed="81"/>
            <rFont val="Tahoma"/>
            <family val="2"/>
          </rPr>
          <t xml:space="preserve">Calculated on the basis of at least one indicator value.    </t>
        </r>
      </text>
    </comment>
    <comment ref="C34" authorId="0" shapeId="0" xr:uid="{00000000-0006-0000-0700-000004000000}">
      <text>
        <r>
          <rPr>
            <sz val="9"/>
            <color indexed="81"/>
            <rFont val="Tahoma"/>
            <family val="2"/>
          </rPr>
          <t>Data-year is 3-4 years before the year indicated.</t>
        </r>
      </text>
    </comment>
    <comment ref="D34" authorId="0" shapeId="0" xr:uid="{00000000-0006-0000-0700-000005000000}">
      <text>
        <r>
          <rPr>
            <sz val="9"/>
            <color indexed="81"/>
            <rFont val="Tahoma"/>
            <family val="2"/>
          </rPr>
          <t>Data-year is 3-4 years before the year indicated.</t>
        </r>
      </text>
    </comment>
    <comment ref="E34" authorId="0" shapeId="0" xr:uid="{00000000-0006-0000-0700-000006000000}">
      <text>
        <r>
          <rPr>
            <sz val="9"/>
            <color indexed="81"/>
            <rFont val="Tahoma"/>
            <family val="2"/>
          </rPr>
          <t>Data-year is 3-4 years before the year indicated.</t>
        </r>
      </text>
    </comment>
    <comment ref="F34" authorId="0" shapeId="0" xr:uid="{00000000-0006-0000-0700-000007000000}">
      <text>
        <r>
          <rPr>
            <sz val="9"/>
            <color indexed="81"/>
            <rFont val="Tahoma"/>
            <family val="2"/>
          </rPr>
          <t>Data-year is 3-4 years before the year indicated.</t>
        </r>
      </text>
    </comment>
    <comment ref="G34" authorId="0" shapeId="0" xr:uid="{00000000-0006-0000-0700-000008000000}">
      <text>
        <r>
          <rPr>
            <sz val="9"/>
            <color indexed="81"/>
            <rFont val="Tahoma"/>
            <family val="2"/>
          </rPr>
          <t>Data-year is 3-4 years before the year indicated.
Due to commercialization of the data at the source the values ​​of 2013 are from graphics (with an uncertainty of ±1 point).</t>
        </r>
      </text>
    </comment>
    <comment ref="H34" authorId="0" shapeId="0" xr:uid="{00000000-0006-0000-0700-000009000000}">
      <text>
        <r>
          <rPr>
            <sz val="9"/>
            <color indexed="81"/>
            <rFont val="Tahoma"/>
            <family val="2"/>
          </rPr>
          <t>Data-year is 3-4 years before the year indicated.</t>
        </r>
      </text>
    </comment>
    <comment ref="I34" authorId="0" shapeId="0" xr:uid="{00000000-0006-0000-0700-00000A000000}">
      <text>
        <r>
          <rPr>
            <sz val="9"/>
            <color indexed="81"/>
            <rFont val="Tahoma"/>
            <family val="2"/>
          </rPr>
          <t>Data-year is 3-4 years before the year indicated.</t>
        </r>
      </text>
    </comment>
    <comment ref="J34" authorId="0" shapeId="0" xr:uid="{1FCE0D15-446F-45CA-908F-E3E33D6C3E79}">
      <text>
        <r>
          <rPr>
            <sz val="9"/>
            <color indexed="81"/>
            <rFont val="Tahoma"/>
            <family val="2"/>
          </rPr>
          <t>Data-year is 3-4 years before the year indicated.</t>
        </r>
      </text>
    </comment>
    <comment ref="K34" authorId="0" shapeId="0" xr:uid="{00000000-0006-0000-0700-00000B000000}">
      <text>
        <r>
          <rPr>
            <sz val="9"/>
            <color indexed="81"/>
            <rFont val="Tahoma"/>
            <family val="2"/>
          </rPr>
          <t>Transferred to the 'calculation' sheets.
Higher figures = larger footprint.</t>
        </r>
      </text>
    </comment>
    <comment ref="B36" authorId="0" shapeId="0" xr:uid="{00000000-0006-0000-0700-00000C000000}">
      <text>
        <r>
          <rPr>
            <sz val="9"/>
            <color indexed="81"/>
            <rFont val="Tahoma"/>
            <family val="2"/>
          </rPr>
          <t>Ecological footprint of an average countriy.</t>
        </r>
      </text>
    </comment>
    <comment ref="B190" authorId="0" shapeId="0" xr:uid="{0A0D2C4C-7D37-422C-A921-AA0D6279B0E9}">
      <text>
        <r>
          <rPr>
            <sz val="9"/>
            <color indexed="81"/>
            <rFont val="Tahoma"/>
            <family val="2"/>
          </rPr>
          <t>Some data covers South Sudan.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Forfatter</author>
    <author>Claus Andersen</author>
  </authors>
  <commentList>
    <comment ref="G12" authorId="0" shapeId="0" xr:uid="{00000000-0006-0000-0800-000004000000}">
      <text>
        <r>
          <rPr>
            <sz val="9"/>
            <color indexed="81"/>
            <rFont val="Tahoma"/>
            <family val="2"/>
          </rPr>
          <t>&gt;20 count as 100%.
20-30 count as 20%.
&lt;30 counts as 10%.</t>
        </r>
      </text>
    </comment>
    <comment ref="G28" authorId="1" shapeId="0" xr:uid="{1B52F203-FA00-459A-A124-F819D5C47FD3}">
      <text>
        <r>
          <rPr>
            <sz val="9"/>
            <color indexed="81"/>
            <rFont val="Tahoma"/>
            <family val="2"/>
          </rPr>
          <t xml:space="preserve">Set at the same loss in km2 as Forest Area. </t>
        </r>
      </text>
    </comment>
    <comment ref="H28" authorId="1" shapeId="0" xr:uid="{1FFC2CEA-8F0F-4C67-AED3-633CF869B8E3}">
      <text>
        <r>
          <rPr>
            <sz val="9"/>
            <color indexed="81"/>
            <rFont val="Tahoma"/>
            <family val="2"/>
          </rPr>
          <t xml:space="preserve">Set at the same loss in km2 in as Forest Area. </t>
        </r>
      </text>
    </comment>
    <comment ref="G46" authorId="1" shapeId="0" xr:uid="{717DE2D2-132F-41CC-8238-E16D12ECE405}">
      <text>
        <r>
          <rPr>
            <sz val="9"/>
            <color indexed="81"/>
            <rFont val="Tahoma"/>
            <family val="2"/>
          </rPr>
          <t xml:space="preserve">Set at the same loss in km2 as Forest Area. </t>
        </r>
      </text>
    </comment>
    <comment ref="H46" authorId="1" shapeId="0" xr:uid="{25AC28DB-58B3-4532-8CD0-0CE475842881}">
      <text>
        <r>
          <rPr>
            <sz val="9"/>
            <color indexed="81"/>
            <rFont val="Tahoma"/>
            <family val="2"/>
          </rPr>
          <t xml:space="preserve">Set at the same loss in km2 in as Forest Area. </t>
        </r>
      </text>
    </comment>
    <comment ref="G71" authorId="1" shapeId="0" xr:uid="{521CC803-2163-411C-8AA0-27C94DCCE29E}">
      <text>
        <r>
          <rPr>
            <sz val="9"/>
            <color indexed="81"/>
            <rFont val="Tahoma"/>
            <family val="2"/>
          </rPr>
          <t>Set at 2010-value due to lack of data.</t>
        </r>
      </text>
    </comment>
    <comment ref="G99" authorId="1" shapeId="0" xr:uid="{B6F6FC32-82D1-4877-B07D-9DE307FFB9C9}">
      <text>
        <r>
          <rPr>
            <sz val="9"/>
            <color indexed="81"/>
            <rFont val="Tahoma"/>
            <family val="2"/>
          </rPr>
          <t>Set at 2010-value due to lack of data.</t>
        </r>
      </text>
    </comment>
    <comment ref="G147" authorId="1" shapeId="0" xr:uid="{83A69B0D-7FBF-457A-A009-C4CF9CCE7306}">
      <text>
        <r>
          <rPr>
            <sz val="9"/>
            <color indexed="81"/>
            <rFont val="Tahoma"/>
            <family val="2"/>
          </rPr>
          <t>Set at zero due to lack of data.</t>
        </r>
      </text>
    </comment>
    <comment ref="H147" authorId="1" shapeId="0" xr:uid="{E8136746-8896-4102-896C-D0AA8C06A4DA}">
      <text>
        <r>
          <rPr>
            <sz val="9"/>
            <color indexed="81"/>
            <rFont val="Tahoma"/>
            <family val="2"/>
          </rPr>
          <t>Set at zero due to lack of data.</t>
        </r>
      </text>
    </comment>
    <comment ref="G148" authorId="1" shapeId="0" xr:uid="{202AECA6-6A22-4753-B657-A9C1F4FAC072}">
      <text>
        <r>
          <rPr>
            <sz val="9"/>
            <color indexed="81"/>
            <rFont val="Tahoma"/>
            <family val="2"/>
          </rPr>
          <t xml:space="preserve">Set at the same loss in km2 as Forest Area. </t>
        </r>
      </text>
    </comment>
    <comment ref="H148" authorId="1" shapeId="0" xr:uid="{B4598AAD-76B5-4F64-86D6-AFBB3E54C7B0}">
      <text>
        <r>
          <rPr>
            <sz val="9"/>
            <color indexed="81"/>
            <rFont val="Tahoma"/>
            <family val="2"/>
          </rPr>
          <t xml:space="preserve">Set at the same loss in km2 in as Forest Area. </t>
        </r>
      </text>
    </comment>
    <comment ref="G151" authorId="1" shapeId="0" xr:uid="{826A2576-D92C-49EB-BFDC-23BD57333B32}">
      <text>
        <r>
          <rPr>
            <sz val="9"/>
            <color indexed="81"/>
            <rFont val="Tahoma"/>
            <family val="2"/>
          </rPr>
          <t>Set at zero due to lack of data.</t>
        </r>
      </text>
    </comment>
    <comment ref="H151" authorId="1" shapeId="0" xr:uid="{2A739488-155B-4BBB-9746-DF741E9E052D}">
      <text>
        <r>
          <rPr>
            <sz val="9"/>
            <color indexed="81"/>
            <rFont val="Tahoma"/>
            <family val="2"/>
          </rPr>
          <t>Set at zero due to lack of data.</t>
        </r>
      </text>
    </comment>
    <comment ref="G157" authorId="1" shapeId="0" xr:uid="{E9463688-A7A2-42CD-A402-12CB17E16F82}">
      <text>
        <r>
          <rPr>
            <sz val="9"/>
            <color indexed="81"/>
            <rFont val="Tahoma"/>
            <family val="2"/>
          </rPr>
          <t>Set at zero due to lack of data.</t>
        </r>
      </text>
    </comment>
    <comment ref="H157" authorId="1" shapeId="0" xr:uid="{990509F7-CF87-49CA-9A60-3967D7768881}">
      <text>
        <r>
          <rPr>
            <sz val="9"/>
            <color indexed="81"/>
            <rFont val="Tahoma"/>
            <family val="2"/>
          </rPr>
          <t>Set at zero due to lack of data.</t>
        </r>
      </text>
    </comment>
    <comment ref="B181" authorId="0" shapeId="0" xr:uid="{46C05A0F-2482-47B6-99FD-80DE171D171A}">
      <text>
        <r>
          <rPr>
            <sz val="9"/>
            <color indexed="81"/>
            <rFont val="Tahoma"/>
            <family val="2"/>
          </rPr>
          <t>Some data covers South Sudan.</t>
        </r>
      </text>
    </comment>
    <comment ref="G198" authorId="1" shapeId="0" xr:uid="{932D6F01-5899-4DCE-AF94-AE7DCBEDFDEB}">
      <text>
        <r>
          <rPr>
            <sz val="9"/>
            <color indexed="81"/>
            <rFont val="Tahoma"/>
            <family val="2"/>
          </rPr>
          <t>Set at zero due to lack of data.</t>
        </r>
      </text>
    </comment>
    <comment ref="H198" authorId="1" shapeId="0" xr:uid="{EE3CFABB-1A13-43C0-941B-D49381122A94}">
      <text>
        <r>
          <rPr>
            <sz val="9"/>
            <color indexed="81"/>
            <rFont val="Tahoma"/>
            <family val="2"/>
          </rPr>
          <t>Set at zero due to lack of data.</t>
        </r>
      </text>
    </comment>
    <comment ref="G203" authorId="1" shapeId="0" xr:uid="{041E5DA2-AD0B-4CF6-87F8-366C57D7A908}">
      <text>
        <r>
          <rPr>
            <sz val="9"/>
            <color indexed="81"/>
            <rFont val="Tahoma"/>
            <family val="2"/>
          </rPr>
          <t>Set at zero due to lack of data.</t>
        </r>
      </text>
    </comment>
    <comment ref="H203" authorId="1" shapeId="0" xr:uid="{B4F4A7E0-A83A-4764-B7F4-57C98B628F07}">
      <text>
        <r>
          <rPr>
            <sz val="9"/>
            <color indexed="81"/>
            <rFont val="Tahoma"/>
            <family val="2"/>
          </rPr>
          <t>Set at zero due to lack of data.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AA24" authorId="0" shapeId="0" xr:uid="{00000000-0006-0000-0900-000001000000}">
      <text>
        <r>
          <rPr>
            <sz val="9"/>
            <color indexed="81"/>
            <rFont val="Tahoma"/>
            <family val="2"/>
          </rPr>
          <t xml:space="preserve">The average producion of nuclear power in billion kWh, converted to tons of CO2 per year per capita (as if the energy was produced with oil).
The nuclear factor = Average billion kWh / Population x 2,5 x 100.000.
The power factor is transferred to the Calculation sheet.
The greatest numbers = most nuclear power per capita.
</t>
        </r>
      </text>
    </comment>
  </commentList>
</comments>
</file>

<file path=xl/sharedStrings.xml><?xml version="1.0" encoding="utf-8"?>
<sst xmlns="http://schemas.openxmlformats.org/spreadsheetml/2006/main" count="2230" uniqueCount="425">
  <si>
    <t>Green Agenda Sydhavn (background group), Denmark</t>
  </si>
  <si>
    <t>Contact</t>
  </si>
  <si>
    <t>ClimatePositions update status</t>
  </si>
  <si>
    <t>ClimatePosition</t>
  </si>
  <si>
    <t>climatepositions.com</t>
  </si>
  <si>
    <t>Countries (159)</t>
  </si>
  <si>
    <t>Climate Debt</t>
  </si>
  <si>
    <t>Population</t>
  </si>
  <si>
    <t>.</t>
  </si>
  <si>
    <t>per capita</t>
  </si>
  <si>
    <t>Qatar</t>
  </si>
  <si>
    <t>Kuwait</t>
  </si>
  <si>
    <t>Brunei</t>
  </si>
  <si>
    <t>Luxembourg</t>
  </si>
  <si>
    <t>Trinidad and T.</t>
  </si>
  <si>
    <t>United Arab Emirates</t>
  </si>
  <si>
    <t>Oman</t>
  </si>
  <si>
    <t>Saudi Arabia</t>
  </si>
  <si>
    <t>United States</t>
  </si>
  <si>
    <t>Bahrain</t>
  </si>
  <si>
    <t>Australia</t>
  </si>
  <si>
    <t>Norway</t>
  </si>
  <si>
    <t>Equatorial Guinea</t>
  </si>
  <si>
    <t>Canada</t>
  </si>
  <si>
    <t>South Korea</t>
  </si>
  <si>
    <t>Finland</t>
  </si>
  <si>
    <t>Netherlands</t>
  </si>
  <si>
    <t>Ireland</t>
  </si>
  <si>
    <t>Belgium</t>
  </si>
  <si>
    <t>Austria</t>
  </si>
  <si>
    <t>Japan</t>
  </si>
  <si>
    <t>Kazakhstan</t>
  </si>
  <si>
    <t>Israel</t>
  </si>
  <si>
    <t>Estonia</t>
  </si>
  <si>
    <t>New Zealand</t>
  </si>
  <si>
    <t>Germany</t>
  </si>
  <si>
    <t>Cyprus</t>
  </si>
  <si>
    <t>Slovenia</t>
  </si>
  <si>
    <t>Czech Republic</t>
  </si>
  <si>
    <t>Malaysia</t>
  </si>
  <si>
    <t>Russia</t>
  </si>
  <si>
    <t>Greece</t>
  </si>
  <si>
    <t>Iran</t>
  </si>
  <si>
    <t>Spain</t>
  </si>
  <si>
    <t>Turkmenistan</t>
  </si>
  <si>
    <t>Libya</t>
  </si>
  <si>
    <t>Italy</t>
  </si>
  <si>
    <t>Sweden</t>
  </si>
  <si>
    <t>United Kingdom</t>
  </si>
  <si>
    <t>France</t>
  </si>
  <si>
    <t>Portugal</t>
  </si>
  <si>
    <t>Venezuela</t>
  </si>
  <si>
    <t>South Africa</t>
  </si>
  <si>
    <t>Denmark</t>
  </si>
  <si>
    <t>Barbados</t>
  </si>
  <si>
    <t>Croatia</t>
  </si>
  <si>
    <t>Switzerland</t>
  </si>
  <si>
    <t>Poland</t>
  </si>
  <si>
    <t>Mongolia</t>
  </si>
  <si>
    <t>China</t>
  </si>
  <si>
    <t>Slovakia</t>
  </si>
  <si>
    <t>Chile</t>
  </si>
  <si>
    <t>Bahamas</t>
  </si>
  <si>
    <t>Bosnia and Herzeg.</t>
  </si>
  <si>
    <t>Serbia</t>
  </si>
  <si>
    <t>Thailand</t>
  </si>
  <si>
    <t>Turkey</t>
  </si>
  <si>
    <t>Mauritius</t>
  </si>
  <si>
    <t>Mexico</t>
  </si>
  <si>
    <t>Lebanon</t>
  </si>
  <si>
    <t>Iraq</t>
  </si>
  <si>
    <t>Hungary</t>
  </si>
  <si>
    <t>Gabon</t>
  </si>
  <si>
    <t>Bulgaria</t>
  </si>
  <si>
    <t>Belarus</t>
  </si>
  <si>
    <t>Panama</t>
  </si>
  <si>
    <t>Jordan</t>
  </si>
  <si>
    <t>Suriname</t>
  </si>
  <si>
    <t>Montenegro</t>
  </si>
  <si>
    <t>Botswana</t>
  </si>
  <si>
    <t>Brazil</t>
  </si>
  <si>
    <t>Macedonia</t>
  </si>
  <si>
    <t>Egypt</t>
  </si>
  <si>
    <t>Ecuador</t>
  </si>
  <si>
    <t>Algeria</t>
  </si>
  <si>
    <t>Indonesia</t>
  </si>
  <si>
    <t>Jamaica</t>
  </si>
  <si>
    <t>Romania</t>
  </si>
  <si>
    <t>Tunisia</t>
  </si>
  <si>
    <t>Dominican Republic</t>
  </si>
  <si>
    <t>Uruguay</t>
  </si>
  <si>
    <t>Uzbekistan</t>
  </si>
  <si>
    <t>Guyana</t>
  </si>
  <si>
    <t>Honduras</t>
  </si>
  <si>
    <t>Peru</t>
  </si>
  <si>
    <t>Bolivia</t>
  </si>
  <si>
    <t>Albania</t>
  </si>
  <si>
    <t>Lithuania</t>
  </si>
  <si>
    <t>Angola</t>
  </si>
  <si>
    <t>Armenia</t>
  </si>
  <si>
    <t>Ukraine</t>
  </si>
  <si>
    <t>Morocco</t>
  </si>
  <si>
    <t>Fiji</t>
  </si>
  <si>
    <t>Vietnam</t>
  </si>
  <si>
    <t>Guatemala</t>
  </si>
  <si>
    <t>Papua New Guinea</t>
  </si>
  <si>
    <t>India</t>
  </si>
  <si>
    <t>Afghanistan</t>
  </si>
  <si>
    <t>Azerbaijan</t>
  </si>
  <si>
    <t>Bangladesh</t>
  </si>
  <si>
    <t>Benin</t>
  </si>
  <si>
    <t>Bhutan</t>
  </si>
  <si>
    <t>Burkina Faso</t>
  </si>
  <si>
    <t>Burundi</t>
  </si>
  <si>
    <t>Cambodia</t>
  </si>
  <si>
    <t>Cameroon</t>
  </si>
  <si>
    <t>Central African Rep.</t>
  </si>
  <si>
    <t>Chad</t>
  </si>
  <si>
    <t>Colombia</t>
  </si>
  <si>
    <t>Comoros</t>
  </si>
  <si>
    <t>Congo (Brazzaville)</t>
  </si>
  <si>
    <t>Costa Rica</t>
  </si>
  <si>
    <t>Côte d'Ivoire</t>
  </si>
  <si>
    <t>Cuba</t>
  </si>
  <si>
    <t>Dem. Rep. Congo</t>
  </si>
  <si>
    <t>El Salvador</t>
  </si>
  <si>
    <t>Eritrea</t>
  </si>
  <si>
    <t>Ethiopia</t>
  </si>
  <si>
    <t>Gambia</t>
  </si>
  <si>
    <t>Georgia</t>
  </si>
  <si>
    <t>Ghana</t>
  </si>
  <si>
    <t>Guinea</t>
  </si>
  <si>
    <t>Guinea-Bissau</t>
  </si>
  <si>
    <t>Haiti</t>
  </si>
  <si>
    <t>Kenya</t>
  </si>
  <si>
    <t>Kyrgyzstan</t>
  </si>
  <si>
    <t>Laos</t>
  </si>
  <si>
    <t>Latvia</t>
  </si>
  <si>
    <t>Liberia</t>
  </si>
  <si>
    <t>Madagascar</t>
  </si>
  <si>
    <t>Malawi</t>
  </si>
  <si>
    <t>Mali</t>
  </si>
  <si>
    <t>Mauritania</t>
  </si>
  <si>
    <t>Moldova</t>
  </si>
  <si>
    <t>Mozambique</t>
  </si>
  <si>
    <t>Namibia</t>
  </si>
  <si>
    <t>Nepal</t>
  </si>
  <si>
    <t>Nicaragua</t>
  </si>
  <si>
    <t>Niger</t>
  </si>
  <si>
    <t>Nigeria</t>
  </si>
  <si>
    <t>Pakistan</t>
  </si>
  <si>
    <t>Paraguay</t>
  </si>
  <si>
    <t>Philippines</t>
  </si>
  <si>
    <t>Rwanda</t>
  </si>
  <si>
    <t>Senegal</t>
  </si>
  <si>
    <t>Sierra Leone</t>
  </si>
  <si>
    <t>Singapore</t>
  </si>
  <si>
    <t>Solomon Islands</t>
  </si>
  <si>
    <t>Sri Lanka</t>
  </si>
  <si>
    <t>Sudan</t>
  </si>
  <si>
    <t>Swaziland</t>
  </si>
  <si>
    <t>Tajikistan</t>
  </si>
  <si>
    <t>Tanzania</t>
  </si>
  <si>
    <t>Timor-Leste</t>
  </si>
  <si>
    <t>Togo</t>
  </si>
  <si>
    <t>Uganda</t>
  </si>
  <si>
    <t>Yemen</t>
  </si>
  <si>
    <t>Zambia</t>
  </si>
  <si>
    <t>Zimbabwe</t>
  </si>
  <si>
    <t>n</t>
  </si>
  <si>
    <t>Climate Debt per capita as a percentage of GDP(ppp-$) annually since 2000</t>
  </si>
  <si>
    <r>
      <rPr>
        <sz val="8"/>
        <color indexed="62"/>
        <rFont val="Calibri"/>
        <family val="2"/>
        <scheme val="minor"/>
      </rPr>
      <t>Blue cells</t>
    </r>
    <r>
      <rPr>
        <sz val="8"/>
        <color indexed="63"/>
        <rFont val="Calibri"/>
        <family val="2"/>
        <scheme val="minor"/>
      </rPr>
      <t xml:space="preserve"> = missing data</t>
    </r>
  </si>
  <si>
    <r>
      <t xml:space="preserve">ClimatePositions - </t>
    </r>
    <r>
      <rPr>
        <sz val="12"/>
        <rFont val="Calibri"/>
        <family val="2"/>
        <scheme val="minor"/>
      </rPr>
      <t>Climate Debt as percentage of GDP(ppp-$)</t>
    </r>
  </si>
  <si>
    <t>Sea Level rise since 1880</t>
  </si>
  <si>
    <t>Global Population</t>
  </si>
  <si>
    <t>cm</t>
  </si>
  <si>
    <t>ppm</t>
  </si>
  <si>
    <t>(baseline = 10)</t>
  </si>
  <si>
    <t>(calculation example)</t>
  </si>
  <si>
    <t>Sheetinfo</t>
  </si>
  <si>
    <t>Relative weighting of indicators</t>
  </si>
  <si>
    <t>Tons of CO2</t>
  </si>
  <si>
    <t>Price per</t>
  </si>
  <si>
    <t>Financing as</t>
  </si>
  <si>
    <t>Environmental performance</t>
  </si>
  <si>
    <t>exceeded since</t>
  </si>
  <si>
    <t xml:space="preserve">ton CO2 </t>
  </si>
  <si>
    <t xml:space="preserve">share of </t>
  </si>
  <si>
    <t>1990-1999</t>
  </si>
  <si>
    <t>Nuclear</t>
  </si>
  <si>
    <t>Ecological footprint</t>
  </si>
  <si>
    <t>2000, per capita</t>
  </si>
  <si>
    <t>since 2000</t>
  </si>
  <si>
    <t>Area use</t>
  </si>
  <si>
    <t>Deduction for Environmental Performance</t>
  </si>
  <si>
    <t>Nuclear power</t>
  </si>
  <si>
    <t xml:space="preserve">AUTO: </t>
  </si>
  <si>
    <t>Global air temperature</t>
  </si>
  <si>
    <t>Tons of CO2 exceeded per capita since 2000:</t>
  </si>
  <si>
    <t>Sea level rise</t>
  </si>
  <si>
    <t>Deduction for Nuclear Power (nuclear waste)</t>
  </si>
  <si>
    <t>CO2 in the atmosphere</t>
  </si>
  <si>
    <t>Price per ton of CO2 emitted since 2000:</t>
  </si>
  <si>
    <t>Global population</t>
  </si>
  <si>
    <t>↓</t>
  </si>
  <si>
    <t>CO2 target</t>
  </si>
  <si>
    <t>GDP (neutralization)</t>
  </si>
  <si>
    <t>GDP (value)</t>
  </si>
  <si>
    <t>GDP factor</t>
  </si>
  <si>
    <t>2000-2009</t>
  </si>
  <si>
    <t xml:space="preserve">   World 1990-1999</t>
  </si>
  <si>
    <t xml:space="preserve">    World 2000-2009</t>
  </si>
  <si>
    <t>Footprint</t>
  </si>
  <si>
    <t>GDP+</t>
  </si>
  <si>
    <t>Note</t>
  </si>
  <si>
    <t>excl. carbon</t>
  </si>
  <si>
    <t>factor</t>
  </si>
  <si>
    <t>1992-1999</t>
  </si>
  <si>
    <t>Antigua and Barbuda</t>
  </si>
  <si>
    <t>Argentina</t>
  </si>
  <si>
    <t>Aruba</t>
  </si>
  <si>
    <t>Belize</t>
  </si>
  <si>
    <t>Bermuda</t>
  </si>
  <si>
    <t>Bosnia and Herzegovina</t>
  </si>
  <si>
    <t>Cape Verde</t>
  </si>
  <si>
    <t>Cayman Islands</t>
  </si>
  <si>
    <t>Djibouti</t>
  </si>
  <si>
    <t>Dominica</t>
  </si>
  <si>
    <t>Faroe Islands</t>
  </si>
  <si>
    <t>French Guiana</t>
  </si>
  <si>
    <t>French Polynesia</t>
  </si>
  <si>
    <t>Greenland</t>
  </si>
  <si>
    <t>Grenada</t>
  </si>
  <si>
    <t>Guadeloupe</t>
  </si>
  <si>
    <t>Iceland</t>
  </si>
  <si>
    <t>Kiribati</t>
  </si>
  <si>
    <t>Maldives</t>
  </si>
  <si>
    <t>Malta</t>
  </si>
  <si>
    <t>Martinique</t>
  </si>
  <si>
    <t>New Caledonia</t>
  </si>
  <si>
    <t>North Korea</t>
  </si>
  <si>
    <t>Reunion</t>
  </si>
  <si>
    <t>Saint Kitts and Nevis</t>
  </si>
  <si>
    <t>Saint Lucia</t>
  </si>
  <si>
    <t>Saint Vincent and the G.</t>
  </si>
  <si>
    <t>Samoa</t>
  </si>
  <si>
    <t>Sao Tome and Principe</t>
  </si>
  <si>
    <t>Seychelles</t>
  </si>
  <si>
    <t>Somalia</t>
  </si>
  <si>
    <t>South Sudan</t>
  </si>
  <si>
    <t>Syria</t>
  </si>
  <si>
    <t>Taiwan</t>
  </si>
  <si>
    <t>Tonga</t>
  </si>
  <si>
    <t>Trinidad and Tobago</t>
  </si>
  <si>
    <t>Vanuatu</t>
  </si>
  <si>
    <t>Average</t>
  </si>
  <si>
    <t>(average country)</t>
  </si>
  <si>
    <t xml:space="preserve">         Environmental Performance (0-100)</t>
  </si>
  <si>
    <r>
      <t xml:space="preserve">ClimatePositions - </t>
    </r>
    <r>
      <rPr>
        <sz val="12"/>
        <rFont val="Calibri"/>
        <family val="2"/>
        <scheme val="minor"/>
      </rPr>
      <t>Environmental Performance</t>
    </r>
  </si>
  <si>
    <t>Relative Ecological Foodprint Excluding Carbon Emissions, per capita</t>
  </si>
  <si>
    <t>Share of total area in the base year</t>
  </si>
  <si>
    <t>Share of total area in the latest year</t>
  </si>
  <si>
    <t>m2 per capita in the latest year</t>
  </si>
  <si>
    <t>Lowest figure is transferred to the 'calculation' sheet</t>
  </si>
  <si>
    <t>Nuclear factor</t>
  </si>
  <si>
    <t>Nuclear Power generation</t>
  </si>
  <si>
    <t>billion kWh</t>
  </si>
  <si>
    <r>
      <t xml:space="preserve">ClimatePositions - </t>
    </r>
    <r>
      <rPr>
        <sz val="12"/>
        <rFont val="Calibri"/>
        <family val="2"/>
        <scheme val="minor"/>
      </rPr>
      <t>Nuclear Power generation</t>
    </r>
  </si>
  <si>
    <t>Increase</t>
  </si>
  <si>
    <t>Annual increase</t>
  </si>
  <si>
    <t>Area</t>
  </si>
  <si>
    <t>Humans per</t>
  </si>
  <si>
    <t>as a percentage</t>
  </si>
  <si>
    <r>
      <t>ClimatePositions -</t>
    </r>
    <r>
      <rPr>
        <sz val="12"/>
        <rFont val="Calibri"/>
        <family val="2"/>
        <scheme val="minor"/>
      </rPr>
      <t xml:space="preserve"> Population</t>
    </r>
  </si>
  <si>
    <r>
      <t>km</t>
    </r>
    <r>
      <rPr>
        <vertAlign val="superscript"/>
        <sz val="9"/>
        <color indexed="63"/>
        <rFont val="Calibri"/>
        <family val="2"/>
        <scheme val="minor"/>
      </rPr>
      <t>2</t>
    </r>
  </si>
  <si>
    <r>
      <t>Per km</t>
    </r>
    <r>
      <rPr>
        <vertAlign val="superscript"/>
        <sz val="9"/>
        <color indexed="63"/>
        <rFont val="Calibri"/>
        <family val="2"/>
        <scheme val="minor"/>
      </rPr>
      <t>2</t>
    </r>
  </si>
  <si>
    <r>
      <t>in km</t>
    </r>
    <r>
      <rPr>
        <vertAlign val="superscript"/>
        <sz val="9"/>
        <color indexed="63"/>
        <rFont val="Calibri"/>
        <family val="2"/>
        <scheme val="minor"/>
      </rPr>
      <t>2</t>
    </r>
  </si>
  <si>
    <r>
      <t>km</t>
    </r>
    <r>
      <rPr>
        <vertAlign val="superscript"/>
        <sz val="9"/>
        <color indexed="63"/>
        <rFont val="Calibri"/>
        <family val="2"/>
        <scheme val="minor"/>
      </rPr>
      <t>2</t>
    </r>
    <r>
      <rPr>
        <sz val="9"/>
        <color indexed="63"/>
        <rFont val="Calibri"/>
        <family val="2"/>
        <scheme val="minor"/>
      </rPr>
      <t xml:space="preserve"> in 2015</t>
    </r>
  </si>
  <si>
    <r>
      <t xml:space="preserve">ClimatePositions - </t>
    </r>
    <r>
      <rPr>
        <sz val="12"/>
        <rFont val="Calibri"/>
        <family val="2"/>
        <scheme val="minor"/>
      </rPr>
      <t>GDP(ppp-$) per capita</t>
    </r>
  </si>
  <si>
    <t xml:space="preserve">CO2 Content in the  </t>
  </si>
  <si>
    <t>atmosphere (ppm)</t>
  </si>
  <si>
    <t>ppm:</t>
  </si>
  <si>
    <t>Annual increase rate</t>
  </si>
  <si>
    <t>Land-Ocean</t>
  </si>
  <si>
    <t>Temperature</t>
  </si>
  <si>
    <t>billions:</t>
  </si>
  <si>
    <t>cm:</t>
  </si>
  <si>
    <r>
      <t xml:space="preserve">ClimatePositions - </t>
    </r>
    <r>
      <rPr>
        <sz val="12"/>
        <rFont val="Calibri"/>
        <family val="2"/>
        <scheme val="minor"/>
      </rPr>
      <t>Global: CO2 Content, Land-Ocean Temperature, Population and Sea Level</t>
    </r>
  </si>
  <si>
    <t>Climate Debt per capita:</t>
  </si>
  <si>
    <t>Total Climate Debt:</t>
  </si>
  <si>
    <t>Change in Free Level of CO2 Emissions</t>
  </si>
  <si>
    <t>in 2019, compared to 1990-1999:</t>
  </si>
  <si>
    <t>Every two years</t>
  </si>
  <si>
    <t>Land/Ocean (air) Temperature rise (baseline 1880-1937)</t>
  </si>
  <si>
    <t>GDP (ppp) per capita in international $</t>
  </si>
  <si>
    <t>Funds</t>
  </si>
  <si>
    <t>Indicator</t>
  </si>
  <si>
    <t>(World)</t>
  </si>
  <si>
    <t>% more people since 2000</t>
  </si>
  <si>
    <r>
      <t>Tons of CO</t>
    </r>
    <r>
      <rPr>
        <vertAlign val="subscript"/>
        <sz val="9"/>
        <color theme="1"/>
        <rFont val="Calibri"/>
        <family val="2"/>
        <scheme val="minor"/>
      </rPr>
      <t>2</t>
    </r>
  </si>
  <si>
    <r>
      <t>Ton CO</t>
    </r>
    <r>
      <rPr>
        <vertAlign val="subscript"/>
        <sz val="9"/>
        <color theme="1"/>
        <rFont val="Calibri"/>
        <family val="2"/>
        <scheme val="minor"/>
      </rPr>
      <t>2</t>
    </r>
  </si>
  <si>
    <r>
      <t>Ton CO</t>
    </r>
    <r>
      <rPr>
        <vertAlign val="subscript"/>
        <sz val="9"/>
        <color theme="1"/>
        <rFont val="Calibri"/>
        <family val="2"/>
        <scheme val="minor"/>
      </rPr>
      <t>2</t>
    </r>
    <r>
      <rPr>
        <sz val="10"/>
        <rFont val="Arial"/>
        <family val="2"/>
      </rPr>
      <t/>
    </r>
  </si>
  <si>
    <t>Myanmar</t>
  </si>
  <si>
    <t>Cote d'Ivoire</t>
  </si>
  <si>
    <t>Lack of data</t>
  </si>
  <si>
    <r>
      <t xml:space="preserve">ClimatePositions </t>
    </r>
    <r>
      <rPr>
        <sz val="12"/>
        <rFont val="Calibri"/>
        <family val="2"/>
        <scheme val="minor"/>
      </rPr>
      <t>- Relative Ecological Footprint without carbon, per capita</t>
    </r>
  </si>
  <si>
    <r>
      <t>ClimatePositions</t>
    </r>
    <r>
      <rPr>
        <sz val="12"/>
        <rFont val="Calibri"/>
        <family val="2"/>
        <scheme val="minor"/>
      </rPr>
      <t xml:space="preserve"> - Forest</t>
    </r>
  </si>
  <si>
    <t>Forest</t>
  </si>
  <si>
    <t>CO2 Content in the atmosphere</t>
  </si>
  <si>
    <r>
      <t>Fossil CO</t>
    </r>
    <r>
      <rPr>
        <vertAlign val="subscript"/>
        <sz val="11"/>
        <color theme="1"/>
        <rFont val="Calibri"/>
        <family val="2"/>
        <scheme val="minor"/>
      </rPr>
      <t>2</t>
    </r>
  </si>
  <si>
    <t>&amp; Nuclear</t>
  </si>
  <si>
    <r>
      <t>Fossil CO</t>
    </r>
    <r>
      <rPr>
        <vertAlign val="subscript"/>
        <sz val="9"/>
        <color theme="1"/>
        <rFont val="Calibri"/>
        <family val="2"/>
        <scheme val="minor"/>
      </rPr>
      <t>2</t>
    </r>
  </si>
  <si>
    <t>Environm.</t>
  </si>
  <si>
    <t>Mul. Funds</t>
  </si>
  <si>
    <r>
      <rPr>
        <sz val="9"/>
        <color theme="8" tint="-0.249977111117893"/>
        <rFont val="Calibri"/>
        <family val="2"/>
        <scheme val="minor"/>
      </rPr>
      <t>Blue cell</t>
    </r>
    <r>
      <rPr>
        <sz val="9"/>
        <color indexed="62"/>
        <rFont val="Calibri"/>
        <family val="2"/>
        <scheme val="minor"/>
      </rPr>
      <t xml:space="preserve">s </t>
    </r>
    <r>
      <rPr>
        <sz val="9"/>
        <rFont val="Calibri"/>
        <family val="2"/>
        <scheme val="minor"/>
      </rPr>
      <t>= lack of data</t>
    </r>
  </si>
  <si>
    <r>
      <rPr>
        <sz val="9"/>
        <color indexed="62"/>
        <rFont val="Calibri"/>
        <family val="2"/>
        <scheme val="minor"/>
      </rPr>
      <t>Blue cells</t>
    </r>
    <r>
      <rPr>
        <sz val="9"/>
        <color indexed="63"/>
        <rFont val="Calibri"/>
        <family val="2"/>
        <scheme val="minor"/>
      </rPr>
      <t xml:space="preserve"> = missing data</t>
    </r>
  </si>
  <si>
    <r>
      <rPr>
        <sz val="9"/>
        <color indexed="10"/>
        <rFont val="Calibri"/>
        <family val="2"/>
        <scheme val="minor"/>
      </rPr>
      <t>Red figures</t>
    </r>
    <r>
      <rPr>
        <sz val="9"/>
        <color indexed="63"/>
        <rFont val="Calibri"/>
        <family val="2"/>
        <scheme val="minor"/>
      </rPr>
      <t xml:space="preserve"> = estimated</t>
    </r>
  </si>
  <si>
    <r>
      <rPr>
        <sz val="9"/>
        <color indexed="62"/>
        <rFont val="Calibri"/>
        <family val="2"/>
        <scheme val="minor"/>
      </rPr>
      <t>Blue cells</t>
    </r>
    <r>
      <rPr>
        <sz val="9"/>
        <color indexed="63"/>
        <rFont val="Calibri"/>
        <family val="2"/>
        <scheme val="minor"/>
      </rPr>
      <t xml:space="preserve"> = lack of data</t>
    </r>
  </si>
  <si>
    <r>
      <rPr>
        <sz val="9"/>
        <color theme="8" tint="-0.249977111117893"/>
        <rFont val="Calibri"/>
        <family val="2"/>
        <scheme val="minor"/>
      </rPr>
      <t>Blue cells</t>
    </r>
    <r>
      <rPr>
        <sz val="9"/>
        <color indexed="63"/>
        <rFont val="Calibri"/>
        <family val="2"/>
        <scheme val="minor"/>
      </rPr>
      <t xml:space="preserve"> = lack of data</t>
    </r>
  </si>
  <si>
    <r>
      <rPr>
        <sz val="9"/>
        <color theme="8" tint="-0.249977111117893"/>
        <rFont val="Calibri"/>
        <family val="2"/>
        <scheme val="minor"/>
      </rPr>
      <t>Blue figure</t>
    </r>
    <r>
      <rPr>
        <sz val="9"/>
        <color rgb="FF0070C0"/>
        <rFont val="Calibri"/>
        <family val="2"/>
        <scheme val="minor"/>
      </rPr>
      <t>s</t>
    </r>
    <r>
      <rPr>
        <sz val="9"/>
        <color indexed="63"/>
        <rFont val="Calibri"/>
        <family val="2"/>
        <scheme val="minor"/>
      </rPr>
      <t xml:space="preserve"> = estimated</t>
    </r>
  </si>
  <si>
    <r>
      <rPr>
        <sz val="9"/>
        <color indexed="62"/>
        <rFont val="Calibri"/>
        <family val="2"/>
        <scheme val="minor"/>
      </rPr>
      <t>Blue figures</t>
    </r>
    <r>
      <rPr>
        <sz val="9"/>
        <color indexed="63"/>
        <rFont val="Calibri"/>
        <family val="2"/>
        <scheme val="minor"/>
      </rPr>
      <t xml:space="preserve"> = estimated</t>
    </r>
  </si>
  <si>
    <t>Change from base year to latest year</t>
  </si>
  <si>
    <r>
      <t>km</t>
    </r>
    <r>
      <rPr>
        <vertAlign val="superscript"/>
        <sz val="9"/>
        <color indexed="23"/>
        <rFont val="Calibri"/>
        <family val="2"/>
        <scheme val="minor"/>
      </rPr>
      <t>2</t>
    </r>
  </si>
  <si>
    <r>
      <t>o</t>
    </r>
    <r>
      <rPr>
        <sz val="9"/>
        <color theme="1"/>
        <rFont val="Calibri"/>
        <family val="2"/>
        <scheme val="minor"/>
      </rPr>
      <t>C:</t>
    </r>
  </si>
  <si>
    <t>Sea Level rise (rate)</t>
  </si>
  <si>
    <t>(cm per year, mean)</t>
  </si>
  <si>
    <t>Fossil CO2 exceeded, tons per capita</t>
  </si>
  <si>
    <t>2000-2018</t>
  </si>
  <si>
    <t>North Macedonia</t>
  </si>
  <si>
    <t>Congo (Democratic Rep.)</t>
  </si>
  <si>
    <t>Congo (Republic)</t>
  </si>
  <si>
    <t>Hong Kong (China)</t>
  </si>
  <si>
    <t>Macao (China)</t>
  </si>
  <si>
    <t>tons</t>
  </si>
  <si>
    <t>(total 2000-2019 in tons of CO2, per capita)</t>
  </si>
  <si>
    <t>Deduction for Eco. Footprint (without carbon)</t>
  </si>
  <si>
    <t>Fossil CO2 emitted, tons per capita</t>
  </si>
  <si>
    <t>billion</t>
  </si>
  <si>
    <t xml:space="preserve">Free Level of Fossil CO2 Emissions, tons per capita </t>
  </si>
  <si>
    <t>billion tons</t>
  </si>
  <si>
    <t>Global share</t>
  </si>
  <si>
    <t>Climate Debt accumulated since 2000 (Int. $)</t>
  </si>
  <si>
    <t>Climate Funds as share of Climate Debt</t>
  </si>
  <si>
    <t>Climate Breakdown Pricing (CBP)</t>
  </si>
  <si>
    <t>Climate Funds paid (CBP paid)</t>
  </si>
  <si>
    <t>CBP per capita (annual)</t>
  </si>
  <si>
    <t>CBP per capita (accumulated)</t>
  </si>
  <si>
    <t>Total</t>
  </si>
  <si>
    <t>Price per tons CO2 emitted, since 2000</t>
  </si>
  <si>
    <t xml:space="preserve">Climate Change </t>
  </si>
  <si>
    <t xml:space="preserve">Financing, </t>
  </si>
  <si>
    <r>
      <t>ClimatePositions -</t>
    </r>
    <r>
      <rPr>
        <sz val="12"/>
        <rFont val="Calibri"/>
        <family val="2"/>
        <scheme val="minor"/>
      </rPr>
      <t xml:space="preserve"> Climate Debt (unpaid Climate Breakdown Pricing)</t>
    </r>
  </si>
  <si>
    <t>Free Level of Fossil CO2 Emissions 2019</t>
  </si>
  <si>
    <t>Free Level of Fossil CO2 Emissions 2019 in comparison with emissions 1990-1999</t>
  </si>
  <si>
    <t xml:space="preserve">  (By 2020 the 5-yearbox is moved to 2039 in a new calculation sheet)</t>
  </si>
  <si>
    <t>Per capita</t>
  </si>
  <si>
    <t>Fossil CO2 Emissions 1990-1999 (set at Free Level)</t>
  </si>
  <si>
    <t>Annual rate on average</t>
  </si>
  <si>
    <r>
      <t>Fossil CO2</t>
    </r>
    <r>
      <rPr>
        <b/>
        <vertAlign val="subscript"/>
        <sz val="9"/>
        <color indexed="63"/>
        <rFont val="Calibri"/>
        <family val="2"/>
        <scheme val="minor"/>
      </rPr>
      <t xml:space="preserve"> </t>
    </r>
    <r>
      <rPr>
        <b/>
        <sz val="9"/>
        <color indexed="63"/>
        <rFont val="Calibri"/>
        <family val="2"/>
        <scheme val="minor"/>
      </rPr>
      <t>Emissions</t>
    </r>
  </si>
  <si>
    <t>GDP(ppp-$)</t>
  </si>
  <si>
    <t>Environmental Performance</t>
  </si>
  <si>
    <t>Nuclear Power</t>
  </si>
  <si>
    <t>GLOBAL: Land/Ocean Temperature</t>
  </si>
  <si>
    <t>GLOBAL: Sea ​​Level</t>
  </si>
  <si>
    <r>
      <t>GLOBAL: CO2</t>
    </r>
    <r>
      <rPr>
        <b/>
        <vertAlign val="subscript"/>
        <sz val="9"/>
        <color indexed="63"/>
        <rFont val="Calibri"/>
        <family val="2"/>
        <scheme val="minor"/>
      </rPr>
      <t xml:space="preserve"> </t>
    </r>
    <r>
      <rPr>
        <b/>
        <sz val="9"/>
        <color indexed="63"/>
        <rFont val="Calibri"/>
        <family val="2"/>
        <scheme val="minor"/>
      </rPr>
      <t>Content in the atmosphere</t>
    </r>
  </si>
  <si>
    <t>GLOBAL: Population</t>
  </si>
  <si>
    <t>January</t>
  </si>
  <si>
    <t>Climate Debt 2020</t>
  </si>
  <si>
    <t>2010-2019 (average)</t>
  </si>
  <si>
    <t>No Climate Debt</t>
  </si>
  <si>
    <t>Fossil CO2 Emissions exceeded, total 2000-2019</t>
  </si>
  <si>
    <r>
      <rPr>
        <sz val="9"/>
        <color theme="1" tint="0.499984740745262"/>
        <rFont val="Calibri"/>
        <family val="2"/>
      </rPr>
      <t>⁰</t>
    </r>
    <r>
      <rPr>
        <sz val="9"/>
        <color theme="1" tint="0.499984740745262"/>
        <rFont val="Calibri"/>
        <family val="2"/>
        <scheme val="minor"/>
      </rPr>
      <t>C</t>
    </r>
  </si>
  <si>
    <r>
      <t>ClimatePositions - Final C</t>
    </r>
    <r>
      <rPr>
        <b/>
        <sz val="11"/>
        <color theme="1"/>
        <rFont val="Calibri"/>
        <family val="2"/>
        <scheme val="minor"/>
      </rPr>
      <t>alculation 2000-2019 (2020)</t>
    </r>
  </si>
  <si>
    <t>2000-2019</t>
  </si>
  <si>
    <t>2010-2019</t>
  </si>
  <si>
    <t xml:space="preserve">    World 2010-2019</t>
  </si>
  <si>
    <t>Mill. $</t>
  </si>
  <si>
    <t>Free Level</t>
  </si>
  <si>
    <t>Exceeded</t>
  </si>
  <si>
    <t>Gt CO2</t>
  </si>
  <si>
    <t>Transfered to ClimatePositions 2020-2039</t>
  </si>
  <si>
    <t>Population &lt;180.000</t>
  </si>
  <si>
    <t>Forest Area</t>
  </si>
  <si>
    <t>Land Area</t>
  </si>
  <si>
    <t>Naturally</t>
  </si>
  <si>
    <t>Regenerated Forest</t>
  </si>
  <si>
    <t>Naturally Regenerated Forests as share of Forest Area:</t>
  </si>
  <si>
    <t>Gt (transferred)</t>
  </si>
  <si>
    <t>Forest Factor</t>
  </si>
  <si>
    <t>total</t>
  </si>
  <si>
    <t>per ton</t>
  </si>
  <si>
    <t>ton</t>
  </si>
  <si>
    <t>total (Billion)</t>
  </si>
  <si>
    <t>Climate Breakdown Pricing (CBP), total</t>
  </si>
  <si>
    <t>Climate Funds paid (CBP paid), total</t>
  </si>
  <si>
    <t>Climate Debt (CBP unpaid), total</t>
  </si>
  <si>
    <t>Climate Debt, total (Billion)</t>
  </si>
  <si>
    <t>Accumulated 2000-2019 (20-year period)</t>
  </si>
  <si>
    <t>Per capita Fossil CO2 exceeded 2000-2019, annually</t>
  </si>
  <si>
    <t>Gigaton Fossil CO2 exceeded 2000-2019, total</t>
  </si>
  <si>
    <t>(185 countries)</t>
  </si>
  <si>
    <t>Forest Area and Naturally Regenerated Forest</t>
  </si>
  <si>
    <t>Ecological Footprint Without Carbon</t>
  </si>
  <si>
    <t>Climate Change Financing (Multilateral Funds)</t>
  </si>
  <si>
    <t>Every ten years</t>
  </si>
  <si>
    <t>Update</t>
  </si>
  <si>
    <t>(184 countries)</t>
  </si>
  <si>
    <t>(182 countries)</t>
  </si>
  <si>
    <t>(181 countries)</t>
  </si>
  <si>
    <t>(32 countries)</t>
  </si>
  <si>
    <t>(198 countries)</t>
  </si>
  <si>
    <t>Palestine</t>
  </si>
  <si>
    <t>Exceeded 2000-2019</t>
  </si>
  <si>
    <t xml:space="preserve"> Fossil CO2 Emissions </t>
  </si>
  <si>
    <t>(Transfered)</t>
  </si>
  <si>
    <t>(168 countries)</t>
  </si>
  <si>
    <t xml:space="preserve">Population </t>
  </si>
  <si>
    <t>Gigatons</t>
  </si>
  <si>
    <t>Tons Annually</t>
  </si>
  <si>
    <t>Per Capita Fossil CO2</t>
  </si>
  <si>
    <t>(All 168 countries)</t>
  </si>
  <si>
    <r>
      <t>ClimatePositions - Final C</t>
    </r>
    <r>
      <rPr>
        <b/>
        <sz val="11"/>
        <color rgb="FFC00000"/>
        <rFont val="Calibri"/>
        <family val="2"/>
        <scheme val="minor"/>
      </rPr>
      <t>alculation 2000-2019 (2020)</t>
    </r>
  </si>
  <si>
    <t>Grøn Agenda Sydhavn (background group), Denmark</t>
  </si>
  <si>
    <t>Bosnia and Herz.</t>
  </si>
  <si>
    <t>Deduction/addition for Forest Area,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</si>
</sst>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 #,##0.00_ ;_ * \-#,##0.00_ ;_ * &quot;-&quot;??_ ;_ @_ "/>
    <numFmt numFmtId="164" formatCode="[$$-409]#,##0"/>
    <numFmt numFmtId="165" formatCode="0.0%"/>
    <numFmt numFmtId="166" formatCode="0.0"/>
    <numFmt numFmtId="167" formatCode="0.0000"/>
    <numFmt numFmtId="168" formatCode="[$$-409]#,##0.00"/>
    <numFmt numFmtId="169" formatCode="[$$-409]#,##0.0"/>
    <numFmt numFmtId="170" formatCode="#,##0\ [$€-1]"/>
    <numFmt numFmtId="171" formatCode="0.000"/>
    <numFmt numFmtId="172" formatCode="#,##0.0"/>
    <numFmt numFmtId="173" formatCode="0.00000000"/>
    <numFmt numFmtId="174" formatCode="#,##0.000"/>
    <numFmt numFmtId="175" formatCode="_ * #,##0_ ;_ * \-#,##0_ ;_ * &quot;-&quot;??_ ;_ @_ "/>
    <numFmt numFmtId="176" formatCode="[$$-409]#,##0_ ;[Red]\-[$$-409]#,##0\ "/>
    <numFmt numFmtId="177" formatCode="[$$-409]#,##0.0_ ;[Red]\-[$$-409]#,##0.0\ "/>
    <numFmt numFmtId="178" formatCode="[$$-409]#,##0.00_ ;[Red]\-[$$-409]#,##0.00\ "/>
    <numFmt numFmtId="179" formatCode="_ * #,##0.000_ ;_ * \-#,##0.000_ ;_ * &quot;-&quot;??_ ;_ @_ "/>
    <numFmt numFmtId="180" formatCode="_ * #,##0.000_ ;_ * \-#,##0.000_ ;_ * &quot;-&quot;???_ ;_ @_ "/>
    <numFmt numFmtId="181" formatCode="0.00_ ;[Red]\-0.00\ "/>
    <numFmt numFmtId="182" formatCode="#,##0_ ;[Red]\-#,##0\ "/>
    <numFmt numFmtId="183" formatCode="#,##0.00_ ;[Red]\-#,##0.00\ "/>
    <numFmt numFmtId="184" formatCode="0_ ;[Red]\-0\ "/>
    <numFmt numFmtId="185" formatCode="0.0_ ;[Red]\-0.0\ "/>
    <numFmt numFmtId="186" formatCode="#,##0.0_ ;[Red]\-#,##0.0\ "/>
  </numFmts>
  <fonts count="184" x14ac:knownFonts="1">
    <font>
      <sz val="11"/>
      <color theme="1"/>
      <name val="Calibri"/>
      <family val="2"/>
      <scheme val="minor"/>
    </font>
    <font>
      <sz val="9"/>
      <color indexed="81"/>
      <name val="Tahoma"/>
      <family val="2"/>
    </font>
    <font>
      <sz val="8"/>
      <color theme="1" tint="0.34998626667073579"/>
      <name val="Calibri"/>
      <family val="2"/>
      <scheme val="minor"/>
    </font>
    <font>
      <sz val="12"/>
      <name val="Calibri"/>
      <family val="2"/>
      <scheme val="minor"/>
    </font>
    <font>
      <sz val="10"/>
      <color theme="8" tint="0.79998168889431442"/>
      <name val="Calibri"/>
      <family val="2"/>
      <scheme val="minor"/>
    </font>
    <font>
      <sz val="9"/>
      <color theme="2" tint="-0.749992370372631"/>
      <name val="Calibri"/>
      <family val="2"/>
      <scheme val="minor"/>
    </font>
    <font>
      <sz val="10"/>
      <color rgb="FFFF0000"/>
      <name val="Calibri"/>
      <family val="2"/>
      <scheme val="minor"/>
    </font>
    <font>
      <sz val="10"/>
      <color theme="1" tint="0.34998626667073579"/>
      <name val="Calibri"/>
      <family val="2"/>
      <scheme val="minor"/>
    </font>
    <font>
      <sz val="8"/>
      <color theme="1" tint="0.499984740745262"/>
      <name val="Calibri"/>
      <family val="2"/>
      <scheme val="minor"/>
    </font>
    <font>
      <sz val="10"/>
      <color indexed="63"/>
      <name val="Calibri"/>
      <family val="2"/>
      <scheme val="minor"/>
    </font>
    <font>
      <i/>
      <sz val="10"/>
      <color theme="0" tint="-0.499984740745262"/>
      <name val="Calibri"/>
      <family val="2"/>
      <scheme val="minor"/>
    </font>
    <font>
      <sz val="10"/>
      <color rgb="FFFFC000"/>
      <name val="Calibri"/>
      <family val="2"/>
      <scheme val="minor"/>
    </font>
    <font>
      <sz val="11"/>
      <color theme="1"/>
      <name val="Calibri"/>
      <family val="2"/>
      <scheme val="minor"/>
    </font>
    <font>
      <sz val="11"/>
      <color rgb="FFFF0000"/>
      <name val="Calibri"/>
      <family val="2"/>
      <scheme val="minor"/>
    </font>
    <font>
      <sz val="8"/>
      <color theme="1" tint="0.249977111117893"/>
      <name val="Calibri"/>
      <family val="2"/>
      <scheme val="minor"/>
    </font>
    <font>
      <sz val="10"/>
      <color indexed="10"/>
      <name val="Calibri"/>
      <family val="2"/>
      <scheme val="minor"/>
    </font>
    <font>
      <b/>
      <sz val="12"/>
      <name val="Calibri"/>
      <family val="2"/>
      <scheme val="minor"/>
    </font>
    <font>
      <sz val="10"/>
      <color theme="6" tint="-0.249977111117893"/>
      <name val="Calibri"/>
      <family val="2"/>
      <scheme val="minor"/>
    </font>
    <font>
      <b/>
      <sz val="10"/>
      <color theme="3" tint="0.39997558519241921"/>
      <name val="Calibri"/>
      <family val="2"/>
      <scheme val="minor"/>
    </font>
    <font>
      <b/>
      <sz val="10"/>
      <color rgb="FFFF0000"/>
      <name val="Calibri"/>
      <family val="2"/>
      <scheme val="minor"/>
    </font>
    <font>
      <sz val="8"/>
      <color indexed="10"/>
      <name val="Calibri"/>
      <family val="2"/>
      <scheme val="minor"/>
    </font>
    <font>
      <sz val="8"/>
      <color indexed="23"/>
      <name val="Calibri"/>
      <family val="2"/>
      <scheme val="minor"/>
    </font>
    <font>
      <sz val="8"/>
      <color indexed="55"/>
      <name val="Calibri"/>
      <family val="2"/>
      <scheme val="minor"/>
    </font>
    <font>
      <sz val="10"/>
      <color indexed="22"/>
      <name val="Calibri"/>
      <family val="2"/>
      <scheme val="minor"/>
    </font>
    <font>
      <sz val="9"/>
      <color indexed="63"/>
      <name val="Calibri"/>
      <family val="2"/>
      <scheme val="minor"/>
    </font>
    <font>
      <sz val="8"/>
      <color indexed="63"/>
      <name val="Calibri"/>
      <family val="2"/>
      <scheme val="minor"/>
    </font>
    <font>
      <b/>
      <sz val="9"/>
      <color indexed="63"/>
      <name val="Calibri"/>
      <family val="2"/>
      <scheme val="minor"/>
    </font>
    <font>
      <sz val="9"/>
      <color rgb="FF0070C0"/>
      <name val="Calibri"/>
      <family val="2"/>
      <scheme val="minor"/>
    </font>
    <font>
      <sz val="9"/>
      <color theme="0" tint="-0.14999847407452621"/>
      <name val="Calibri"/>
      <family val="2"/>
      <scheme val="minor"/>
    </font>
    <font>
      <sz val="10"/>
      <color theme="0" tint="-0.14999847407452621"/>
      <name val="Calibri"/>
      <family val="2"/>
      <scheme val="minor"/>
    </font>
    <font>
      <sz val="10"/>
      <color indexed="8"/>
      <name val="Calibri"/>
      <family val="2"/>
      <scheme val="minor"/>
    </font>
    <font>
      <sz val="10"/>
      <name val="Calibri"/>
      <family val="2"/>
      <scheme val="minor"/>
    </font>
    <font>
      <sz val="10"/>
      <color rgb="FFFF0000"/>
      <name val="Arial"/>
      <family val="2"/>
    </font>
    <font>
      <sz val="7.7"/>
      <color indexed="52"/>
      <name val="Marlett"/>
      <charset val="2"/>
    </font>
    <font>
      <sz val="7.7"/>
      <color rgb="FF00B050"/>
      <name val="Marlett"/>
      <charset val="2"/>
    </font>
    <font>
      <sz val="7.7"/>
      <color theme="4" tint="-0.249977111117893"/>
      <name val="Marlett"/>
      <charset val="2"/>
    </font>
    <font>
      <sz val="7.7"/>
      <color theme="3" tint="0.59999389629810485"/>
      <name val="Marlett"/>
      <charset val="2"/>
    </font>
    <font>
      <sz val="10"/>
      <color theme="0"/>
      <name val="Calibri"/>
      <family val="2"/>
      <scheme val="minor"/>
    </font>
    <font>
      <sz val="9"/>
      <name val="Calibri"/>
      <family val="2"/>
      <scheme val="minor"/>
    </font>
    <font>
      <sz val="8"/>
      <color indexed="62"/>
      <name val="Calibri"/>
      <family val="2"/>
      <scheme val="minor"/>
    </font>
    <font>
      <sz val="7.7"/>
      <color rgb="FFC00000"/>
      <name val="Marlett"/>
      <charset val="2"/>
    </font>
    <font>
      <sz val="9"/>
      <color theme="7" tint="-0.249977111117893"/>
      <name val="Calibri"/>
      <family val="2"/>
      <scheme val="minor"/>
    </font>
    <font>
      <sz val="10"/>
      <name val="Arial"/>
      <family val="2"/>
    </font>
    <font>
      <sz val="8"/>
      <color theme="0"/>
      <name val="Calibri"/>
      <family val="2"/>
      <scheme val="minor"/>
    </font>
    <font>
      <sz val="10"/>
      <color indexed="9"/>
      <name val="Calibri"/>
      <family val="2"/>
      <scheme val="minor"/>
    </font>
    <font>
      <sz val="10"/>
      <color indexed="48"/>
      <name val="Calibri"/>
      <family val="2"/>
      <scheme val="minor"/>
    </font>
    <font>
      <b/>
      <sz val="9"/>
      <name val="Calibri"/>
      <family val="2"/>
      <scheme val="minor"/>
    </font>
    <font>
      <sz val="9"/>
      <color indexed="8"/>
      <name val="Calibri"/>
      <family val="2"/>
      <scheme val="minor"/>
    </font>
    <font>
      <sz val="10"/>
      <color indexed="23"/>
      <name val="Calibri"/>
      <family val="2"/>
      <scheme val="minor"/>
    </font>
    <font>
      <sz val="9"/>
      <color theme="0" tint="-0.499984740745262"/>
      <name val="Calibri"/>
      <family val="2"/>
      <scheme val="minor"/>
    </font>
    <font>
      <sz val="9"/>
      <color indexed="9"/>
      <name val="Calibri"/>
      <family val="2"/>
      <scheme val="minor"/>
    </font>
    <font>
      <sz val="9"/>
      <color rgb="FFFF0000"/>
      <name val="Calibri"/>
      <family val="2"/>
      <scheme val="minor"/>
    </font>
    <font>
      <sz val="8"/>
      <color theme="0" tint="-0.499984740745262"/>
      <name val="Calibri"/>
      <family val="2"/>
      <scheme val="minor"/>
    </font>
    <font>
      <sz val="7.5"/>
      <color rgb="FF00B050"/>
      <name val="Marlett"/>
      <charset val="2"/>
    </font>
    <font>
      <sz val="9"/>
      <color indexed="23"/>
      <name val="Calibri"/>
      <family val="2"/>
      <scheme val="minor"/>
    </font>
    <font>
      <sz val="9"/>
      <color rgb="FF000000"/>
      <name val="Calibri"/>
      <family val="2"/>
      <scheme val="minor"/>
    </font>
    <font>
      <sz val="9"/>
      <color theme="8" tint="-0.249977111117893"/>
      <name val="Calibri"/>
      <family val="2"/>
      <scheme val="minor"/>
    </font>
    <font>
      <sz val="9"/>
      <color theme="4" tint="-0.249977111117893"/>
      <name val="Calibri"/>
      <family val="2"/>
      <scheme val="minor"/>
    </font>
    <font>
      <sz val="11"/>
      <color theme="0"/>
      <name val="Calibri"/>
      <family val="2"/>
      <scheme val="minor"/>
    </font>
    <font>
      <sz val="9"/>
      <name val="Times New Roman"/>
      <family val="1"/>
    </font>
    <font>
      <sz val="9"/>
      <color theme="9" tint="-0.499984740745262"/>
      <name val="Calibri"/>
      <family val="2"/>
      <scheme val="minor"/>
    </font>
    <font>
      <sz val="10"/>
      <color theme="1" tint="0.14999847407452621"/>
      <name val="Calibri"/>
      <family val="2"/>
      <scheme val="minor"/>
    </font>
    <font>
      <sz val="9"/>
      <color theme="4" tint="0.59999389629810485"/>
      <name val="Calibri"/>
      <family val="2"/>
      <scheme val="minor"/>
    </font>
    <font>
      <sz val="8"/>
      <name val="Calibri"/>
      <family val="2"/>
      <scheme val="minor"/>
    </font>
    <font>
      <sz val="10"/>
      <color theme="9"/>
      <name val="Calibri"/>
      <family val="2"/>
      <scheme val="minor"/>
    </font>
    <font>
      <sz val="10"/>
      <color theme="0" tint="-0.499984740745262"/>
      <name val="Calibri"/>
      <family val="2"/>
      <scheme val="minor"/>
    </font>
    <font>
      <b/>
      <sz val="10"/>
      <color theme="9"/>
      <name val="Calibri"/>
      <family val="2"/>
      <scheme val="minor"/>
    </font>
    <font>
      <b/>
      <sz val="10"/>
      <color indexed="17"/>
      <name val="Calibri"/>
      <family val="2"/>
      <scheme val="minor"/>
    </font>
    <font>
      <sz val="9"/>
      <color theme="0"/>
      <name val="Calibri"/>
      <family val="2"/>
      <scheme val="minor"/>
    </font>
    <font>
      <u/>
      <sz val="8"/>
      <color theme="1" tint="0.249977111117893"/>
      <name val="Calibri"/>
      <family val="2"/>
      <scheme val="minor"/>
    </font>
    <font>
      <u/>
      <sz val="10"/>
      <color rgb="FFFF0000"/>
      <name val="Calibri"/>
      <family val="2"/>
      <scheme val="minor"/>
    </font>
    <font>
      <sz val="9"/>
      <color indexed="48"/>
      <name val="Calibri"/>
      <family val="2"/>
      <scheme val="minor"/>
    </font>
    <font>
      <vertAlign val="superscript"/>
      <sz val="9"/>
      <color indexed="63"/>
      <name val="Calibri"/>
      <family val="2"/>
      <scheme val="minor"/>
    </font>
    <font>
      <u/>
      <sz val="9"/>
      <color indexed="63"/>
      <name val="Calibri"/>
      <family val="2"/>
      <scheme val="minor"/>
    </font>
    <font>
      <sz val="9"/>
      <color theme="1" tint="0.249977111117893"/>
      <name val="Calibri"/>
      <family val="2"/>
      <scheme val="minor"/>
    </font>
    <font>
      <u/>
      <sz val="10"/>
      <color indexed="12"/>
      <name val="Arial"/>
      <family val="2"/>
    </font>
    <font>
      <sz val="10"/>
      <color theme="0" tint="-0.249977111117893"/>
      <name val="Calibri"/>
      <family val="2"/>
      <scheme val="minor"/>
    </font>
    <font>
      <sz val="9.8000000000000007"/>
      <name val="Calibri"/>
      <family val="2"/>
      <scheme val="minor"/>
    </font>
    <font>
      <sz val="10"/>
      <color theme="5" tint="-0.249977111117893"/>
      <name val="Calibri"/>
      <family val="2"/>
      <scheme val="minor"/>
    </font>
    <font>
      <sz val="9"/>
      <color indexed="10"/>
      <name val="Calibri"/>
      <family val="2"/>
      <scheme val="minor"/>
    </font>
    <font>
      <sz val="11"/>
      <name val="Calibri"/>
      <family val="2"/>
      <scheme val="minor"/>
    </font>
    <font>
      <b/>
      <sz val="11"/>
      <name val="Calibri"/>
      <family val="2"/>
      <scheme val="minor"/>
    </font>
    <font>
      <sz val="7.7"/>
      <color rgb="FFFF0000"/>
      <name val="Marlett"/>
      <charset val="2"/>
    </font>
    <font>
      <sz val="7.7"/>
      <color rgb="FF7030A0"/>
      <name val="Marlett"/>
      <charset val="2"/>
    </font>
    <font>
      <sz val="7.7"/>
      <color theme="5" tint="-0.249977111117893"/>
      <name val="Marlett"/>
      <charset val="2"/>
    </font>
    <font>
      <b/>
      <u/>
      <sz val="10"/>
      <color theme="1" tint="0.249977111117893"/>
      <name val="Calibri"/>
      <family val="2"/>
      <scheme val="minor"/>
    </font>
    <font>
      <b/>
      <sz val="9"/>
      <color theme="0" tint="-0.499984740745262"/>
      <name val="Calibri"/>
      <family val="2"/>
      <scheme val="minor"/>
    </font>
    <font>
      <sz val="7.7"/>
      <color theme="0" tint="-0.499984740745262"/>
      <name val="Marlett"/>
      <charset val="2"/>
    </font>
    <font>
      <sz val="7.7"/>
      <color rgb="FF0070C0"/>
      <name val="Marlett"/>
      <charset val="2"/>
    </font>
    <font>
      <sz val="7.5"/>
      <color rgb="FFFF0000"/>
      <name val="Marlett"/>
      <charset val="2"/>
    </font>
    <font>
      <sz val="7.5"/>
      <color rgb="FF0070C0"/>
      <name val="Marlett"/>
      <charset val="2"/>
    </font>
    <font>
      <sz val="10"/>
      <color theme="0"/>
      <name val="Arial"/>
      <family val="2"/>
    </font>
    <font>
      <u/>
      <sz val="10"/>
      <color theme="0"/>
      <name val="Times New Roman"/>
      <family val="1"/>
    </font>
    <font>
      <sz val="9"/>
      <color theme="0"/>
      <name val="Times New Roman"/>
      <family val="1"/>
    </font>
    <font>
      <sz val="9"/>
      <color theme="1" tint="0.34998626667073579"/>
      <name val="Calibri"/>
      <family val="2"/>
      <scheme val="minor"/>
    </font>
    <font>
      <sz val="9"/>
      <color theme="1" tint="0.499984740745262"/>
      <name val="Calibri"/>
      <family val="2"/>
      <scheme val="minor"/>
    </font>
    <font>
      <sz val="10"/>
      <name val="Calibri"/>
      <family val="2"/>
      <scheme val="minor"/>
    </font>
    <font>
      <sz val="11"/>
      <color theme="1"/>
      <name val="Calibri"/>
      <family val="2"/>
      <scheme val="minor"/>
    </font>
    <font>
      <sz val="10"/>
      <color indexed="63"/>
      <name val="Calibri"/>
      <family val="2"/>
      <scheme val="minor"/>
    </font>
    <font>
      <b/>
      <sz val="10"/>
      <color indexed="63"/>
      <name val="Calibri"/>
      <family val="2"/>
      <scheme val="minor"/>
    </font>
    <font>
      <sz val="10"/>
      <color indexed="10"/>
      <name val="Calibri"/>
      <family val="2"/>
      <scheme val="minor"/>
    </font>
    <font>
      <sz val="10"/>
      <color rgb="FFFF0000"/>
      <name val="Calibri"/>
      <family val="2"/>
      <scheme val="minor"/>
    </font>
    <font>
      <sz val="11"/>
      <color rgb="FFFF0000"/>
      <name val="Calibri"/>
      <family val="2"/>
      <scheme val="minor"/>
    </font>
    <font>
      <sz val="8"/>
      <color theme="0"/>
      <name val="Calibri"/>
      <family val="2"/>
      <scheme val="minor"/>
    </font>
    <font>
      <sz val="12"/>
      <name val="Calibri"/>
      <family val="2"/>
      <scheme val="minor"/>
    </font>
    <font>
      <sz val="8"/>
      <color indexed="23"/>
      <name val="Calibri"/>
      <family val="2"/>
      <scheme val="minor"/>
    </font>
    <font>
      <sz val="10"/>
      <color indexed="9"/>
      <name val="Calibri"/>
      <family val="2"/>
      <scheme val="minor"/>
    </font>
    <font>
      <sz val="9"/>
      <color theme="0" tint="-0.499984740745262"/>
      <name val="Calibri"/>
      <family val="2"/>
      <scheme val="minor"/>
    </font>
    <font>
      <sz val="10"/>
      <color theme="6" tint="-0.249977111117893"/>
      <name val="Calibri"/>
      <family val="2"/>
      <scheme val="minor"/>
    </font>
    <font>
      <b/>
      <sz val="10"/>
      <color indexed="10"/>
      <name val="Calibri"/>
      <family val="2"/>
      <scheme val="minor"/>
    </font>
    <font>
      <sz val="10"/>
      <color theme="6" tint="0.79998168889431442"/>
      <name val="Calibri"/>
      <family val="2"/>
      <scheme val="minor"/>
    </font>
    <font>
      <b/>
      <sz val="9"/>
      <color indexed="63"/>
      <name val="Calibri"/>
      <family val="2"/>
      <scheme val="minor"/>
    </font>
    <font>
      <b/>
      <sz val="8"/>
      <color indexed="63"/>
      <name val="Calibri"/>
      <family val="2"/>
      <scheme val="minor"/>
    </font>
    <font>
      <sz val="9"/>
      <color indexed="63"/>
      <name val="Calibri"/>
      <family val="2"/>
      <scheme val="minor"/>
    </font>
    <font>
      <vertAlign val="subscript"/>
      <sz val="11"/>
      <color theme="1"/>
      <name val="Calibri"/>
      <family val="2"/>
      <scheme val="minor"/>
    </font>
    <font>
      <sz val="9"/>
      <color indexed="9"/>
      <name val="Calibri"/>
      <family val="2"/>
      <scheme val="minor"/>
    </font>
    <font>
      <sz val="8"/>
      <color theme="0" tint="-0.499984740745262"/>
      <name val="Calibri"/>
      <family val="2"/>
      <scheme val="minor"/>
    </font>
    <font>
      <sz val="9"/>
      <color theme="1" tint="0.249977111117893"/>
      <name val="Calibri"/>
      <family val="2"/>
      <scheme val="minor"/>
    </font>
    <font>
      <sz val="10"/>
      <color indexed="8"/>
      <name val="Calibri"/>
      <family val="2"/>
      <scheme val="minor"/>
    </font>
    <font>
      <sz val="8"/>
      <color indexed="18"/>
      <name val="Calibri"/>
      <family val="2"/>
      <scheme val="minor"/>
    </font>
    <font>
      <sz val="8"/>
      <color indexed="12"/>
      <name val="Calibri"/>
      <family val="2"/>
      <scheme val="minor"/>
    </font>
    <font>
      <u/>
      <sz val="8"/>
      <color indexed="18"/>
      <name val="Calibri"/>
      <family val="2"/>
      <scheme val="minor"/>
    </font>
    <font>
      <u/>
      <sz val="8"/>
      <color indexed="12"/>
      <name val="Calibri"/>
      <family val="2"/>
      <scheme val="minor"/>
    </font>
    <font>
      <b/>
      <sz val="10"/>
      <color theme="9" tint="-0.249977111117893"/>
      <name val="Calibri"/>
      <family val="2"/>
      <scheme val="minor"/>
    </font>
    <font>
      <sz val="8"/>
      <color indexed="63"/>
      <name val="Calibri"/>
      <family val="2"/>
      <scheme val="minor"/>
    </font>
    <font>
      <sz val="8"/>
      <color indexed="10"/>
      <name val="Calibri"/>
      <family val="2"/>
      <scheme val="minor"/>
    </font>
    <font>
      <sz val="10"/>
      <color theme="0" tint="-0.499984740745262"/>
      <name val="Calibri"/>
      <family val="2"/>
      <scheme val="minor"/>
    </font>
    <font>
      <b/>
      <u/>
      <sz val="10"/>
      <color theme="1" tint="0.249977111117893"/>
      <name val="Calibri"/>
      <family val="2"/>
      <scheme val="minor"/>
    </font>
    <font>
      <sz val="11"/>
      <color theme="0" tint="-0.499984740745262"/>
      <name val="Calibri"/>
      <family val="2"/>
      <scheme val="minor"/>
    </font>
    <font>
      <b/>
      <u/>
      <sz val="8"/>
      <color theme="0" tint="-0.499984740745262"/>
      <name val="Calibri"/>
      <family val="2"/>
      <scheme val="minor"/>
    </font>
    <font>
      <u/>
      <sz val="10"/>
      <color theme="0" tint="-0.499984740745262"/>
      <name val="Calibri"/>
      <family val="2"/>
      <scheme val="minor"/>
    </font>
    <font>
      <sz val="10"/>
      <color indexed="50"/>
      <name val="Calibri"/>
      <family val="2"/>
      <scheme val="minor"/>
    </font>
    <font>
      <b/>
      <sz val="9"/>
      <color theme="0" tint="-0.499984740745262"/>
      <name val="Calibri"/>
      <family val="2"/>
      <scheme val="minor"/>
    </font>
    <font>
      <b/>
      <sz val="10"/>
      <color theme="0" tint="-0.499984740745262"/>
      <name val="Calibri"/>
      <family val="2"/>
      <scheme val="minor"/>
    </font>
    <font>
      <sz val="9"/>
      <name val="Calibri"/>
      <family val="2"/>
      <scheme val="minor"/>
    </font>
    <font>
      <sz val="9"/>
      <color theme="1"/>
      <name val="Calibri"/>
      <family val="2"/>
      <scheme val="minor"/>
    </font>
    <font>
      <vertAlign val="subscript"/>
      <sz val="9"/>
      <color theme="1"/>
      <name val="Calibri"/>
      <family val="2"/>
      <scheme val="minor"/>
    </font>
    <font>
      <u/>
      <sz val="9"/>
      <name val="Calibri"/>
      <family val="2"/>
      <scheme val="minor"/>
    </font>
    <font>
      <sz val="9"/>
      <color indexed="62"/>
      <name val="Calibri"/>
      <family val="2"/>
      <scheme val="minor"/>
    </font>
    <font>
      <sz val="7.5"/>
      <color theme="0" tint="-0.499984740745262"/>
      <name val="Marlett"/>
      <charset val="2"/>
    </font>
    <font>
      <b/>
      <sz val="9"/>
      <color theme="1" tint="0.499984740745262"/>
      <name val="Calibri"/>
      <family val="2"/>
      <scheme val="minor"/>
    </font>
    <font>
      <b/>
      <sz val="9"/>
      <color theme="1" tint="4.9989318521683403E-2"/>
      <name val="Calibri"/>
      <family val="2"/>
      <scheme val="minor"/>
    </font>
    <font>
      <sz val="9"/>
      <color theme="1" tint="4.9989318521683403E-2"/>
      <name val="Calibri"/>
      <family val="2"/>
      <scheme val="minor"/>
    </font>
    <font>
      <u/>
      <sz val="8"/>
      <color theme="0"/>
      <name val="Calibri"/>
      <family val="2"/>
      <scheme val="minor"/>
    </font>
    <font>
      <sz val="9"/>
      <color rgb="FF00B0F0"/>
      <name val="Calibri"/>
      <family val="2"/>
      <scheme val="minor"/>
    </font>
    <font>
      <sz val="8"/>
      <color theme="1"/>
      <name val="Calibri"/>
      <family val="2"/>
      <scheme val="minor"/>
    </font>
    <font>
      <b/>
      <sz val="9"/>
      <color theme="0"/>
      <name val="Calibri"/>
      <family val="2"/>
      <scheme val="minor"/>
    </font>
    <font>
      <b/>
      <sz val="9"/>
      <color rgb="FFFF0000"/>
      <name val="Calibri"/>
      <family val="2"/>
      <scheme val="minor"/>
    </font>
    <font>
      <b/>
      <u/>
      <sz val="9"/>
      <color indexed="63"/>
      <name val="Calibri"/>
      <family val="2"/>
      <scheme val="minor"/>
    </font>
    <font>
      <sz val="9"/>
      <color theme="0" tint="-0.249977111117893"/>
      <name val="Calibri"/>
      <family val="2"/>
      <scheme val="minor"/>
    </font>
    <font>
      <b/>
      <sz val="9"/>
      <color indexed="23"/>
      <name val="Calibri"/>
      <family val="2"/>
      <scheme val="minor"/>
    </font>
    <font>
      <sz val="9"/>
      <color theme="0" tint="-0.34998626667073579"/>
      <name val="Calibri"/>
      <family val="2"/>
      <scheme val="minor"/>
    </font>
    <font>
      <sz val="9"/>
      <color indexed="58"/>
      <name val="Calibri"/>
      <family val="2"/>
      <scheme val="minor"/>
    </font>
    <font>
      <vertAlign val="superscript"/>
      <sz val="9"/>
      <color indexed="23"/>
      <name val="Calibri"/>
      <family val="2"/>
      <scheme val="minor"/>
    </font>
    <font>
      <u/>
      <sz val="9"/>
      <color indexed="12"/>
      <name val="Calibri"/>
      <family val="2"/>
      <scheme val="minor"/>
    </font>
    <font>
      <vertAlign val="superscript"/>
      <sz val="9"/>
      <name val="Calibri"/>
      <family val="2"/>
      <scheme val="minor"/>
    </font>
    <font>
      <u/>
      <sz val="9"/>
      <color theme="5" tint="-0.249977111117893"/>
      <name val="Calibri"/>
      <family val="2"/>
      <scheme val="minor"/>
    </font>
    <font>
      <i/>
      <sz val="9"/>
      <color theme="0" tint="-0.499984740745262"/>
      <name val="Calibri"/>
      <family val="2"/>
      <scheme val="minor"/>
    </font>
    <font>
      <sz val="11"/>
      <color theme="0" tint="-0.249977111117893"/>
      <name val="Calibri"/>
      <family val="2"/>
      <scheme val="minor"/>
    </font>
    <font>
      <u/>
      <sz val="11"/>
      <color theme="0" tint="-0.249977111117893"/>
      <name val="Calibri"/>
      <family val="2"/>
      <scheme val="minor"/>
    </font>
    <font>
      <b/>
      <u/>
      <sz val="8"/>
      <color rgb="FFFF0000"/>
      <name val="Calibri"/>
      <family val="2"/>
      <scheme val="minor"/>
    </font>
    <font>
      <sz val="8"/>
      <color rgb="FFFF0000"/>
      <name val="Calibri"/>
      <family val="2"/>
      <scheme val="minor"/>
    </font>
    <font>
      <sz val="8"/>
      <color theme="7" tint="-0.249977111117893"/>
      <name val="Calibri"/>
      <family val="2"/>
      <scheme val="minor"/>
    </font>
    <font>
      <b/>
      <sz val="9"/>
      <color theme="1" tint="0.34998626667073579"/>
      <name val="Calibri"/>
      <family val="2"/>
      <scheme val="minor"/>
    </font>
    <font>
      <b/>
      <vertAlign val="subscript"/>
      <sz val="9"/>
      <color indexed="63"/>
      <name val="Calibri"/>
      <family val="2"/>
      <scheme val="minor"/>
    </font>
    <font>
      <b/>
      <sz val="9"/>
      <color indexed="18"/>
      <name val="Calibri"/>
      <family val="2"/>
      <scheme val="minor"/>
    </font>
    <font>
      <sz val="9"/>
      <color indexed="18"/>
      <name val="Calibri"/>
      <family val="2"/>
      <scheme val="minor"/>
    </font>
    <font>
      <b/>
      <sz val="9"/>
      <color indexed="81"/>
      <name val="Tahoma"/>
      <family val="2"/>
    </font>
    <font>
      <b/>
      <sz val="10"/>
      <color rgb="FF0070C0"/>
      <name val="Calibri"/>
      <family val="2"/>
      <scheme val="minor"/>
    </font>
    <font>
      <sz val="8"/>
      <color theme="7" tint="-0.499984740745262"/>
      <name val="Calibri"/>
      <family val="2"/>
      <scheme val="minor"/>
    </font>
    <font>
      <sz val="9"/>
      <color theme="1" tint="0.499984740745262"/>
      <name val="Calibri"/>
      <family val="2"/>
    </font>
    <font>
      <b/>
      <sz val="11"/>
      <color theme="1"/>
      <name val="Calibri"/>
      <family val="2"/>
      <scheme val="minor"/>
    </font>
    <font>
      <b/>
      <sz val="9"/>
      <color indexed="9"/>
      <name val="Calibri"/>
      <family val="2"/>
      <scheme val="minor"/>
    </font>
    <font>
      <sz val="9"/>
      <color theme="9" tint="-0.249977111117893"/>
      <name val="Calibri"/>
      <family val="2"/>
      <scheme val="minor"/>
    </font>
    <font>
      <b/>
      <sz val="8"/>
      <color theme="0"/>
      <name val="Calibri"/>
      <family val="2"/>
      <scheme val="minor"/>
    </font>
    <font>
      <b/>
      <sz val="9"/>
      <color rgb="FF0070C0"/>
      <name val="Calibri"/>
      <family val="2"/>
      <scheme val="minor"/>
    </font>
    <font>
      <sz val="9"/>
      <color theme="4" tint="0.39997558519241921"/>
      <name val="Calibri"/>
      <family val="2"/>
      <scheme val="minor"/>
    </font>
    <font>
      <sz val="9"/>
      <color theme="2" tint="-0.499984740745262"/>
      <name val="Calibri"/>
      <family val="2"/>
      <scheme val="minor"/>
    </font>
    <font>
      <b/>
      <u/>
      <sz val="9"/>
      <color theme="0"/>
      <name val="Calibri"/>
      <family val="2"/>
      <scheme val="minor"/>
    </font>
    <font>
      <b/>
      <sz val="9"/>
      <color theme="8" tint="0.39997558519241921"/>
      <name val="Calibri"/>
      <family val="2"/>
      <scheme val="minor"/>
    </font>
    <font>
      <b/>
      <sz val="11"/>
      <color theme="0"/>
      <name val="Calibri"/>
      <family val="2"/>
      <scheme val="minor"/>
    </font>
    <font>
      <b/>
      <sz val="11"/>
      <color rgb="FFC00000"/>
      <name val="Calibri"/>
      <family val="2"/>
      <scheme val="minor"/>
    </font>
    <font>
      <b/>
      <sz val="12"/>
      <color rgb="FFC00000"/>
      <name val="Calibri"/>
      <family val="2"/>
      <scheme val="minor"/>
    </font>
    <font>
      <sz val="11"/>
      <color rgb="FFC00000"/>
      <name val="Calibri"/>
      <family val="2"/>
      <scheme val="minor"/>
    </font>
  </fonts>
  <fills count="2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9696"/>
        <bgColor indexed="64"/>
      </patternFill>
    </fill>
    <fill>
      <patternFill patternType="solid">
        <fgColor indexed="3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rgb="FF000000"/>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C000"/>
        <bgColor indexed="64"/>
      </patternFill>
    </fill>
    <fill>
      <patternFill patternType="solid">
        <fgColor rgb="FFC00000"/>
        <bgColor indexed="64"/>
      </patternFill>
    </fill>
    <fill>
      <patternFill patternType="solid">
        <fgColor theme="0" tint="-0.499984740745262"/>
        <bgColor indexed="64"/>
      </patternFill>
    </fill>
    <fill>
      <patternFill patternType="solid">
        <fgColor theme="1" tint="0.499984740745262"/>
        <bgColor indexed="64"/>
      </patternFill>
    </fill>
  </fills>
  <borders count="33">
    <border>
      <left/>
      <right/>
      <top/>
      <bottom/>
      <diagonal/>
    </border>
    <border>
      <left style="thin">
        <color rgb="FFFFCC00"/>
      </left>
      <right/>
      <top style="thin">
        <color rgb="FFFFCC00"/>
      </top>
      <bottom/>
      <diagonal/>
    </border>
    <border>
      <left style="thin">
        <color rgb="FFFFCC00"/>
      </left>
      <right style="thin">
        <color rgb="FFFFC000"/>
      </right>
      <top style="thin">
        <color rgb="FFFFCC00"/>
      </top>
      <bottom/>
      <diagonal/>
    </border>
    <border>
      <left style="thin">
        <color rgb="FFFFCC00"/>
      </left>
      <right/>
      <top style="thin">
        <color rgb="FFFFCC00"/>
      </top>
      <bottom style="thin">
        <color rgb="FFFFCC00"/>
      </bottom>
      <diagonal/>
    </border>
    <border>
      <left style="thin">
        <color rgb="FFFFCC00"/>
      </left>
      <right style="thin">
        <color rgb="FFFFC000"/>
      </right>
      <top style="thin">
        <color rgb="FFFFCC00"/>
      </top>
      <bottom style="thin">
        <color rgb="FFFFCC00"/>
      </bottom>
      <diagonal/>
    </border>
    <border>
      <left style="thin">
        <color rgb="FFFFCC00"/>
      </left>
      <right/>
      <top/>
      <bottom/>
      <diagonal/>
    </border>
    <border>
      <left style="thin">
        <color rgb="FFFFCC00"/>
      </left>
      <right style="thin">
        <color rgb="FFFFC000"/>
      </right>
      <top/>
      <bottom/>
      <diagonal/>
    </border>
    <border>
      <left style="thin">
        <color rgb="FFFFCC00"/>
      </left>
      <right style="thin">
        <color rgb="FFFFCC00"/>
      </right>
      <top style="thin">
        <color rgb="FFFFCC00"/>
      </top>
      <bottom style="thin">
        <color rgb="FFFFC000"/>
      </bottom>
      <diagonal/>
    </border>
    <border>
      <left style="thin">
        <color rgb="FFFFCC00"/>
      </left>
      <right style="thin">
        <color rgb="FFFFC000"/>
      </right>
      <top style="thin">
        <color rgb="FFFFCC00"/>
      </top>
      <bottom style="thin">
        <color rgb="FFFFC000"/>
      </bottom>
      <diagonal/>
    </border>
    <border>
      <left/>
      <right/>
      <top/>
      <bottom style="thin">
        <color indexed="23"/>
      </bottom>
      <diagonal/>
    </border>
    <border>
      <left/>
      <right/>
      <top/>
      <bottom style="thin">
        <color indexed="55"/>
      </bottom>
      <diagonal/>
    </border>
    <border>
      <left/>
      <right/>
      <top style="thin">
        <color indexed="55"/>
      </top>
      <bottom style="thin">
        <color indexed="55"/>
      </bottom>
      <diagonal/>
    </border>
    <border>
      <left/>
      <right style="thick">
        <color rgb="FFFFCC00"/>
      </right>
      <top/>
      <bottom/>
      <diagonal/>
    </border>
    <border>
      <left/>
      <right style="thick">
        <color rgb="FFFFC000"/>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thin">
        <color indexed="64"/>
      </bottom>
      <diagonal/>
    </border>
    <border>
      <left style="thick">
        <color rgb="FFFFCC00"/>
      </left>
      <right/>
      <top/>
      <bottom/>
      <diagonal/>
    </border>
    <border>
      <left/>
      <right style="thin">
        <color indexed="23"/>
      </right>
      <top/>
      <bottom/>
      <diagonal/>
    </border>
    <border>
      <left/>
      <right style="thin">
        <color theme="1" tint="0.499984740745262"/>
      </right>
      <top/>
      <bottom/>
      <diagonal/>
    </border>
    <border>
      <left/>
      <right style="thin">
        <color indexed="23"/>
      </right>
      <top/>
      <bottom style="thin">
        <color indexed="23"/>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rgb="FFFF0000"/>
      </right>
      <top style="thin">
        <color indexed="10"/>
      </top>
      <bottom style="thin">
        <color indexed="10"/>
      </bottom>
      <diagonal/>
    </border>
    <border>
      <left/>
      <right style="thin">
        <color theme="1" tint="0.499984740745262"/>
      </right>
      <top/>
      <bottom style="thin">
        <color indexed="23"/>
      </bottom>
      <diagonal/>
    </border>
    <border>
      <left style="thin">
        <color indexed="23"/>
      </left>
      <right/>
      <top/>
      <bottom style="thin">
        <color indexed="23"/>
      </bottom>
      <diagonal/>
    </border>
  </borders>
  <cellStyleXfs count="4">
    <xf numFmtId="0" fontId="0" fillId="0" borderId="0"/>
    <xf numFmtId="9" fontId="12" fillId="0" borderId="0" applyFont="0" applyFill="0" applyBorder="0" applyAlignment="0" applyProtection="0"/>
    <xf numFmtId="43" fontId="12" fillId="0" borderId="0" applyFont="0" applyFill="0" applyBorder="0" applyAlignment="0" applyProtection="0"/>
    <xf numFmtId="0" fontId="75" fillId="0" borderId="0" applyNumberFormat="0" applyFill="0" applyBorder="0" applyAlignment="0" applyProtection="0">
      <alignment vertical="top"/>
      <protection locked="0"/>
    </xf>
  </cellStyleXfs>
  <cellXfs count="710">
    <xf numFmtId="0" fontId="0" fillId="0" borderId="0" xfId="0"/>
    <xf numFmtId="0" fontId="0" fillId="2" borderId="0" xfId="0" applyFont="1" applyFill="1"/>
    <xf numFmtId="0" fontId="0" fillId="0" borderId="0" xfId="0" applyFont="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applyAlignment="1">
      <alignment horizontal="center"/>
    </xf>
    <xf numFmtId="0" fontId="8" fillId="2" borderId="0" xfId="0" applyFont="1" applyFill="1"/>
    <xf numFmtId="0" fontId="11" fillId="2" borderId="0" xfId="0" applyFont="1" applyFill="1"/>
    <xf numFmtId="0" fontId="10" fillId="2" borderId="0" xfId="0" applyFont="1" applyFill="1" applyAlignment="1">
      <alignment horizontal="left"/>
    </xf>
    <xf numFmtId="0" fontId="9" fillId="3" borderId="0" xfId="0" applyFont="1" applyFill="1" applyBorder="1" applyAlignment="1">
      <alignment horizontal="center"/>
    </xf>
    <xf numFmtId="165" fontId="0" fillId="0" borderId="0" xfId="1" applyNumberFormat="1" applyFont="1"/>
    <xf numFmtId="49" fontId="14" fillId="0" borderId="0" xfId="0" applyNumberFormat="1" applyFont="1" applyFill="1"/>
    <xf numFmtId="0" fontId="15" fillId="0" borderId="0" xfId="0" applyFont="1"/>
    <xf numFmtId="0" fontId="15" fillId="0" borderId="0" xfId="0" applyFont="1" applyAlignment="1">
      <alignment horizontal="center"/>
    </xf>
    <xf numFmtId="0" fontId="16" fillId="0" borderId="0" xfId="0" quotePrefix="1" applyFont="1" applyAlignment="1">
      <alignment horizontal="left"/>
    </xf>
    <xf numFmtId="0" fontId="17" fillId="0" borderId="0" xfId="0" applyFont="1"/>
    <xf numFmtId="0" fontId="18" fillId="0" borderId="0" xfId="0" applyFont="1" applyAlignment="1">
      <alignment horizontal="center"/>
    </xf>
    <xf numFmtId="164" fontId="19" fillId="0" borderId="0" xfId="0" applyNumberFormat="1" applyFont="1" applyAlignment="1">
      <alignment horizontal="center"/>
    </xf>
    <xf numFmtId="0" fontId="20" fillId="0" borderId="0" xfId="0" applyFont="1" applyAlignment="1">
      <alignment horizontal="center"/>
    </xf>
    <xf numFmtId="0" fontId="21" fillId="0" borderId="0" xfId="0" applyFont="1" applyAlignment="1">
      <alignment horizontal="left"/>
    </xf>
    <xf numFmtId="0" fontId="23" fillId="0" borderId="0" xfId="0" applyFont="1" applyFill="1" applyBorder="1"/>
    <xf numFmtId="0" fontId="0" fillId="0" borderId="0" xfId="0" applyFont="1" applyAlignment="1">
      <alignment horizontal="center"/>
    </xf>
    <xf numFmtId="0" fontId="9" fillId="6" borderId="0" xfId="0" applyFont="1" applyFill="1" applyBorder="1"/>
    <xf numFmtId="0" fontId="24" fillId="6" borderId="0" xfId="0" quotePrefix="1" applyFont="1" applyFill="1" applyBorder="1" applyAlignment="1">
      <alignment horizontal="center"/>
    </xf>
    <xf numFmtId="0" fontId="24" fillId="6" borderId="0" xfId="0" applyFont="1" applyFill="1" applyBorder="1" applyAlignment="1">
      <alignment horizontal="center"/>
    </xf>
    <xf numFmtId="0" fontId="24" fillId="6" borderId="9" xfId="0" applyFont="1" applyFill="1" applyBorder="1" applyAlignment="1">
      <alignment horizontal="left"/>
    </xf>
    <xf numFmtId="0" fontId="24" fillId="6" borderId="9" xfId="0" quotePrefix="1" applyFont="1" applyFill="1" applyBorder="1" applyAlignment="1">
      <alignment horizontal="center"/>
    </xf>
    <xf numFmtId="0" fontId="9" fillId="6" borderId="9" xfId="0" applyFont="1" applyFill="1" applyBorder="1"/>
    <xf numFmtId="0" fontId="0" fillId="0" borderId="0" xfId="0" applyFont="1" applyFill="1"/>
    <xf numFmtId="0" fontId="32" fillId="0" borderId="0" xfId="0" applyFont="1"/>
    <xf numFmtId="0" fontId="33" fillId="0" borderId="12" xfId="0" applyFont="1" applyBorder="1" applyAlignment="1">
      <alignment horizontal="right"/>
    </xf>
    <xf numFmtId="0" fontId="34" fillId="0" borderId="12" xfId="0" applyFont="1" applyBorder="1" applyAlignment="1">
      <alignment horizontal="right"/>
    </xf>
    <xf numFmtId="0" fontId="35" fillId="0" borderId="12" xfId="0" applyFont="1" applyBorder="1" applyAlignment="1">
      <alignment horizontal="right"/>
    </xf>
    <xf numFmtId="0" fontId="36" fillId="0" borderId="12" xfId="0" applyFont="1" applyBorder="1" applyAlignment="1">
      <alignment horizontal="right"/>
    </xf>
    <xf numFmtId="0" fontId="3" fillId="0" borderId="0" xfId="0" applyFont="1"/>
    <xf numFmtId="0" fontId="19" fillId="0" borderId="0" xfId="0" applyFont="1" applyAlignment="1">
      <alignment horizontal="center"/>
    </xf>
    <xf numFmtId="0" fontId="6" fillId="0" borderId="0" xfId="0" applyFont="1" applyAlignment="1">
      <alignment horizontal="center"/>
    </xf>
    <xf numFmtId="17" fontId="6" fillId="0" borderId="0" xfId="0" quotePrefix="1" applyNumberFormat="1" applyFont="1" applyFill="1" applyBorder="1" applyAlignment="1">
      <alignment horizontal="left"/>
    </xf>
    <xf numFmtId="0" fontId="15" fillId="0" borderId="0" xfId="0" applyFont="1" applyAlignment="1">
      <alignment horizontal="left"/>
    </xf>
    <xf numFmtId="0" fontId="0" fillId="0" borderId="0" xfId="0" applyFont="1" applyBorder="1"/>
    <xf numFmtId="0" fontId="24" fillId="6" borderId="0" xfId="0" applyFont="1" applyFill="1" applyBorder="1"/>
    <xf numFmtId="0" fontId="6" fillId="0" borderId="0" xfId="0" applyFont="1"/>
    <xf numFmtId="0" fontId="37" fillId="0" borderId="0" xfId="0" applyFont="1"/>
    <xf numFmtId="164" fontId="38" fillId="6" borderId="0" xfId="0" applyNumberFormat="1" applyFont="1" applyFill="1" applyBorder="1" applyAlignment="1">
      <alignment horizontal="center"/>
    </xf>
    <xf numFmtId="0" fontId="26" fillId="2" borderId="0" xfId="0" applyFont="1" applyFill="1" applyBorder="1"/>
    <xf numFmtId="2" fontId="37" fillId="0" borderId="0" xfId="0" applyNumberFormat="1" applyFont="1"/>
    <xf numFmtId="0" fontId="6" fillId="0" borderId="0" xfId="0" applyFont="1" applyBorder="1"/>
    <xf numFmtId="0" fontId="26" fillId="2" borderId="0" xfId="0" quotePrefix="1" applyFont="1" applyFill="1" applyBorder="1" applyAlignment="1">
      <alignment horizontal="left"/>
    </xf>
    <xf numFmtId="164" fontId="15" fillId="0" borderId="0" xfId="0" applyNumberFormat="1" applyFont="1" applyBorder="1"/>
    <xf numFmtId="0" fontId="37" fillId="0" borderId="0" xfId="0" applyFont="1" applyFill="1" applyBorder="1"/>
    <xf numFmtId="164" fontId="37" fillId="0" borderId="0" xfId="0" applyNumberFormat="1" applyFont="1" applyFill="1" applyBorder="1" applyAlignment="1">
      <alignment horizontal="center"/>
    </xf>
    <xf numFmtId="164" fontId="31" fillId="0" borderId="0" xfId="0" applyNumberFormat="1" applyFont="1" applyBorder="1"/>
    <xf numFmtId="0" fontId="25" fillId="6" borderId="0" xfId="0" applyFont="1" applyFill="1" applyBorder="1" applyAlignment="1">
      <alignment horizontal="left"/>
    </xf>
    <xf numFmtId="0" fontId="25" fillId="6" borderId="9" xfId="0" applyFont="1" applyFill="1" applyBorder="1" applyAlignment="1">
      <alignment horizontal="left"/>
    </xf>
    <xf numFmtId="0" fontId="24" fillId="6" borderId="0" xfId="0" quotePrefix="1" applyFont="1" applyFill="1" applyBorder="1" applyAlignment="1">
      <alignment horizontal="left"/>
    </xf>
    <xf numFmtId="0" fontId="26" fillId="6" borderId="0" xfId="0" applyFont="1" applyFill="1" applyBorder="1"/>
    <xf numFmtId="164" fontId="31" fillId="0" borderId="12" xfId="0" applyNumberFormat="1" applyFont="1" applyBorder="1"/>
    <xf numFmtId="1" fontId="6" fillId="0" borderId="0" xfId="0" applyNumberFormat="1" applyFont="1"/>
    <xf numFmtId="3" fontId="6" fillId="0" borderId="0" xfId="0" applyNumberFormat="1" applyFont="1"/>
    <xf numFmtId="164" fontId="38" fillId="7" borderId="0" xfId="0" applyNumberFormat="1" applyFont="1" applyFill="1" applyBorder="1" applyAlignment="1">
      <alignment horizontal="center"/>
    </xf>
    <xf numFmtId="0" fontId="26" fillId="2" borderId="0" xfId="0" applyFont="1" applyFill="1"/>
    <xf numFmtId="164" fontId="31" fillId="0" borderId="13" xfId="0" applyNumberFormat="1" applyFont="1" applyBorder="1"/>
    <xf numFmtId="0" fontId="40" fillId="0" borderId="12" xfId="0" applyFont="1" applyBorder="1" applyAlignment="1">
      <alignment horizontal="right"/>
    </xf>
    <xf numFmtId="0" fontId="13" fillId="0" borderId="0" xfId="0" applyFont="1"/>
    <xf numFmtId="10" fontId="38" fillId="2" borderId="0" xfId="1" applyNumberFormat="1" applyFont="1" applyFill="1" applyBorder="1" applyAlignment="1">
      <alignment horizontal="center"/>
    </xf>
    <xf numFmtId="10" fontId="38" fillId="2" borderId="13" xfId="1" applyNumberFormat="1" applyFont="1" applyFill="1" applyBorder="1" applyAlignment="1">
      <alignment horizontal="center"/>
    </xf>
    <xf numFmtId="10" fontId="38" fillId="6" borderId="0" xfId="1" applyNumberFormat="1" applyFont="1" applyFill="1" applyBorder="1" applyAlignment="1">
      <alignment horizontal="center"/>
    </xf>
    <xf numFmtId="9" fontId="38" fillId="2" borderId="0" xfId="1" applyNumberFormat="1" applyFont="1" applyFill="1" applyBorder="1" applyAlignment="1">
      <alignment horizontal="center"/>
    </xf>
    <xf numFmtId="9" fontId="38" fillId="2" borderId="13" xfId="1" applyFont="1" applyFill="1" applyBorder="1" applyAlignment="1">
      <alignment horizontal="center"/>
    </xf>
    <xf numFmtId="10" fontId="38" fillId="7" borderId="0" xfId="1" applyNumberFormat="1" applyFont="1" applyFill="1" applyBorder="1" applyAlignment="1">
      <alignment horizontal="center"/>
    </xf>
    <xf numFmtId="9" fontId="38" fillId="7" borderId="0" xfId="1" applyNumberFormat="1" applyFont="1" applyFill="1" applyBorder="1" applyAlignment="1">
      <alignment horizontal="center"/>
    </xf>
    <xf numFmtId="0" fontId="31" fillId="0" borderId="0" xfId="0" applyFont="1" applyBorder="1"/>
    <xf numFmtId="0" fontId="43" fillId="0" borderId="0" xfId="0" applyFont="1" applyAlignment="1">
      <alignment horizontal="center"/>
    </xf>
    <xf numFmtId="2" fontId="15" fillId="0" borderId="0" xfId="0" applyNumberFormat="1" applyFont="1"/>
    <xf numFmtId="0" fontId="31" fillId="0" borderId="0" xfId="0" applyFont="1"/>
    <xf numFmtId="2" fontId="31" fillId="0" borderId="0" xfId="0" applyNumberFormat="1" applyFont="1"/>
    <xf numFmtId="0" fontId="6" fillId="0" borderId="0" xfId="0" applyFont="1" applyFill="1"/>
    <xf numFmtId="0" fontId="20" fillId="0" borderId="0" xfId="0" applyFont="1" applyFill="1"/>
    <xf numFmtId="0" fontId="15" fillId="0" borderId="0" xfId="0" applyFont="1" applyFill="1"/>
    <xf numFmtId="0" fontId="31" fillId="0" borderId="0" xfId="0" applyFont="1" applyFill="1"/>
    <xf numFmtId="3" fontId="38" fillId="5" borderId="0" xfId="0" applyNumberFormat="1" applyFont="1" applyFill="1" applyAlignment="1">
      <alignment horizontal="center"/>
    </xf>
    <xf numFmtId="0" fontId="30" fillId="0" borderId="0" xfId="0" applyFont="1" applyFill="1"/>
    <xf numFmtId="3" fontId="47" fillId="5" borderId="0" xfId="0" applyNumberFormat="1" applyFont="1" applyFill="1" applyAlignment="1">
      <alignment horizontal="center"/>
    </xf>
    <xf numFmtId="0" fontId="38" fillId="0" borderId="0" xfId="0" applyFont="1" applyAlignment="1">
      <alignment horizontal="left"/>
    </xf>
    <xf numFmtId="2" fontId="0" fillId="0" borderId="0" xfId="0" applyNumberFormat="1" applyFont="1"/>
    <xf numFmtId="166" fontId="38" fillId="5" borderId="0" xfId="0" applyNumberFormat="1" applyFont="1" applyFill="1" applyAlignment="1">
      <alignment horizontal="center"/>
    </xf>
    <xf numFmtId="1" fontId="38" fillId="5" borderId="0" xfId="0" applyNumberFormat="1" applyFont="1" applyFill="1" applyAlignment="1">
      <alignment horizontal="center"/>
    </xf>
    <xf numFmtId="3" fontId="0" fillId="0" borderId="0" xfId="0" applyNumberFormat="1" applyFont="1"/>
    <xf numFmtId="0" fontId="48" fillId="0" borderId="0" xfId="0" applyFont="1"/>
    <xf numFmtId="0" fontId="44" fillId="0" borderId="0" xfId="0" applyFont="1" applyFill="1"/>
    <xf numFmtId="0" fontId="9" fillId="0" borderId="0" xfId="0" applyFont="1" applyFill="1"/>
    <xf numFmtId="0" fontId="53" fillId="0" borderId="0" xfId="0" applyFont="1" applyAlignment="1">
      <alignment horizontal="right"/>
    </xf>
    <xf numFmtId="0" fontId="54" fillId="0" borderId="0" xfId="0" applyFont="1" applyAlignment="1">
      <alignment horizontal="center"/>
    </xf>
    <xf numFmtId="1" fontId="22" fillId="0" borderId="0" xfId="0" applyNumberFormat="1" applyFont="1" applyFill="1"/>
    <xf numFmtId="3" fontId="38" fillId="13" borderId="0" xfId="0" applyNumberFormat="1" applyFont="1" applyFill="1" applyBorder="1" applyAlignment="1">
      <alignment horizontal="center"/>
    </xf>
    <xf numFmtId="1" fontId="38" fillId="13" borderId="0" xfId="0" applyNumberFormat="1" applyFont="1" applyFill="1" applyBorder="1" applyAlignment="1">
      <alignment horizontal="center"/>
    </xf>
    <xf numFmtId="1" fontId="55" fillId="13" borderId="0" xfId="0" applyNumberFormat="1" applyFont="1" applyFill="1" applyBorder="1" applyAlignment="1">
      <alignment horizontal="center"/>
    </xf>
    <xf numFmtId="3" fontId="55" fillId="13" borderId="0" xfId="0" applyNumberFormat="1" applyFont="1" applyFill="1" applyBorder="1" applyAlignment="1">
      <alignment horizontal="center"/>
    </xf>
    <xf numFmtId="1" fontId="56" fillId="13" borderId="0" xfId="0" applyNumberFormat="1" applyFont="1" applyFill="1" applyBorder="1" applyAlignment="1">
      <alignment horizontal="center"/>
    </xf>
    <xf numFmtId="1" fontId="57" fillId="13" borderId="0" xfId="0" applyNumberFormat="1" applyFont="1" applyFill="1" applyBorder="1" applyAlignment="1">
      <alignment horizontal="center"/>
    </xf>
    <xf numFmtId="0" fontId="60" fillId="0" borderId="0" xfId="0" applyFont="1"/>
    <xf numFmtId="0" fontId="61" fillId="0" borderId="0" xfId="0" applyFont="1"/>
    <xf numFmtId="0" fontId="37" fillId="0" borderId="0" xfId="0" applyFont="1" applyAlignment="1">
      <alignment horizontal="center"/>
    </xf>
    <xf numFmtId="1" fontId="37" fillId="0" borderId="0" xfId="0" applyNumberFormat="1" applyFont="1" applyAlignment="1">
      <alignment horizontal="center"/>
    </xf>
    <xf numFmtId="0" fontId="58" fillId="0" borderId="0" xfId="0" applyFont="1"/>
    <xf numFmtId="1" fontId="57" fillId="5" borderId="0" xfId="0" applyNumberFormat="1" applyFont="1" applyFill="1" applyAlignment="1">
      <alignment horizontal="center"/>
    </xf>
    <xf numFmtId="1" fontId="41" fillId="14" borderId="13" xfId="0" applyNumberFormat="1" applyFont="1" applyFill="1" applyBorder="1" applyAlignment="1">
      <alignment horizontal="center"/>
    </xf>
    <xf numFmtId="0" fontId="64" fillId="0" borderId="0" xfId="0" applyFont="1" applyFill="1"/>
    <xf numFmtId="1" fontId="65" fillId="0" borderId="0" xfId="0" applyNumberFormat="1" applyFont="1" applyFill="1" applyAlignment="1">
      <alignment horizontal="center"/>
    </xf>
    <xf numFmtId="3" fontId="37" fillId="0" borderId="0" xfId="0" applyNumberFormat="1" applyFont="1" applyFill="1" applyAlignment="1">
      <alignment horizontal="center"/>
    </xf>
    <xf numFmtId="3" fontId="37" fillId="0" borderId="0" xfId="0" applyNumberFormat="1" applyFont="1" applyFill="1" applyBorder="1" applyAlignment="1">
      <alignment horizontal="center"/>
    </xf>
    <xf numFmtId="1" fontId="64" fillId="0" borderId="0" xfId="0" applyNumberFormat="1" applyFont="1" applyFill="1" applyAlignment="1">
      <alignment horizontal="center"/>
    </xf>
    <xf numFmtId="0" fontId="67" fillId="0" borderId="0" xfId="0" applyFont="1" applyBorder="1"/>
    <xf numFmtId="0" fontId="66" fillId="0" borderId="0" xfId="0" applyFont="1" applyFill="1"/>
    <xf numFmtId="1" fontId="66" fillId="0" borderId="0" xfId="0" applyNumberFormat="1" applyFont="1" applyFill="1" applyBorder="1" applyAlignment="1">
      <alignment horizontal="center"/>
    </xf>
    <xf numFmtId="0" fontId="54" fillId="0" borderId="0" xfId="0" applyFont="1" applyFill="1" applyAlignment="1">
      <alignment horizontal="center"/>
    </xf>
    <xf numFmtId="1" fontId="64" fillId="0" borderId="0" xfId="0" applyNumberFormat="1" applyFont="1" applyFill="1"/>
    <xf numFmtId="2" fontId="64" fillId="0" borderId="0" xfId="0" applyNumberFormat="1" applyFont="1" applyFill="1" applyAlignment="1">
      <alignment horizontal="center"/>
    </xf>
    <xf numFmtId="2" fontId="70" fillId="0" borderId="0" xfId="0" applyNumberFormat="1" applyFont="1" applyFill="1" applyAlignment="1">
      <alignment horizontal="center"/>
    </xf>
    <xf numFmtId="0" fontId="38" fillId="6" borderId="0" xfId="0" applyFont="1" applyFill="1" applyBorder="1"/>
    <xf numFmtId="165" fontId="48" fillId="0" borderId="0" xfId="0" applyNumberFormat="1" applyFont="1" applyFill="1" applyBorder="1"/>
    <xf numFmtId="2" fontId="24" fillId="6" borderId="0" xfId="0" applyNumberFormat="1" applyFont="1" applyFill="1" applyAlignment="1">
      <alignment horizontal="center"/>
    </xf>
    <xf numFmtId="10" fontId="43" fillId="0" borderId="0" xfId="0" applyNumberFormat="1" applyFont="1" applyBorder="1" applyAlignment="1">
      <alignment horizontal="center"/>
    </xf>
    <xf numFmtId="10" fontId="43" fillId="0" borderId="0" xfId="0" applyNumberFormat="1" applyFont="1" applyAlignment="1">
      <alignment horizontal="center"/>
    </xf>
    <xf numFmtId="2" fontId="37" fillId="0" borderId="0" xfId="0" applyNumberFormat="1" applyFont="1" applyAlignment="1">
      <alignment horizontal="center"/>
    </xf>
    <xf numFmtId="0" fontId="52" fillId="0" borderId="0" xfId="0" applyFont="1" applyFill="1" applyAlignment="1">
      <alignment horizontal="right"/>
    </xf>
    <xf numFmtId="2" fontId="37" fillId="0" borderId="0" xfId="0" applyNumberFormat="1" applyFont="1" applyFill="1" applyBorder="1" applyAlignment="1">
      <alignment horizontal="center"/>
    </xf>
    <xf numFmtId="0" fontId="26" fillId="0" borderId="0" xfId="0" applyFont="1" applyFill="1"/>
    <xf numFmtId="3" fontId="47" fillId="0" borderId="0" xfId="0" applyNumberFormat="1" applyFont="1" applyFill="1" applyAlignment="1">
      <alignment horizontal="center"/>
    </xf>
    <xf numFmtId="3" fontId="62" fillId="0" borderId="0" xfId="0" applyNumberFormat="1" applyFont="1" applyFill="1" applyAlignment="1">
      <alignment horizontal="center"/>
    </xf>
    <xf numFmtId="0" fontId="63" fillId="0" borderId="0" xfId="0" applyFont="1"/>
    <xf numFmtId="0" fontId="45" fillId="0" borderId="0" xfId="0" applyFont="1" applyFill="1" applyAlignment="1">
      <alignment horizontal="center"/>
    </xf>
    <xf numFmtId="0" fontId="45" fillId="0" borderId="0" xfId="0" applyFont="1" applyFill="1" applyBorder="1" applyAlignment="1">
      <alignment horizontal="center"/>
    </xf>
    <xf numFmtId="0" fontId="9" fillId="0" borderId="0" xfId="0" applyFont="1" applyFill="1" applyBorder="1"/>
    <xf numFmtId="166" fontId="30" fillId="0" borderId="0" xfId="0" applyNumberFormat="1" applyFont="1" applyFill="1"/>
    <xf numFmtId="166" fontId="6" fillId="0" borderId="0" xfId="0" applyNumberFormat="1" applyFont="1" applyFill="1"/>
    <xf numFmtId="3" fontId="43" fillId="0" borderId="0" xfId="0" applyNumberFormat="1" applyFont="1" applyAlignment="1">
      <alignment horizontal="center"/>
    </xf>
    <xf numFmtId="0" fontId="24" fillId="11" borderId="0" xfId="0" applyFont="1" applyFill="1" applyBorder="1" applyAlignment="1">
      <alignment horizontal="center"/>
    </xf>
    <xf numFmtId="172" fontId="38" fillId="5" borderId="0" xfId="0" applyNumberFormat="1" applyFont="1" applyFill="1" applyBorder="1" applyAlignment="1">
      <alignment horizontal="center"/>
    </xf>
    <xf numFmtId="172" fontId="38" fillId="6" borderId="0" xfId="0" applyNumberFormat="1" applyFont="1" applyFill="1" applyAlignment="1">
      <alignment horizontal="center"/>
    </xf>
    <xf numFmtId="4" fontId="38" fillId="6" borderId="0" xfId="0" applyNumberFormat="1" applyFont="1" applyFill="1" applyBorder="1" applyAlignment="1">
      <alignment horizontal="center"/>
    </xf>
    <xf numFmtId="166" fontId="71" fillId="5" borderId="0" xfId="0" applyNumberFormat="1" applyFont="1" applyFill="1" applyAlignment="1">
      <alignment horizontal="center"/>
    </xf>
    <xf numFmtId="0" fontId="38" fillId="5" borderId="0" xfId="0" applyFont="1" applyFill="1" applyAlignment="1">
      <alignment horizontal="center"/>
    </xf>
    <xf numFmtId="0" fontId="24" fillId="11" borderId="0" xfId="0" applyFont="1" applyFill="1" applyAlignment="1">
      <alignment horizontal="left"/>
    </xf>
    <xf numFmtId="0" fontId="24" fillId="11" borderId="0" xfId="0" applyFont="1" applyFill="1" applyAlignment="1">
      <alignment horizontal="center"/>
    </xf>
    <xf numFmtId="0" fontId="24" fillId="11" borderId="0" xfId="0" quotePrefix="1" applyFont="1" applyFill="1" applyAlignment="1">
      <alignment horizontal="left"/>
    </xf>
    <xf numFmtId="166" fontId="38" fillId="5" borderId="0" xfId="0" applyNumberFormat="1" applyFont="1" applyFill="1" applyBorder="1" applyAlignment="1">
      <alignment horizontal="center"/>
    </xf>
    <xf numFmtId="0" fontId="38" fillId="0" borderId="0" xfId="0" applyFont="1" applyFill="1"/>
    <xf numFmtId="0" fontId="38" fillId="0" borderId="0" xfId="0" applyFont="1"/>
    <xf numFmtId="0" fontId="50" fillId="0" borderId="0" xfId="0" applyFont="1" applyFill="1" applyAlignment="1">
      <alignment horizontal="center"/>
    </xf>
    <xf numFmtId="0" fontId="51" fillId="0" borderId="0" xfId="0" applyFont="1" applyFill="1" applyAlignment="1">
      <alignment horizontal="center"/>
    </xf>
    <xf numFmtId="0" fontId="51" fillId="0" borderId="0" xfId="0" applyFont="1"/>
    <xf numFmtId="0" fontId="44" fillId="0" borderId="0" xfId="0" applyFont="1" applyFill="1" applyAlignment="1">
      <alignment horizontal="center"/>
    </xf>
    <xf numFmtId="2" fontId="44" fillId="0" borderId="0" xfId="0" applyNumberFormat="1" applyFont="1" applyFill="1" applyAlignment="1">
      <alignment horizontal="center"/>
    </xf>
    <xf numFmtId="2" fontId="6" fillId="0" borderId="0" xfId="0" applyNumberFormat="1" applyFont="1"/>
    <xf numFmtId="3" fontId="30" fillId="0" borderId="0" xfId="0" applyNumberFormat="1" applyFont="1" applyFill="1" applyAlignment="1">
      <alignment horizontal="center"/>
    </xf>
    <xf numFmtId="2" fontId="48" fillId="0" borderId="0" xfId="0" applyNumberFormat="1" applyFont="1"/>
    <xf numFmtId="10" fontId="38" fillId="5" borderId="0" xfId="0" applyNumberFormat="1" applyFont="1" applyFill="1" applyAlignment="1">
      <alignment horizontal="center"/>
    </xf>
    <xf numFmtId="0" fontId="0" fillId="0" borderId="24" xfId="0" applyFont="1" applyBorder="1"/>
    <xf numFmtId="3" fontId="15" fillId="0" borderId="24" xfId="0" applyNumberFormat="1" applyFont="1" applyBorder="1" applyAlignment="1">
      <alignment horizontal="center" vertical="top"/>
    </xf>
    <xf numFmtId="3" fontId="15" fillId="0" borderId="0" xfId="0" applyNumberFormat="1" applyFont="1" applyBorder="1" applyAlignment="1">
      <alignment horizontal="center" vertical="top"/>
    </xf>
    <xf numFmtId="3" fontId="31" fillId="0" borderId="0" xfId="0" applyNumberFormat="1" applyFont="1" applyFill="1" applyAlignment="1">
      <alignment horizontal="center"/>
    </xf>
    <xf numFmtId="10" fontId="31" fillId="0" borderId="0" xfId="0" applyNumberFormat="1" applyFont="1" applyFill="1" applyAlignment="1">
      <alignment horizontal="center"/>
    </xf>
    <xf numFmtId="0" fontId="48" fillId="0" borderId="0" xfId="0" applyFont="1" applyFill="1"/>
    <xf numFmtId="4" fontId="31" fillId="0" borderId="0" xfId="0" applyNumberFormat="1" applyFont="1" applyFill="1" applyAlignment="1">
      <alignment horizontal="center"/>
    </xf>
    <xf numFmtId="2" fontId="48" fillId="0" borderId="0" xfId="0" applyNumberFormat="1" applyFont="1" applyFill="1"/>
    <xf numFmtId="3" fontId="38" fillId="5" borderId="0" xfId="0" applyNumberFormat="1" applyFont="1" applyFill="1" applyBorder="1" applyAlignment="1">
      <alignment horizontal="center" vertical="top"/>
    </xf>
    <xf numFmtId="0" fontId="73" fillId="11" borderId="0" xfId="0" quotePrefix="1" applyFont="1" applyFill="1" applyAlignment="1">
      <alignment horizontal="left"/>
    </xf>
    <xf numFmtId="0" fontId="47" fillId="11" borderId="0" xfId="0" applyFont="1" applyFill="1" applyAlignment="1">
      <alignment horizontal="center"/>
    </xf>
    <xf numFmtId="0" fontId="46" fillId="0" borderId="0" xfId="0" applyFont="1"/>
    <xf numFmtId="2" fontId="31" fillId="0" borderId="0" xfId="0" applyNumberFormat="1" applyFont="1" applyAlignment="1">
      <alignment horizontal="center"/>
    </xf>
    <xf numFmtId="0" fontId="31" fillId="0" borderId="0" xfId="0" applyFont="1" applyAlignment="1">
      <alignment horizontal="left"/>
    </xf>
    <xf numFmtId="3" fontId="31" fillId="0" borderId="0" xfId="0" applyNumberFormat="1" applyFont="1" applyAlignment="1">
      <alignment horizontal="left"/>
    </xf>
    <xf numFmtId="0" fontId="76" fillId="0" borderId="0" xfId="0" applyFont="1"/>
    <xf numFmtId="0" fontId="77" fillId="0" borderId="0" xfId="0" applyFont="1"/>
    <xf numFmtId="4" fontId="0" fillId="0" borderId="0" xfId="0" applyNumberFormat="1" applyFont="1"/>
    <xf numFmtId="0" fontId="31" fillId="0" borderId="0" xfId="0" applyFont="1" applyAlignment="1">
      <alignment horizontal="center"/>
    </xf>
    <xf numFmtId="4" fontId="15" fillId="0" borderId="0" xfId="0" applyNumberFormat="1" applyFont="1"/>
    <xf numFmtId="174" fontId="0" fillId="0" borderId="0" xfId="0" applyNumberFormat="1" applyFont="1"/>
    <xf numFmtId="10" fontId="0" fillId="0" borderId="0" xfId="0" applyNumberFormat="1" applyFont="1"/>
    <xf numFmtId="2" fontId="46" fillId="0" borderId="0" xfId="0" applyNumberFormat="1" applyFont="1" applyAlignment="1">
      <alignment horizontal="left"/>
    </xf>
    <xf numFmtId="0" fontId="29" fillId="0" borderId="0" xfId="0" applyFont="1" applyAlignment="1">
      <alignment horizontal="center"/>
    </xf>
    <xf numFmtId="2" fontId="78" fillId="0" borderId="0" xfId="0" applyNumberFormat="1" applyFont="1" applyAlignment="1">
      <alignment horizontal="center"/>
    </xf>
    <xf numFmtId="2" fontId="6" fillId="0" borderId="0" xfId="0" applyNumberFormat="1" applyFont="1" applyAlignment="1">
      <alignment horizontal="center"/>
    </xf>
    <xf numFmtId="0" fontId="38" fillId="5" borderId="13" xfId="0" applyFont="1" applyFill="1" applyBorder="1" applyAlignment="1">
      <alignment horizontal="center"/>
    </xf>
    <xf numFmtId="0" fontId="80" fillId="0" borderId="0" xfId="0" applyFont="1"/>
    <xf numFmtId="0" fontId="13" fillId="0" borderId="0" xfId="0" applyFont="1" applyAlignment="1">
      <alignment horizontal="center"/>
    </xf>
    <xf numFmtId="0" fontId="38" fillId="11" borderId="0" xfId="0" applyFont="1" applyFill="1" applyAlignment="1">
      <alignment horizontal="center"/>
    </xf>
    <xf numFmtId="0" fontId="81" fillId="2" borderId="0" xfId="0" applyFont="1" applyFill="1"/>
    <xf numFmtId="0" fontId="24" fillId="11" borderId="23" xfId="0" quotePrefix="1" applyFont="1" applyFill="1" applyBorder="1" applyAlignment="1">
      <alignment horizontal="center"/>
    </xf>
    <xf numFmtId="0" fontId="47" fillId="11" borderId="23" xfId="0" applyFont="1" applyFill="1" applyBorder="1" applyAlignment="1">
      <alignment horizontal="center"/>
    </xf>
    <xf numFmtId="0" fontId="74" fillId="11" borderId="23" xfId="0" applyFont="1" applyFill="1" applyBorder="1" applyAlignment="1">
      <alignment horizontal="center"/>
    </xf>
    <xf numFmtId="0" fontId="26" fillId="11" borderId="23" xfId="0" applyFont="1" applyFill="1" applyBorder="1" applyAlignment="1">
      <alignment horizontal="left"/>
    </xf>
    <xf numFmtId="0" fontId="24" fillId="11" borderId="23" xfId="0" applyFont="1" applyFill="1" applyBorder="1" applyAlignment="1">
      <alignment horizontal="left"/>
    </xf>
    <xf numFmtId="3" fontId="38" fillId="5" borderId="13" xfId="0" applyNumberFormat="1" applyFont="1" applyFill="1" applyBorder="1" applyAlignment="1">
      <alignment horizontal="center"/>
    </xf>
    <xf numFmtId="10" fontId="13" fillId="0" borderId="0" xfId="0" applyNumberFormat="1" applyFont="1"/>
    <xf numFmtId="0" fontId="82" fillId="0" borderId="12" xfId="0" applyFont="1" applyBorder="1" applyAlignment="1">
      <alignment horizontal="right"/>
    </xf>
    <xf numFmtId="0" fontId="83" fillId="0" borderId="12" xfId="0" applyFont="1" applyBorder="1" applyAlignment="1">
      <alignment horizontal="right"/>
    </xf>
    <xf numFmtId="0" fontId="84" fillId="0" borderId="12" xfId="0" applyFont="1" applyBorder="1" applyAlignment="1">
      <alignment horizontal="right"/>
    </xf>
    <xf numFmtId="0" fontId="85" fillId="11" borderId="0" xfId="0" applyFont="1" applyFill="1" applyBorder="1" applyAlignment="1">
      <alignment horizontal="center"/>
    </xf>
    <xf numFmtId="0" fontId="87" fillId="0" borderId="0" xfId="0" applyFont="1" applyAlignment="1">
      <alignment horizontal="right"/>
    </xf>
    <xf numFmtId="0" fontId="86" fillId="5" borderId="24" xfId="0" applyFont="1" applyFill="1" applyBorder="1"/>
    <xf numFmtId="0" fontId="88" fillId="0" borderId="12" xfId="0" applyFont="1" applyBorder="1" applyAlignment="1">
      <alignment horizontal="right"/>
    </xf>
    <xf numFmtId="3" fontId="49" fillId="5" borderId="0" xfId="0" applyNumberFormat="1" applyFont="1" applyFill="1" applyAlignment="1">
      <alignment horizontal="center"/>
    </xf>
    <xf numFmtId="1" fontId="49" fillId="14" borderId="13" xfId="0" applyNumberFormat="1" applyFont="1" applyFill="1" applyBorder="1" applyAlignment="1">
      <alignment horizontal="center"/>
    </xf>
    <xf numFmtId="0" fontId="89" fillId="0" borderId="0" xfId="0" applyFont="1" applyAlignment="1">
      <alignment horizontal="right"/>
    </xf>
    <xf numFmtId="0" fontId="90" fillId="0" borderId="0" xfId="0" applyFont="1" applyAlignment="1">
      <alignment horizontal="right"/>
    </xf>
    <xf numFmtId="0" fontId="14" fillId="11" borderId="0" xfId="0" applyFont="1" applyFill="1" applyBorder="1" applyAlignment="1">
      <alignment horizontal="left"/>
    </xf>
    <xf numFmtId="0" fontId="6" fillId="11" borderId="0" xfId="0" applyFont="1" applyFill="1"/>
    <xf numFmtId="0" fontId="0" fillId="11" borderId="0" xfId="0" applyFont="1" applyFill="1"/>
    <xf numFmtId="0" fontId="69" fillId="11" borderId="0" xfId="0" applyFont="1" applyFill="1" applyBorder="1" applyAlignment="1">
      <alignment horizontal="left"/>
    </xf>
    <xf numFmtId="3" fontId="76" fillId="11" borderId="0" xfId="0" applyNumberFormat="1" applyFont="1" applyFill="1" applyBorder="1" applyAlignment="1">
      <alignment horizontal="center"/>
    </xf>
    <xf numFmtId="0" fontId="0" fillId="11" borderId="0" xfId="0" applyFill="1"/>
    <xf numFmtId="3" fontId="49" fillId="5" borderId="13" xfId="0" applyNumberFormat="1" applyFont="1" applyFill="1" applyBorder="1" applyAlignment="1">
      <alignment horizontal="center"/>
    </xf>
    <xf numFmtId="165" fontId="52" fillId="0" borderId="0" xfId="0" applyNumberFormat="1" applyFont="1" applyAlignment="1">
      <alignment horizontal="left"/>
    </xf>
    <xf numFmtId="172" fontId="49" fillId="5" borderId="0" xfId="0" applyNumberFormat="1" applyFont="1" applyFill="1" applyAlignment="1">
      <alignment horizontal="center"/>
    </xf>
    <xf numFmtId="172" fontId="49" fillId="5" borderId="0" xfId="0" applyNumberFormat="1" applyFont="1" applyFill="1" applyBorder="1" applyAlignment="1">
      <alignment horizontal="center"/>
    </xf>
    <xf numFmtId="0" fontId="87" fillId="0" borderId="12" xfId="0" applyFont="1" applyBorder="1" applyAlignment="1">
      <alignment horizontal="right"/>
    </xf>
    <xf numFmtId="0" fontId="91" fillId="0" borderId="0" xfId="0" applyFont="1"/>
    <xf numFmtId="0" fontId="92" fillId="0" borderId="0" xfId="0" applyFont="1" applyAlignment="1">
      <alignment horizontal="center"/>
    </xf>
    <xf numFmtId="0" fontId="93" fillId="0" borderId="0" xfId="0" applyFont="1" applyAlignment="1">
      <alignment horizontal="left"/>
    </xf>
    <xf numFmtId="1" fontId="93" fillId="0" borderId="0" xfId="0" applyNumberFormat="1" applyFont="1" applyAlignment="1">
      <alignment horizontal="center"/>
    </xf>
    <xf numFmtId="0" fontId="24" fillId="11" borderId="0" xfId="0" applyFont="1" applyFill="1" applyBorder="1"/>
    <xf numFmtId="0" fontId="24" fillId="11" borderId="0" xfId="0" applyFont="1" applyFill="1" applyBorder="1" applyAlignment="1">
      <alignment horizontal="left"/>
    </xf>
    <xf numFmtId="0" fontId="24" fillId="11" borderId="23" xfId="0" quotePrefix="1" applyFont="1" applyFill="1" applyBorder="1" applyAlignment="1">
      <alignment horizontal="left"/>
    </xf>
    <xf numFmtId="0" fontId="24" fillId="11" borderId="23" xfId="0" applyFont="1" applyFill="1" applyBorder="1"/>
    <xf numFmtId="0" fontId="24" fillId="11" borderId="23" xfId="0" applyFont="1" applyFill="1" applyBorder="1" applyAlignment="1">
      <alignment horizontal="center"/>
    </xf>
    <xf numFmtId="2" fontId="38" fillId="11" borderId="0" xfId="0" applyNumberFormat="1" applyFont="1" applyFill="1" applyAlignment="1">
      <alignment horizontal="center"/>
    </xf>
    <xf numFmtId="166" fontId="38" fillId="5" borderId="13" xfId="0" applyNumberFormat="1" applyFont="1" applyFill="1" applyBorder="1" applyAlignment="1">
      <alignment horizontal="center"/>
    </xf>
    <xf numFmtId="1" fontId="95" fillId="5" borderId="0" xfId="0" applyNumberFormat="1" applyFont="1" applyFill="1" applyAlignment="1">
      <alignment horizontal="center"/>
    </xf>
    <xf numFmtId="1" fontId="95" fillId="14" borderId="13" xfId="0" applyNumberFormat="1" applyFont="1" applyFill="1" applyBorder="1" applyAlignment="1">
      <alignment horizontal="center"/>
    </xf>
    <xf numFmtId="164" fontId="0" fillId="0" borderId="0" xfId="0" applyNumberFormat="1"/>
    <xf numFmtId="0" fontId="58" fillId="0" borderId="0" xfId="0" applyFont="1" applyAlignment="1">
      <alignment horizontal="center"/>
    </xf>
    <xf numFmtId="10" fontId="58" fillId="0" borderId="0" xfId="0" applyNumberFormat="1" applyFont="1" applyAlignment="1">
      <alignment horizontal="center"/>
    </xf>
    <xf numFmtId="0" fontId="0" fillId="0" borderId="0" xfId="0" applyBorder="1"/>
    <xf numFmtId="3" fontId="47" fillId="7" borderId="0" xfId="0" applyNumberFormat="1" applyFont="1" applyFill="1" applyAlignment="1">
      <alignment horizontal="center"/>
    </xf>
    <xf numFmtId="0" fontId="96" fillId="0" borderId="0" xfId="0" applyFont="1"/>
    <xf numFmtId="0" fontId="97" fillId="0" borderId="0" xfId="0" applyFont="1"/>
    <xf numFmtId="0" fontId="98" fillId="0" borderId="0" xfId="0" applyFont="1"/>
    <xf numFmtId="167" fontId="101" fillId="0" borderId="0" xfId="0" applyNumberFormat="1" applyFont="1"/>
    <xf numFmtId="0" fontId="102" fillId="0" borderId="0" xfId="0" applyFont="1"/>
    <xf numFmtId="2" fontId="103" fillId="0" borderId="0" xfId="0" applyNumberFormat="1" applyFont="1"/>
    <xf numFmtId="0" fontId="104" fillId="0" borderId="0" xfId="0" applyFont="1"/>
    <xf numFmtId="0" fontId="106" fillId="0" borderId="0" xfId="0" applyFont="1"/>
    <xf numFmtId="0" fontId="106" fillId="0" borderId="0" xfId="0" applyFont="1" applyFill="1"/>
    <xf numFmtId="0" fontId="105" fillId="0" borderId="0" xfId="0" applyFont="1" applyAlignment="1">
      <alignment horizontal="left"/>
    </xf>
    <xf numFmtId="0" fontId="105" fillId="0" borderId="0" xfId="0" applyFont="1" applyAlignment="1">
      <alignment horizontal="center"/>
    </xf>
    <xf numFmtId="0" fontId="105" fillId="0" borderId="0" xfId="0" quotePrefix="1" applyFont="1" applyAlignment="1">
      <alignment horizontal="left"/>
    </xf>
    <xf numFmtId="0" fontId="100" fillId="0" borderId="0" xfId="0" applyFont="1"/>
    <xf numFmtId="0" fontId="107" fillId="0" borderId="0" xfId="0" applyFont="1" applyFill="1"/>
    <xf numFmtId="0" fontId="108" fillId="0" borderId="0" xfId="0" applyFont="1"/>
    <xf numFmtId="0" fontId="101" fillId="0" borderId="0" xfId="0" applyFont="1"/>
    <xf numFmtId="2" fontId="99" fillId="0" borderId="0" xfId="0" applyNumberFormat="1" applyFont="1" applyFill="1" applyBorder="1" applyAlignment="1">
      <alignment horizontal="center"/>
    </xf>
    <xf numFmtId="0" fontId="99" fillId="0" borderId="0" xfId="0" applyFont="1" applyFill="1" applyBorder="1" applyAlignment="1">
      <alignment horizontal="center"/>
    </xf>
    <xf numFmtId="0" fontId="109" fillId="0" borderId="0" xfId="0" applyFont="1" applyFill="1" applyBorder="1" applyAlignment="1">
      <alignment horizontal="center"/>
    </xf>
    <xf numFmtId="0" fontId="100" fillId="0" borderId="0" xfId="0" applyFont="1" applyBorder="1"/>
    <xf numFmtId="0" fontId="110" fillId="2" borderId="0" xfId="0" applyFont="1" applyFill="1"/>
    <xf numFmtId="0" fontId="96" fillId="2" borderId="0" xfId="0" applyFont="1" applyFill="1" applyAlignment="1">
      <alignment horizontal="center"/>
    </xf>
    <xf numFmtId="0" fontId="111" fillId="10" borderId="0" xfId="0" applyFont="1" applyFill="1" applyBorder="1" applyAlignment="1">
      <alignment horizontal="left"/>
    </xf>
    <xf numFmtId="0" fontId="112" fillId="10" borderId="0" xfId="0" quotePrefix="1" applyFont="1" applyFill="1" applyBorder="1" applyAlignment="1">
      <alignment horizontal="center"/>
    </xf>
    <xf numFmtId="0" fontId="113" fillId="10" borderId="0" xfId="0" applyFont="1" applyFill="1" applyBorder="1"/>
    <xf numFmtId="0" fontId="112" fillId="15" borderId="0" xfId="0" applyFont="1" applyFill="1" applyBorder="1" applyAlignment="1">
      <alignment horizontal="left"/>
    </xf>
    <xf numFmtId="0" fontId="111" fillId="15" borderId="0" xfId="0" quotePrefix="1" applyFont="1" applyFill="1" applyBorder="1" applyAlignment="1">
      <alignment horizontal="left"/>
    </xf>
    <xf numFmtId="0" fontId="113" fillId="15" borderId="0" xfId="0" applyFont="1" applyFill="1" applyBorder="1"/>
    <xf numFmtId="2" fontId="97" fillId="0" borderId="0" xfId="0" applyNumberFormat="1" applyFont="1"/>
    <xf numFmtId="0" fontId="109" fillId="0" borderId="0" xfId="0" applyFont="1" applyBorder="1" applyAlignment="1">
      <alignment horizontal="center"/>
    </xf>
    <xf numFmtId="1" fontId="115" fillId="0" borderId="0" xfId="0" applyNumberFormat="1" applyFont="1" applyAlignment="1">
      <alignment horizontal="center"/>
    </xf>
    <xf numFmtId="0" fontId="113" fillId="10" borderId="0" xfId="0" applyFont="1" applyFill="1" applyBorder="1" applyAlignment="1">
      <alignment horizontal="center"/>
    </xf>
    <xf numFmtId="0" fontId="113" fillId="10" borderId="0" xfId="0" applyFont="1" applyFill="1" applyBorder="1" applyAlignment="1">
      <alignment horizontal="left"/>
    </xf>
    <xf numFmtId="0" fontId="113" fillId="15" borderId="0" xfId="0" quotePrefix="1" applyFont="1" applyFill="1" applyBorder="1" applyAlignment="1">
      <alignment horizontal="left"/>
    </xf>
    <xf numFmtId="1" fontId="113" fillId="10" borderId="0" xfId="0" applyNumberFormat="1" applyFont="1" applyFill="1" applyBorder="1" applyAlignment="1">
      <alignment horizontal="center"/>
    </xf>
    <xf numFmtId="0" fontId="113" fillId="10" borderId="0" xfId="0" quotePrefix="1" applyFont="1" applyFill="1" applyBorder="1" applyAlignment="1">
      <alignment horizontal="left"/>
    </xf>
    <xf numFmtId="168" fontId="113" fillId="15" borderId="0" xfId="0" applyNumberFormat="1" applyFont="1" applyFill="1" applyBorder="1" applyAlignment="1">
      <alignment horizontal="left"/>
    </xf>
    <xf numFmtId="2" fontId="113" fillId="15" borderId="0" xfId="0" applyNumberFormat="1" applyFont="1" applyFill="1" applyBorder="1" applyAlignment="1">
      <alignment horizontal="center"/>
    </xf>
    <xf numFmtId="17" fontId="101" fillId="0" borderId="0" xfId="0" applyNumberFormat="1" applyFont="1"/>
    <xf numFmtId="0" fontId="110" fillId="2" borderId="0" xfId="0" applyFont="1" applyFill="1" applyAlignment="1">
      <alignment horizontal="center"/>
    </xf>
    <xf numFmtId="2" fontId="113" fillId="10" borderId="0" xfId="0" applyNumberFormat="1" applyFont="1" applyFill="1" applyBorder="1" applyAlignment="1">
      <alignment horizontal="left"/>
    </xf>
    <xf numFmtId="0" fontId="113" fillId="15" borderId="0" xfId="0" applyFont="1" applyFill="1" applyBorder="1" applyAlignment="1">
      <alignment horizontal="left"/>
    </xf>
    <xf numFmtId="2" fontId="100" fillId="0" borderId="18" xfId="0" applyNumberFormat="1" applyFont="1" applyFill="1" applyBorder="1" applyAlignment="1">
      <alignment horizontal="center"/>
    </xf>
    <xf numFmtId="0" fontId="96" fillId="0" borderId="0" xfId="0" applyFont="1" applyBorder="1"/>
    <xf numFmtId="0" fontId="96" fillId="0" borderId="19" xfId="0" applyFont="1" applyBorder="1"/>
    <xf numFmtId="0" fontId="96" fillId="2" borderId="0" xfId="0" applyFont="1" applyFill="1"/>
    <xf numFmtId="2" fontId="96" fillId="2" borderId="0" xfId="0" applyNumberFormat="1" applyFont="1" applyFill="1" applyAlignment="1">
      <alignment horizontal="center"/>
    </xf>
    <xf numFmtId="168" fontId="96" fillId="2" borderId="0" xfId="0" applyNumberFormat="1" applyFont="1" applyFill="1" applyAlignment="1">
      <alignment horizontal="center"/>
    </xf>
    <xf numFmtId="10" fontId="96" fillId="2" borderId="0" xfId="0" applyNumberFormat="1" applyFont="1" applyFill="1" applyAlignment="1">
      <alignment horizontal="center"/>
    </xf>
    <xf numFmtId="164" fontId="113" fillId="15" borderId="0" xfId="0" applyNumberFormat="1" applyFont="1" applyFill="1" applyBorder="1" applyAlignment="1">
      <alignment horizontal="left"/>
    </xf>
    <xf numFmtId="1" fontId="97" fillId="0" borderId="0" xfId="0" applyNumberFormat="1" applyFont="1" applyAlignment="1">
      <alignment horizontal="center"/>
    </xf>
    <xf numFmtId="0" fontId="96" fillId="0" borderId="0" xfId="0" applyFont="1" applyFill="1" applyBorder="1"/>
    <xf numFmtId="0" fontId="96" fillId="0" borderId="19" xfId="0" applyFont="1" applyFill="1" applyBorder="1"/>
    <xf numFmtId="0" fontId="100" fillId="0" borderId="0" xfId="0" applyFont="1" applyFill="1" applyBorder="1"/>
    <xf numFmtId="169" fontId="113" fillId="15" borderId="0" xfId="0" quotePrefix="1" applyNumberFormat="1" applyFont="1" applyFill="1" applyBorder="1" applyAlignment="1">
      <alignment horizontal="left"/>
    </xf>
    <xf numFmtId="0" fontId="109" fillId="0" borderId="0" xfId="0" applyFont="1"/>
    <xf numFmtId="0" fontId="113" fillId="0" borderId="0" xfId="0" applyFont="1"/>
    <xf numFmtId="0" fontId="97" fillId="0" borderId="0" xfId="0" applyFont="1" applyBorder="1"/>
    <xf numFmtId="0" fontId="97" fillId="0" borderId="19" xfId="0" applyFont="1" applyBorder="1"/>
    <xf numFmtId="2" fontId="113" fillId="15" borderId="0" xfId="0" applyNumberFormat="1" applyFont="1" applyFill="1" applyBorder="1" applyAlignment="1">
      <alignment horizontal="left"/>
    </xf>
    <xf numFmtId="2" fontId="105" fillId="0" borderId="18" xfId="0" applyNumberFormat="1" applyFont="1" applyFill="1" applyBorder="1" applyAlignment="1">
      <alignment horizontal="right"/>
    </xf>
    <xf numFmtId="0" fontId="100" fillId="0" borderId="19" xfId="0" applyFont="1" applyBorder="1"/>
    <xf numFmtId="1" fontId="115" fillId="0" borderId="0" xfId="0" applyNumberFormat="1" applyFont="1" applyFill="1" applyAlignment="1">
      <alignment horizontal="center"/>
    </xf>
    <xf numFmtId="0" fontId="97" fillId="15" borderId="0" xfId="0" applyFont="1" applyFill="1"/>
    <xf numFmtId="167" fontId="97" fillId="0" borderId="0" xfId="0" applyNumberFormat="1" applyFont="1" applyAlignment="1">
      <alignment horizontal="center"/>
    </xf>
    <xf numFmtId="166" fontId="116" fillId="0" borderId="19" xfId="0" applyNumberFormat="1" applyFont="1" applyBorder="1" applyAlignment="1">
      <alignment horizontal="center"/>
    </xf>
    <xf numFmtId="0" fontId="116" fillId="0" borderId="0" xfId="0" applyFont="1" applyBorder="1"/>
    <xf numFmtId="1" fontId="106" fillId="0" borderId="0" xfId="0" applyNumberFormat="1" applyFont="1" applyAlignment="1">
      <alignment horizontal="center"/>
    </xf>
    <xf numFmtId="0" fontId="100" fillId="15" borderId="0" xfId="0" applyFont="1" applyFill="1" applyBorder="1"/>
    <xf numFmtId="0" fontId="100" fillId="15" borderId="0" xfId="0" applyFont="1" applyFill="1"/>
    <xf numFmtId="166" fontId="96" fillId="0" borderId="0" xfId="0" applyNumberFormat="1" applyFont="1" applyBorder="1" applyAlignment="1">
      <alignment horizontal="center"/>
    </xf>
    <xf numFmtId="166" fontId="96" fillId="0" borderId="0" xfId="0" applyNumberFormat="1" applyFont="1" applyBorder="1"/>
    <xf numFmtId="166" fontId="100" fillId="0" borderId="0" xfId="0" applyNumberFormat="1" applyFont="1" applyBorder="1"/>
    <xf numFmtId="165" fontId="117" fillId="15" borderId="0" xfId="1" applyNumberFormat="1" applyFont="1" applyFill="1" applyAlignment="1">
      <alignment horizontal="left"/>
    </xf>
    <xf numFmtId="166" fontId="100" fillId="0" borderId="0" xfId="0" applyNumberFormat="1" applyFont="1"/>
    <xf numFmtId="166" fontId="100" fillId="0" borderId="0" xfId="0" applyNumberFormat="1" applyFont="1" applyFill="1" applyBorder="1"/>
    <xf numFmtId="0" fontId="118" fillId="0" borderId="0" xfId="0" applyFont="1" applyFill="1" applyBorder="1"/>
    <xf numFmtId="168" fontId="120" fillId="0" borderId="18" xfId="0" applyNumberFormat="1" applyFont="1" applyFill="1" applyBorder="1" applyAlignment="1">
      <alignment horizontal="center"/>
    </xf>
    <xf numFmtId="1" fontId="100" fillId="0" borderId="0" xfId="0" applyNumberFormat="1" applyFont="1" applyBorder="1"/>
    <xf numFmtId="168" fontId="122" fillId="0" borderId="20" xfId="0" applyNumberFormat="1" applyFont="1" applyFill="1" applyBorder="1" applyAlignment="1">
      <alignment horizontal="center"/>
    </xf>
    <xf numFmtId="0" fontId="96" fillId="0" borderId="21" xfId="0" applyFont="1" applyBorder="1"/>
    <xf numFmtId="0" fontId="118" fillId="0" borderId="21" xfId="0" applyFont="1" applyFill="1" applyBorder="1"/>
    <xf numFmtId="0" fontId="96" fillId="0" borderId="22" xfId="0" applyFont="1" applyBorder="1"/>
    <xf numFmtId="0" fontId="123" fillId="0" borderId="0" xfId="0" applyFont="1"/>
    <xf numFmtId="0" fontId="96" fillId="8" borderId="0" xfId="0" applyFont="1" applyFill="1"/>
    <xf numFmtId="2" fontId="96" fillId="8" borderId="0" xfId="0" applyNumberFormat="1" applyFont="1" applyFill="1" applyAlignment="1">
      <alignment horizontal="center"/>
    </xf>
    <xf numFmtId="168" fontId="96" fillId="8" borderId="0" xfId="0" applyNumberFormat="1" applyFont="1" applyFill="1" applyAlignment="1">
      <alignment horizontal="center"/>
    </xf>
    <xf numFmtId="10" fontId="96" fillId="8" borderId="0" xfId="0" applyNumberFormat="1" applyFont="1" applyFill="1" applyAlignment="1">
      <alignment horizontal="center"/>
    </xf>
    <xf numFmtId="0" fontId="124" fillId="0" borderId="0" xfId="0" applyFont="1"/>
    <xf numFmtId="0" fontId="125" fillId="0" borderId="0" xfId="0" applyFont="1"/>
    <xf numFmtId="1" fontId="100" fillId="0" borderId="0" xfId="0" applyNumberFormat="1" applyFont="1"/>
    <xf numFmtId="0" fontId="126" fillId="11" borderId="0" xfId="0" applyFont="1" applyFill="1"/>
    <xf numFmtId="0" fontId="127" fillId="11" borderId="0" xfId="0" applyFont="1" applyFill="1" applyAlignment="1">
      <alignment horizontal="center"/>
    </xf>
    <xf numFmtId="0" fontId="128" fillId="11" borderId="0" xfId="0" applyFont="1" applyFill="1"/>
    <xf numFmtId="0" fontId="127" fillId="11" borderId="0" xfId="0" applyFont="1" applyFill="1" applyBorder="1" applyAlignment="1">
      <alignment horizontal="center"/>
    </xf>
    <xf numFmtId="0" fontId="126" fillId="11" borderId="0" xfId="0" applyFont="1" applyFill="1" applyBorder="1"/>
    <xf numFmtId="0" fontId="129" fillId="11" borderId="0" xfId="0" applyFont="1" applyFill="1"/>
    <xf numFmtId="0" fontId="116" fillId="0" borderId="0" xfId="0" applyFont="1" applyFill="1"/>
    <xf numFmtId="0" fontId="116" fillId="0" borderId="0" xfId="0" applyFont="1"/>
    <xf numFmtId="0" fontId="126" fillId="0" borderId="0" xfId="0" applyFont="1"/>
    <xf numFmtId="0" fontId="128" fillId="0" borderId="0" xfId="0" applyFont="1"/>
    <xf numFmtId="0" fontId="130" fillId="11" borderId="0" xfId="0" applyFont="1" applyFill="1"/>
    <xf numFmtId="0" fontId="126" fillId="11" borderId="0" xfId="0" applyFont="1" applyFill="1" applyAlignment="1">
      <alignment horizontal="right"/>
    </xf>
    <xf numFmtId="2" fontId="126" fillId="11" borderId="0" xfId="0" applyNumberFormat="1" applyFont="1" applyFill="1"/>
    <xf numFmtId="0" fontId="126" fillId="11" borderId="0" xfId="0" applyFont="1" applyFill="1" applyBorder="1" applyAlignment="1">
      <alignment horizontal="center"/>
    </xf>
    <xf numFmtId="166" fontId="126" fillId="11" borderId="0" xfId="0" applyNumberFormat="1" applyFont="1" applyFill="1" applyBorder="1" applyAlignment="1">
      <alignment horizontal="center"/>
    </xf>
    <xf numFmtId="1" fontId="101" fillId="0" borderId="0" xfId="0" applyNumberFormat="1" applyFont="1"/>
    <xf numFmtId="166" fontId="126" fillId="11" borderId="0" xfId="0" applyNumberFormat="1" applyFont="1" applyFill="1"/>
    <xf numFmtId="166" fontId="126" fillId="11" borderId="0" xfId="0" applyNumberFormat="1" applyFont="1" applyFill="1" applyAlignment="1"/>
    <xf numFmtId="166" fontId="126" fillId="11" borderId="0" xfId="0" applyNumberFormat="1" applyFont="1" applyFill="1" applyAlignment="1">
      <alignment horizontal="center"/>
    </xf>
    <xf numFmtId="166" fontId="126" fillId="11" borderId="0" xfId="0" applyNumberFormat="1" applyFont="1" applyFill="1" applyBorder="1"/>
    <xf numFmtId="2" fontId="126" fillId="11" borderId="0" xfId="0" applyNumberFormat="1" applyFont="1" applyFill="1" applyAlignment="1">
      <alignment horizontal="center"/>
    </xf>
    <xf numFmtId="9" fontId="116" fillId="11" borderId="0" xfId="0" applyNumberFormat="1" applyFont="1" applyFill="1" applyAlignment="1">
      <alignment horizontal="center"/>
    </xf>
    <xf numFmtId="0" fontId="116" fillId="11" borderId="0" xfId="0" applyFont="1" applyFill="1"/>
    <xf numFmtId="1" fontId="126" fillId="0" borderId="0" xfId="0" applyNumberFormat="1" applyFont="1"/>
    <xf numFmtId="0" fontId="131" fillId="0" borderId="0" xfId="0" applyFont="1"/>
    <xf numFmtId="2" fontId="116" fillId="11" borderId="0" xfId="0" applyNumberFormat="1" applyFont="1" applyFill="1" applyBorder="1" applyAlignment="1">
      <alignment horizontal="right"/>
    </xf>
    <xf numFmtId="0" fontId="126" fillId="0" borderId="0" xfId="0" applyFont="1" applyFill="1"/>
    <xf numFmtId="2" fontId="116" fillId="0" borderId="0" xfId="0" applyNumberFormat="1" applyFont="1" applyFill="1" applyBorder="1" applyAlignment="1">
      <alignment horizontal="center"/>
    </xf>
    <xf numFmtId="164" fontId="107" fillId="11" borderId="0" xfId="0" applyNumberFormat="1" applyFont="1" applyFill="1" applyAlignment="1">
      <alignment horizontal="center"/>
    </xf>
    <xf numFmtId="164" fontId="126" fillId="11" borderId="0" xfId="0" applyNumberFormat="1" applyFont="1" applyFill="1" applyAlignment="1">
      <alignment horizontal="center"/>
    </xf>
    <xf numFmtId="0" fontId="126" fillId="11" borderId="0" xfId="0" applyFont="1" applyFill="1" applyAlignment="1">
      <alignment horizontal="center"/>
    </xf>
    <xf numFmtId="164" fontId="132" fillId="11" borderId="0" xfId="0" applyNumberFormat="1" applyFont="1" applyFill="1" applyAlignment="1">
      <alignment horizontal="center"/>
    </xf>
    <xf numFmtId="164" fontId="133" fillId="11" borderId="0" xfId="0" applyNumberFormat="1" applyFont="1" applyFill="1" applyAlignment="1">
      <alignment horizontal="center"/>
    </xf>
    <xf numFmtId="0" fontId="96" fillId="0" borderId="0" xfId="0" applyFont="1" applyFill="1"/>
    <xf numFmtId="2" fontId="96" fillId="0" borderId="0" xfId="0" applyNumberFormat="1" applyFont="1" applyFill="1" applyAlignment="1">
      <alignment horizontal="center"/>
    </xf>
    <xf numFmtId="0" fontId="128" fillId="0" borderId="0" xfId="0" applyFont="1" applyFill="1"/>
    <xf numFmtId="0" fontId="96" fillId="0" borderId="0" xfId="0" applyFont="1" applyFill="1" applyAlignment="1">
      <alignment horizontal="center"/>
    </xf>
    <xf numFmtId="0" fontId="96" fillId="0" borderId="0" xfId="0" applyFont="1" applyFill="1" applyBorder="1" applyAlignment="1">
      <alignment horizontal="center"/>
    </xf>
    <xf numFmtId="0" fontId="97" fillId="0" borderId="0" xfId="0" applyFont="1" applyFill="1" applyBorder="1"/>
    <xf numFmtId="2" fontId="96" fillId="0" borderId="0" xfId="0" applyNumberFormat="1" applyFont="1" applyFill="1" applyBorder="1" applyAlignment="1">
      <alignment horizontal="center"/>
    </xf>
    <xf numFmtId="166" fontId="135" fillId="5" borderId="0" xfId="0" applyNumberFormat="1" applyFont="1" applyFill="1" applyAlignment="1">
      <alignment horizontal="center"/>
    </xf>
    <xf numFmtId="166" fontId="96" fillId="0" borderId="0" xfId="0" applyNumberFormat="1" applyFont="1" applyFill="1" applyBorder="1" applyAlignment="1">
      <alignment horizontal="center"/>
    </xf>
    <xf numFmtId="166" fontId="135" fillId="5" borderId="0" xfId="0" applyNumberFormat="1" applyFont="1" applyFill="1" applyBorder="1" applyAlignment="1">
      <alignment horizontal="center"/>
    </xf>
    <xf numFmtId="166" fontId="135" fillId="6" borderId="0" xfId="0" applyNumberFormat="1" applyFont="1" applyFill="1" applyAlignment="1">
      <alignment horizontal="center"/>
    </xf>
    <xf numFmtId="166" fontId="135" fillId="6" borderId="0" xfId="0" applyNumberFormat="1" applyFont="1" applyFill="1" applyBorder="1" applyAlignment="1">
      <alignment horizontal="center"/>
    </xf>
    <xf numFmtId="2" fontId="134" fillId="0" borderId="0" xfId="0" applyNumberFormat="1" applyFont="1" applyFill="1" applyBorder="1" applyAlignment="1">
      <alignment horizontal="center"/>
    </xf>
    <xf numFmtId="0" fontId="134" fillId="0" borderId="0" xfId="0" applyFont="1" applyFill="1" applyBorder="1" applyAlignment="1">
      <alignment horizontal="left"/>
    </xf>
    <xf numFmtId="0" fontId="134" fillId="0" borderId="0" xfId="0" applyFont="1" applyAlignment="1">
      <alignment horizontal="left"/>
    </xf>
    <xf numFmtId="172" fontId="135" fillId="5" borderId="0" xfId="0" applyNumberFormat="1" applyFont="1" applyFill="1" applyAlignment="1">
      <alignment horizontal="center"/>
    </xf>
    <xf numFmtId="166" fontId="135" fillId="7" borderId="0" xfId="0" applyNumberFormat="1" applyFont="1" applyFill="1" applyAlignment="1">
      <alignment horizontal="center"/>
    </xf>
    <xf numFmtId="166" fontId="135" fillId="7" borderId="0" xfId="0" applyNumberFormat="1" applyFont="1" applyFill="1" applyBorder="1" applyAlignment="1">
      <alignment horizontal="center"/>
    </xf>
    <xf numFmtId="0" fontId="134" fillId="0" borderId="0" xfId="0" applyFont="1" applyFill="1" applyBorder="1" applyAlignment="1">
      <alignment horizontal="center"/>
    </xf>
    <xf numFmtId="166" fontId="137" fillId="0" borderId="0" xfId="0" applyNumberFormat="1" applyFont="1" applyFill="1" applyBorder="1" applyAlignment="1">
      <alignment horizontal="left"/>
    </xf>
    <xf numFmtId="0" fontId="134" fillId="0" borderId="0" xfId="0" applyFont="1" applyFill="1" applyBorder="1"/>
    <xf numFmtId="166" fontId="100" fillId="0" borderId="0" xfId="0" applyNumberFormat="1" applyFont="1" applyFill="1" applyBorder="1" applyAlignment="1">
      <alignment horizontal="center"/>
    </xf>
    <xf numFmtId="3" fontId="38" fillId="7" borderId="13" xfId="0" applyNumberFormat="1" applyFont="1" applyFill="1" applyBorder="1" applyAlignment="1">
      <alignment horizontal="center"/>
    </xf>
    <xf numFmtId="3" fontId="6" fillId="0" borderId="0" xfId="0" applyNumberFormat="1" applyFont="1" applyFill="1" applyAlignment="1">
      <alignment horizontal="center"/>
    </xf>
    <xf numFmtId="3" fontId="51" fillId="0" borderId="0" xfId="0" applyNumberFormat="1" applyFont="1"/>
    <xf numFmtId="0" fontId="68" fillId="0" borderId="0" xfId="0" applyFont="1"/>
    <xf numFmtId="165" fontId="37" fillId="0" borderId="0" xfId="1" applyNumberFormat="1" applyFont="1" applyFill="1" applyAlignment="1">
      <alignment horizontal="center"/>
    </xf>
    <xf numFmtId="3" fontId="58" fillId="0" borderId="0" xfId="0" applyNumberFormat="1" applyFont="1"/>
    <xf numFmtId="0" fontId="139" fillId="0" borderId="0" xfId="0" applyFont="1" applyAlignment="1">
      <alignment horizontal="right"/>
    </xf>
    <xf numFmtId="0" fontId="140" fillId="5" borderId="24" xfId="0" applyFont="1" applyFill="1" applyBorder="1"/>
    <xf numFmtId="0" fontId="142" fillId="6" borderId="27" xfId="0" applyFont="1" applyFill="1" applyBorder="1"/>
    <xf numFmtId="0" fontId="141" fillId="6" borderId="25" xfId="0" quotePrefix="1" applyFont="1" applyFill="1" applyBorder="1" applyAlignment="1">
      <alignment horizontal="right"/>
    </xf>
    <xf numFmtId="2" fontId="142" fillId="6" borderId="0" xfId="0" applyNumberFormat="1" applyFont="1" applyFill="1" applyAlignment="1">
      <alignment horizontal="center"/>
    </xf>
    <xf numFmtId="1" fontId="51" fillId="0" borderId="0" xfId="0" applyNumberFormat="1" applyFont="1" applyFill="1" applyAlignment="1">
      <alignment horizontal="center"/>
    </xf>
    <xf numFmtId="167" fontId="70" fillId="0" borderId="0" xfId="0" applyNumberFormat="1" applyFont="1" applyFill="1" applyAlignment="1">
      <alignment horizontal="center"/>
    </xf>
    <xf numFmtId="2" fontId="6" fillId="0" borderId="0" xfId="0" applyNumberFormat="1" applyFont="1" applyFill="1"/>
    <xf numFmtId="0" fontId="143" fillId="0" borderId="0" xfId="0" applyFont="1" applyFill="1"/>
    <xf numFmtId="1" fontId="59" fillId="7" borderId="0" xfId="0" applyNumberFormat="1" applyFont="1" applyFill="1" applyAlignment="1">
      <alignment horizontal="center"/>
    </xf>
    <xf numFmtId="1" fontId="144" fillId="13" borderId="0" xfId="0" applyNumberFormat="1" applyFont="1" applyFill="1" applyBorder="1" applyAlignment="1">
      <alignment horizontal="center"/>
    </xf>
    <xf numFmtId="3" fontId="144" fillId="13" borderId="0" xfId="0" applyNumberFormat="1" applyFont="1" applyFill="1" applyBorder="1" applyAlignment="1">
      <alignment horizontal="center"/>
    </xf>
    <xf numFmtId="1" fontId="144" fillId="5" borderId="0" xfId="0" applyNumberFormat="1" applyFont="1" applyFill="1" applyAlignment="1">
      <alignment horizontal="center"/>
    </xf>
    <xf numFmtId="165" fontId="21" fillId="0" borderId="0" xfId="0" applyNumberFormat="1" applyFont="1" applyFill="1" applyAlignment="1">
      <alignment horizontal="center"/>
    </xf>
    <xf numFmtId="166" fontId="21" fillId="0" borderId="0" xfId="0" applyNumberFormat="1" applyFont="1" applyFill="1" applyAlignment="1">
      <alignment horizontal="center"/>
    </xf>
    <xf numFmtId="0" fontId="145" fillId="0" borderId="0" xfId="0" applyFont="1"/>
    <xf numFmtId="0" fontId="21" fillId="0" borderId="0" xfId="0" quotePrefix="1" applyFont="1" applyAlignment="1">
      <alignment horizontal="center"/>
    </xf>
    <xf numFmtId="2" fontId="21" fillId="0" borderId="0" xfId="0" applyNumberFormat="1" applyFont="1" applyFill="1" applyBorder="1" applyAlignment="1">
      <alignment horizontal="center"/>
    </xf>
    <xf numFmtId="171" fontId="20" fillId="0" borderId="0" xfId="0" applyNumberFormat="1" applyFont="1"/>
    <xf numFmtId="0" fontId="26" fillId="0" borderId="0" xfId="0" applyFont="1" applyAlignment="1">
      <alignment horizontal="center"/>
    </xf>
    <xf numFmtId="0" fontId="24" fillId="0" borderId="0" xfId="0" applyFont="1" applyFill="1"/>
    <xf numFmtId="0" fontId="24" fillId="0" borderId="0" xfId="0" applyFont="1"/>
    <xf numFmtId="1" fontId="47" fillId="5" borderId="0" xfId="0" applyNumberFormat="1" applyFont="1" applyFill="1" applyAlignment="1">
      <alignment horizontal="center"/>
    </xf>
    <xf numFmtId="2" fontId="38" fillId="5" borderId="0" xfId="0" applyNumberFormat="1" applyFont="1" applyFill="1" applyAlignment="1">
      <alignment horizontal="center"/>
    </xf>
    <xf numFmtId="164" fontId="47" fillId="5" borderId="0" xfId="0" applyNumberFormat="1" applyFont="1" applyFill="1" applyAlignment="1">
      <alignment horizontal="center"/>
    </xf>
    <xf numFmtId="166" fontId="47" fillId="5" borderId="0" xfId="0" applyNumberFormat="1" applyFont="1" applyFill="1" applyBorder="1" applyAlignment="1">
      <alignment horizontal="center" wrapText="1"/>
    </xf>
    <xf numFmtId="166" fontId="47" fillId="5" borderId="0" xfId="0" applyNumberFormat="1" applyFont="1" applyFill="1" applyAlignment="1">
      <alignment horizontal="center"/>
    </xf>
    <xf numFmtId="166" fontId="47" fillId="6" borderId="13" xfId="0" applyNumberFormat="1" applyFont="1" applyFill="1" applyBorder="1" applyAlignment="1">
      <alignment horizontal="center"/>
    </xf>
    <xf numFmtId="166" fontId="47" fillId="6" borderId="0" xfId="0" applyNumberFormat="1" applyFont="1" applyFill="1" applyAlignment="1">
      <alignment horizontal="center"/>
    </xf>
    <xf numFmtId="2" fontId="38" fillId="5" borderId="0" xfId="0" applyNumberFormat="1" applyFont="1" applyFill="1" applyBorder="1" applyAlignment="1">
      <alignment horizontal="center"/>
    </xf>
    <xf numFmtId="164" fontId="38" fillId="5" borderId="0" xfId="0" applyNumberFormat="1" applyFont="1" applyFill="1" applyAlignment="1">
      <alignment horizontal="center"/>
    </xf>
    <xf numFmtId="172" fontId="47" fillId="5" borderId="0" xfId="0" applyNumberFormat="1" applyFont="1" applyFill="1" applyBorder="1" applyAlignment="1">
      <alignment horizontal="center" wrapText="1"/>
    </xf>
    <xf numFmtId="172" fontId="47" fillId="5" borderId="0" xfId="0" applyNumberFormat="1" applyFont="1" applyFill="1" applyAlignment="1">
      <alignment horizontal="center"/>
    </xf>
    <xf numFmtId="166" fontId="47" fillId="6" borderId="0" xfId="0" applyNumberFormat="1" applyFont="1" applyFill="1" applyBorder="1" applyAlignment="1">
      <alignment horizontal="center" wrapText="1"/>
    </xf>
    <xf numFmtId="166" fontId="38" fillId="6" borderId="0" xfId="0" applyNumberFormat="1" applyFont="1" applyFill="1" applyBorder="1" applyAlignment="1">
      <alignment horizontal="center"/>
    </xf>
    <xf numFmtId="1" fontId="47" fillId="7" borderId="0" xfId="0" applyNumberFormat="1" applyFont="1" applyFill="1" applyAlignment="1">
      <alignment horizontal="center"/>
    </xf>
    <xf numFmtId="172" fontId="47" fillId="6" borderId="0" xfId="0" applyNumberFormat="1" applyFont="1" applyFill="1" applyBorder="1" applyAlignment="1">
      <alignment horizontal="center" wrapText="1"/>
    </xf>
    <xf numFmtId="172" fontId="47" fillId="6" borderId="0" xfId="0" applyNumberFormat="1" applyFont="1" applyFill="1" applyAlignment="1">
      <alignment horizontal="center"/>
    </xf>
    <xf numFmtId="2" fontId="38" fillId="5" borderId="0" xfId="0" applyNumberFormat="1" applyFont="1" applyFill="1"/>
    <xf numFmtId="164" fontId="47" fillId="7" borderId="0" xfId="0" applyNumberFormat="1" applyFont="1" applyFill="1" applyAlignment="1">
      <alignment horizontal="center"/>
    </xf>
    <xf numFmtId="166" fontId="38" fillId="7" borderId="0" xfId="0" applyNumberFormat="1" applyFont="1" applyFill="1" applyAlignment="1">
      <alignment horizontal="center"/>
    </xf>
    <xf numFmtId="166" fontId="47" fillId="7" borderId="0" xfId="0" applyNumberFormat="1" applyFont="1" applyFill="1" applyAlignment="1">
      <alignment horizontal="center"/>
    </xf>
    <xf numFmtId="166" fontId="38" fillId="7" borderId="0" xfId="0" applyNumberFormat="1" applyFont="1" applyFill="1" applyBorder="1" applyAlignment="1">
      <alignment horizontal="center"/>
    </xf>
    <xf numFmtId="166" fontId="47" fillId="7" borderId="13" xfId="0" applyNumberFormat="1" applyFont="1" applyFill="1" applyBorder="1" applyAlignment="1">
      <alignment horizontal="center"/>
    </xf>
    <xf numFmtId="166" fontId="47" fillId="7" borderId="0" xfId="0" applyNumberFormat="1" applyFont="1" applyFill="1" applyBorder="1" applyAlignment="1">
      <alignment horizontal="center" wrapText="1"/>
    </xf>
    <xf numFmtId="166" fontId="24" fillId="6" borderId="0" xfId="0" applyNumberFormat="1" applyFont="1" applyFill="1" applyBorder="1" applyAlignment="1">
      <alignment horizontal="center" wrapText="1"/>
    </xf>
    <xf numFmtId="166" fontId="38" fillId="6" borderId="0" xfId="0" applyNumberFormat="1" applyFont="1" applyFill="1" applyAlignment="1">
      <alignment horizontal="center"/>
    </xf>
    <xf numFmtId="166" fontId="47" fillId="6" borderId="0" xfId="0" applyNumberFormat="1" applyFont="1" applyFill="1" applyBorder="1" applyAlignment="1">
      <alignment horizontal="center"/>
    </xf>
    <xf numFmtId="164" fontId="38" fillId="6" borderId="11" xfId="0" applyNumberFormat="1" applyFont="1" applyFill="1" applyBorder="1" applyAlignment="1">
      <alignment horizontal="center"/>
    </xf>
    <xf numFmtId="3" fontId="38" fillId="6" borderId="11" xfId="0" applyNumberFormat="1" applyFont="1" applyFill="1" applyBorder="1" applyAlignment="1">
      <alignment horizontal="center"/>
    </xf>
    <xf numFmtId="164" fontId="38" fillId="6" borderId="11" xfId="0" applyNumberFormat="1" applyFont="1" applyFill="1" applyBorder="1" applyAlignment="1" applyProtection="1">
      <alignment horizontal="center"/>
      <protection locked="0"/>
    </xf>
    <xf numFmtId="0" fontId="27" fillId="11" borderId="23" xfId="0" applyFont="1" applyFill="1" applyBorder="1"/>
    <xf numFmtId="0" fontId="28" fillId="11" borderId="10" xfId="0" applyFont="1" applyFill="1" applyBorder="1"/>
    <xf numFmtId="164" fontId="38" fillId="6" borderId="11" xfId="0" applyNumberFormat="1" applyFont="1" applyFill="1" applyBorder="1" applyAlignment="1" applyProtection="1">
      <alignment horizontal="center"/>
    </xf>
    <xf numFmtId="164" fontId="38" fillId="6" borderId="10" xfId="0" applyNumberFormat="1" applyFont="1" applyFill="1" applyBorder="1" applyAlignment="1">
      <alignment horizontal="center"/>
    </xf>
    <xf numFmtId="0" fontId="86" fillId="6" borderId="11" xfId="0" applyFont="1" applyFill="1" applyBorder="1"/>
    <xf numFmtId="0" fontId="146" fillId="17" borderId="0" xfId="0" applyFont="1" applyFill="1" applyBorder="1" applyAlignment="1">
      <alignment horizontal="center"/>
    </xf>
    <xf numFmtId="166" fontId="68" fillId="17" borderId="0" xfId="0" applyNumberFormat="1" applyFont="1" applyFill="1" applyBorder="1" applyAlignment="1">
      <alignment horizontal="center"/>
    </xf>
    <xf numFmtId="0" fontId="135" fillId="0" borderId="0" xfId="0" applyFont="1"/>
    <xf numFmtId="2" fontId="24" fillId="0" borderId="0" xfId="0" applyNumberFormat="1" applyFont="1" applyFill="1" applyBorder="1" applyAlignment="1">
      <alignment horizontal="center"/>
    </xf>
    <xf numFmtId="0" fontId="147" fillId="0" borderId="0" xfId="0" applyFont="1" applyAlignment="1">
      <alignment horizontal="center"/>
    </xf>
    <xf numFmtId="170" fontId="24" fillId="0" borderId="0" xfId="0" applyNumberFormat="1" applyFont="1" applyFill="1" applyBorder="1" applyAlignment="1">
      <alignment horizontal="center"/>
    </xf>
    <xf numFmtId="0" fontId="26" fillId="0" borderId="0" xfId="0" applyFont="1" applyBorder="1" applyAlignment="1">
      <alignment horizontal="center"/>
    </xf>
    <xf numFmtId="166" fontId="24" fillId="11" borderId="0" xfId="0" applyNumberFormat="1" applyFont="1" applyFill="1" applyBorder="1" applyAlignment="1">
      <alignment horizontal="center"/>
    </xf>
    <xf numFmtId="166" fontId="50" fillId="11" borderId="0" xfId="0" applyNumberFormat="1" applyFont="1" applyFill="1" applyBorder="1" applyAlignment="1">
      <alignment horizontal="center"/>
    </xf>
    <xf numFmtId="166" fontId="50" fillId="11" borderId="0" xfId="0" applyNumberFormat="1" applyFont="1" applyFill="1" applyAlignment="1">
      <alignment horizontal="center"/>
    </xf>
    <xf numFmtId="166" fontId="68" fillId="16" borderId="0" xfId="0" applyNumberFormat="1" applyFont="1" applyFill="1" applyAlignment="1">
      <alignment horizontal="center"/>
    </xf>
    <xf numFmtId="166" fontId="68" fillId="16" borderId="0" xfId="0" applyNumberFormat="1" applyFont="1" applyFill="1" applyBorder="1" applyAlignment="1">
      <alignment horizontal="center"/>
    </xf>
    <xf numFmtId="0" fontId="54" fillId="0" borderId="0" xfId="0" applyFont="1" applyFill="1" applyBorder="1" applyAlignment="1">
      <alignment horizontal="center"/>
    </xf>
    <xf numFmtId="166" fontId="50" fillId="17" borderId="0" xfId="0" applyNumberFormat="1" applyFont="1" applyFill="1" applyBorder="1" applyAlignment="1">
      <alignment horizontal="center"/>
    </xf>
    <xf numFmtId="0" fontId="26" fillId="0" borderId="14" xfId="0" applyFont="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166" fontId="24" fillId="11" borderId="18" xfId="0" applyNumberFormat="1" applyFont="1" applyFill="1" applyBorder="1" applyAlignment="1">
      <alignment horizontal="center"/>
    </xf>
    <xf numFmtId="0" fontId="24" fillId="11" borderId="0" xfId="0" applyFont="1" applyFill="1"/>
    <xf numFmtId="2" fontId="149" fillId="0" borderId="0" xfId="0" applyNumberFormat="1" applyFont="1" applyFill="1" applyAlignment="1">
      <alignment horizontal="center"/>
    </xf>
    <xf numFmtId="0" fontId="51" fillId="0" borderId="0" xfId="0" applyFont="1" applyBorder="1" applyAlignment="1">
      <alignment horizontal="right"/>
    </xf>
    <xf numFmtId="0" fontId="38" fillId="0" borderId="0" xfId="0" applyFont="1" applyBorder="1"/>
    <xf numFmtId="0" fontId="47" fillId="0" borderId="0" xfId="0" applyFont="1" applyFill="1"/>
    <xf numFmtId="166" fontId="47" fillId="11" borderId="0" xfId="0" applyNumberFormat="1" applyFont="1" applyFill="1" applyAlignment="1">
      <alignment horizontal="center"/>
    </xf>
    <xf numFmtId="165" fontId="47" fillId="11" borderId="0" xfId="1" applyNumberFormat="1" applyFont="1" applyFill="1" applyAlignment="1">
      <alignment horizontal="center"/>
    </xf>
    <xf numFmtId="0" fontId="54" fillId="0" borderId="0" xfId="0" applyFont="1"/>
    <xf numFmtId="0" fontId="150" fillId="0" borderId="0" xfId="0" applyFont="1" applyAlignment="1">
      <alignment horizontal="right"/>
    </xf>
    <xf numFmtId="0" fontId="26" fillId="0" borderId="0" xfId="0" applyFont="1"/>
    <xf numFmtId="0" fontId="150" fillId="0" borderId="0" xfId="0" applyFont="1" applyFill="1" applyAlignment="1">
      <alignment horizontal="right"/>
    </xf>
    <xf numFmtId="167" fontId="79" fillId="0" borderId="0" xfId="0" applyNumberFormat="1" applyFont="1" applyFill="1"/>
    <xf numFmtId="2" fontId="38" fillId="0" borderId="0" xfId="0" applyNumberFormat="1" applyFont="1" applyFill="1" applyBorder="1" applyAlignment="1">
      <alignment horizontal="right"/>
    </xf>
    <xf numFmtId="1" fontId="150" fillId="0" borderId="0" xfId="0" applyNumberFormat="1" applyFont="1" applyFill="1" applyBorder="1" applyAlignment="1">
      <alignment horizontal="left"/>
    </xf>
    <xf numFmtId="164" fontId="49" fillId="5" borderId="0" xfId="0" applyNumberFormat="1" applyFont="1" applyFill="1" applyAlignment="1">
      <alignment horizontal="center"/>
    </xf>
    <xf numFmtId="164" fontId="49" fillId="5" borderId="13" xfId="0" applyNumberFormat="1" applyFont="1" applyFill="1" applyBorder="1" applyAlignment="1">
      <alignment horizontal="center"/>
    </xf>
    <xf numFmtId="164" fontId="38" fillId="5" borderId="0" xfId="0" applyNumberFormat="1" applyFont="1" applyFill="1" applyBorder="1" applyAlignment="1">
      <alignment horizontal="center"/>
    </xf>
    <xf numFmtId="164" fontId="38" fillId="5" borderId="13" xfId="0" applyNumberFormat="1" applyFont="1" applyFill="1" applyBorder="1" applyAlignment="1">
      <alignment horizontal="center"/>
    </xf>
    <xf numFmtId="0" fontId="46" fillId="11" borderId="0" xfId="0" applyFont="1" applyFill="1"/>
    <xf numFmtId="164" fontId="49" fillId="5" borderId="0" xfId="0" applyNumberFormat="1" applyFont="1" applyFill="1" applyBorder="1" applyAlignment="1">
      <alignment horizontal="center"/>
    </xf>
    <xf numFmtId="164" fontId="38" fillId="11" borderId="0" xfId="0" applyNumberFormat="1" applyFont="1" applyFill="1" applyAlignment="1">
      <alignment horizontal="center"/>
    </xf>
    <xf numFmtId="164" fontId="51" fillId="5" borderId="0" xfId="0" applyNumberFormat="1" applyFont="1" applyFill="1" applyAlignment="1">
      <alignment horizontal="center"/>
    </xf>
    <xf numFmtId="164" fontId="51" fillId="5" borderId="13" xfId="0" applyNumberFormat="1" applyFont="1" applyFill="1" applyBorder="1" applyAlignment="1">
      <alignment horizontal="center"/>
    </xf>
    <xf numFmtId="164" fontId="51" fillId="5" borderId="0" xfId="0" applyNumberFormat="1" applyFont="1" applyFill="1" applyBorder="1" applyAlignment="1">
      <alignment horizontal="center"/>
    </xf>
    <xf numFmtId="0" fontId="135" fillId="11" borderId="23" xfId="0" applyFont="1" applyFill="1" applyBorder="1"/>
    <xf numFmtId="0" fontId="142" fillId="6" borderId="26" xfId="0" applyFont="1" applyFill="1" applyBorder="1" applyAlignment="1">
      <alignment horizontal="center"/>
    </xf>
    <xf numFmtId="0" fontId="142" fillId="6" borderId="31" xfId="0" applyFont="1" applyFill="1" applyBorder="1" applyAlignment="1">
      <alignment horizontal="center"/>
    </xf>
    <xf numFmtId="0" fontId="142" fillId="6" borderId="25" xfId="0" applyFont="1" applyFill="1" applyBorder="1" applyAlignment="1">
      <alignment horizontal="right"/>
    </xf>
    <xf numFmtId="10" fontId="142" fillId="6" borderId="0" xfId="0" applyNumberFormat="1" applyFont="1" applyFill="1" applyBorder="1" applyAlignment="1">
      <alignment horizontal="center"/>
    </xf>
    <xf numFmtId="0" fontId="135" fillId="6" borderId="0" xfId="0" applyFont="1" applyFill="1" applyBorder="1"/>
    <xf numFmtId="3" fontId="142" fillId="6" borderId="0" xfId="0" applyNumberFormat="1" applyFont="1" applyFill="1" applyBorder="1" applyAlignment="1">
      <alignment horizontal="center"/>
    </xf>
    <xf numFmtId="10" fontId="142" fillId="6" borderId="9" xfId="0" applyNumberFormat="1" applyFont="1" applyFill="1" applyBorder="1" applyAlignment="1">
      <alignment horizontal="center"/>
    </xf>
    <xf numFmtId="10" fontId="142" fillId="6" borderId="31" xfId="0" applyNumberFormat="1" applyFont="1" applyFill="1" applyBorder="1" applyAlignment="1">
      <alignment horizontal="center"/>
    </xf>
    <xf numFmtId="0" fontId="152" fillId="6" borderId="0" xfId="0" applyFont="1" applyFill="1"/>
    <xf numFmtId="2" fontId="38" fillId="11" borderId="28" xfId="0" applyNumberFormat="1" applyFont="1" applyFill="1" applyBorder="1" applyAlignment="1">
      <alignment horizontal="center"/>
    </xf>
    <xf numFmtId="2" fontId="38" fillId="11" borderId="29" xfId="0" applyNumberFormat="1" applyFont="1" applyFill="1" applyBorder="1" applyAlignment="1">
      <alignment horizontal="center"/>
    </xf>
    <xf numFmtId="2" fontId="38" fillId="11" borderId="30" xfId="0" applyNumberFormat="1" applyFont="1" applyFill="1" applyBorder="1" applyAlignment="1">
      <alignment horizontal="center"/>
    </xf>
    <xf numFmtId="1" fontId="24" fillId="11" borderId="0" xfId="0" applyNumberFormat="1" applyFont="1" applyFill="1" applyAlignment="1">
      <alignment horizontal="center"/>
    </xf>
    <xf numFmtId="1" fontId="24" fillId="11" borderId="0" xfId="0" quotePrefix="1" applyNumberFormat="1" applyFont="1" applyFill="1" applyAlignment="1">
      <alignment horizontal="center"/>
    </xf>
    <xf numFmtId="0" fontId="135" fillId="0" borderId="0" xfId="0" applyFont="1" applyBorder="1"/>
    <xf numFmtId="1" fontId="54" fillId="11" borderId="23" xfId="0" applyNumberFormat="1" applyFont="1" applyFill="1" applyBorder="1" applyAlignment="1">
      <alignment horizontal="center"/>
    </xf>
    <xf numFmtId="166" fontId="51" fillId="0" borderId="0" xfId="0" applyNumberFormat="1" applyFont="1" applyFill="1"/>
    <xf numFmtId="3" fontId="28" fillId="0" borderId="0" xfId="0" applyNumberFormat="1" applyFont="1" applyFill="1" applyAlignment="1">
      <alignment horizontal="center"/>
    </xf>
    <xf numFmtId="0" fontId="24" fillId="11" borderId="0" xfId="0" quotePrefix="1" applyFont="1" applyFill="1" applyBorder="1" applyAlignment="1">
      <alignment horizontal="left"/>
    </xf>
    <xf numFmtId="0" fontId="38" fillId="0" borderId="0" xfId="0" applyFont="1" applyAlignment="1">
      <alignment horizontal="right"/>
    </xf>
    <xf numFmtId="0" fontId="38" fillId="5" borderId="0" xfId="0" applyNumberFormat="1" applyFont="1" applyFill="1" applyAlignment="1">
      <alignment horizontal="center"/>
    </xf>
    <xf numFmtId="1" fontId="68" fillId="0" borderId="0" xfId="0" applyNumberFormat="1" applyFont="1" applyAlignment="1">
      <alignment horizontal="center"/>
    </xf>
    <xf numFmtId="2" fontId="68" fillId="0" borderId="0" xfId="0" applyNumberFormat="1" applyFont="1" applyAlignment="1">
      <alignment horizontal="center"/>
    </xf>
    <xf numFmtId="2" fontId="151" fillId="0" borderId="0" xfId="0" applyNumberFormat="1" applyFont="1" applyAlignment="1">
      <alignment horizontal="center"/>
    </xf>
    <xf numFmtId="0" fontId="154" fillId="0" borderId="0" xfId="3" quotePrefix="1" applyFont="1" applyAlignment="1" applyProtection="1">
      <alignment horizontal="left"/>
    </xf>
    <xf numFmtId="0" fontId="155" fillId="0" borderId="0" xfId="0" applyFont="1" applyAlignment="1">
      <alignment horizontal="right"/>
    </xf>
    <xf numFmtId="0" fontId="149" fillId="0" borderId="0" xfId="0" applyFont="1"/>
    <xf numFmtId="173" fontId="149" fillId="0" borderId="0" xfId="0" applyNumberFormat="1" applyFont="1"/>
    <xf numFmtId="4" fontId="38" fillId="5" borderId="0" xfId="0" applyNumberFormat="1" applyFont="1" applyFill="1" applyAlignment="1">
      <alignment horizontal="center"/>
    </xf>
    <xf numFmtId="2" fontId="49" fillId="5" borderId="0" xfId="0" applyNumberFormat="1" applyFont="1" applyFill="1" applyAlignment="1">
      <alignment horizontal="center"/>
    </xf>
    <xf numFmtId="0" fontId="49" fillId="5" borderId="0" xfId="0" applyNumberFormat="1" applyFont="1" applyFill="1" applyAlignment="1">
      <alignment horizontal="center"/>
    </xf>
    <xf numFmtId="0" fontId="28" fillId="0" borderId="0" xfId="0" applyFont="1" applyAlignment="1">
      <alignment horizontal="center"/>
    </xf>
    <xf numFmtId="1" fontId="28" fillId="0" borderId="0" xfId="0" applyNumberFormat="1" applyFont="1" applyAlignment="1">
      <alignment horizontal="center"/>
    </xf>
    <xf numFmtId="2" fontId="156" fillId="0" borderId="0" xfId="0" applyNumberFormat="1" applyFont="1" applyAlignment="1">
      <alignment horizontal="center"/>
    </xf>
    <xf numFmtId="0" fontId="135" fillId="2" borderId="0" xfId="0" applyFont="1" applyFill="1"/>
    <xf numFmtId="0" fontId="94" fillId="2" borderId="0" xfId="0" applyFont="1" applyFill="1" applyAlignment="1">
      <alignment horizontal="center"/>
    </xf>
    <xf numFmtId="0" fontId="95" fillId="2" borderId="0" xfId="0" applyFont="1" applyFill="1"/>
    <xf numFmtId="0" fontId="158" fillId="0" borderId="0" xfId="0" applyFont="1" applyAlignment="1">
      <alignment horizontal="center"/>
    </xf>
    <xf numFmtId="0" fontId="158" fillId="0" borderId="0" xfId="0" applyFont="1"/>
    <xf numFmtId="0" fontId="159" fillId="0" borderId="0" xfId="0" applyFont="1" applyAlignment="1">
      <alignment horizontal="center"/>
    </xf>
    <xf numFmtId="164" fontId="158" fillId="0" borderId="0" xfId="0" applyNumberFormat="1" applyFont="1"/>
    <xf numFmtId="164" fontId="38" fillId="11" borderId="0" xfId="0" applyNumberFormat="1" applyFont="1" applyFill="1" applyBorder="1" applyAlignment="1">
      <alignment horizontal="center"/>
    </xf>
    <xf numFmtId="166" fontId="47" fillId="7" borderId="0" xfId="0" applyNumberFormat="1" applyFont="1" applyFill="1" applyBorder="1" applyAlignment="1">
      <alignment horizontal="center"/>
    </xf>
    <xf numFmtId="0" fontId="160" fillId="0" borderId="0" xfId="0" applyFont="1" applyFill="1"/>
    <xf numFmtId="0" fontId="161" fillId="0" borderId="0" xfId="0" applyFont="1" applyFill="1"/>
    <xf numFmtId="0" fontId="161" fillId="0" borderId="0" xfId="0" applyFont="1"/>
    <xf numFmtId="0" fontId="65" fillId="11" borderId="0" xfId="0" applyFont="1" applyFill="1" applyAlignment="1">
      <alignment horizontal="right"/>
    </xf>
    <xf numFmtId="0" fontId="37" fillId="0" borderId="0" xfId="0" applyFont="1" applyFill="1" applyBorder="1" applyAlignment="1">
      <alignment horizontal="center"/>
    </xf>
    <xf numFmtId="0" fontId="37" fillId="0" borderId="0" xfId="0" applyFont="1" applyBorder="1" applyAlignment="1">
      <alignment horizontal="center"/>
    </xf>
    <xf numFmtId="166" fontId="37" fillId="0" borderId="0" xfId="0" applyNumberFormat="1" applyFont="1" applyFill="1" applyBorder="1" applyAlignment="1">
      <alignment horizontal="center"/>
    </xf>
    <xf numFmtId="166" fontId="37" fillId="0" borderId="0" xfId="0" applyNumberFormat="1" applyFont="1" applyFill="1" applyAlignment="1">
      <alignment horizontal="center"/>
    </xf>
    <xf numFmtId="166" fontId="37" fillId="0" borderId="0" xfId="0" applyNumberFormat="1" applyFont="1" applyAlignment="1">
      <alignment horizontal="center"/>
    </xf>
    <xf numFmtId="164" fontId="142" fillId="6" borderId="11" xfId="0" applyNumberFormat="1" applyFont="1" applyFill="1" applyBorder="1" applyAlignment="1" applyProtection="1">
      <alignment horizontal="center"/>
      <protection locked="0"/>
    </xf>
    <xf numFmtId="0" fontId="141" fillId="6" borderId="11" xfId="0" applyFont="1" applyFill="1" applyBorder="1"/>
    <xf numFmtId="0" fontId="141" fillId="5" borderId="24" xfId="0" applyFont="1" applyFill="1" applyBorder="1"/>
    <xf numFmtId="164" fontId="142" fillId="5" borderId="0" xfId="0" applyNumberFormat="1" applyFont="1" applyFill="1" applyAlignment="1">
      <alignment horizontal="center"/>
    </xf>
    <xf numFmtId="1" fontId="142" fillId="5" borderId="0" xfId="0" applyNumberFormat="1" applyFont="1" applyFill="1" applyAlignment="1">
      <alignment horizontal="center"/>
    </xf>
    <xf numFmtId="175" fontId="63" fillId="0" borderId="19" xfId="2" applyNumberFormat="1" applyFont="1" applyBorder="1"/>
    <xf numFmtId="169" fontId="21" fillId="0" borderId="0" xfId="0" applyNumberFormat="1" applyFont="1" applyBorder="1" applyAlignment="1">
      <alignment horizontal="left"/>
    </xf>
    <xf numFmtId="175" fontId="162" fillId="0" borderId="0" xfId="2" applyNumberFormat="1" applyFont="1"/>
    <xf numFmtId="0" fontId="162" fillId="0" borderId="0" xfId="0" applyFont="1" applyAlignment="1">
      <alignment horizontal="left"/>
    </xf>
    <xf numFmtId="0" fontId="43" fillId="0" borderId="0" xfId="0" applyFont="1"/>
    <xf numFmtId="0" fontId="163" fillId="2" borderId="0" xfId="0" applyFont="1" applyFill="1" applyAlignment="1">
      <alignment horizontal="center"/>
    </xf>
    <xf numFmtId="0" fontId="16" fillId="2" borderId="0" xfId="0" applyFont="1" applyFill="1" applyAlignment="1">
      <alignment horizontal="left"/>
    </xf>
    <xf numFmtId="172" fontId="95" fillId="5" borderId="0" xfId="0" applyNumberFormat="1" applyFont="1" applyFill="1" applyBorder="1" applyAlignment="1">
      <alignment horizontal="center"/>
    </xf>
    <xf numFmtId="0" fontId="161" fillId="0" borderId="0" xfId="0" applyFont="1" applyAlignment="1">
      <alignment horizontal="center"/>
    </xf>
    <xf numFmtId="3" fontId="161" fillId="0" borderId="0" xfId="0" applyNumberFormat="1" applyFont="1" applyAlignment="1">
      <alignment horizontal="center"/>
    </xf>
    <xf numFmtId="3" fontId="38" fillId="5" borderId="0" xfId="0" applyNumberFormat="1" applyFont="1" applyFill="1" applyBorder="1" applyAlignment="1">
      <alignment horizontal="center"/>
    </xf>
    <xf numFmtId="1" fontId="38" fillId="5" borderId="0" xfId="0" applyNumberFormat="1" applyFont="1" applyFill="1" applyBorder="1" applyAlignment="1">
      <alignment horizontal="center"/>
    </xf>
    <xf numFmtId="0" fontId="51" fillId="11" borderId="0" xfId="0" applyFont="1" applyFill="1" applyBorder="1" applyAlignment="1">
      <alignment horizontal="center"/>
    </xf>
    <xf numFmtId="3" fontId="13" fillId="0" borderId="0" xfId="0" applyNumberFormat="1" applyFont="1" applyAlignment="1">
      <alignment horizontal="center"/>
    </xf>
    <xf numFmtId="0" fontId="165" fillId="7" borderId="0" xfId="0" applyFont="1" applyFill="1" applyAlignment="1">
      <alignment horizontal="left"/>
    </xf>
    <xf numFmtId="0" fontId="165" fillId="7" borderId="0" xfId="0" applyFont="1" applyFill="1" applyBorder="1" applyAlignment="1">
      <alignment horizontal="right"/>
    </xf>
    <xf numFmtId="0" fontId="166" fillId="4" borderId="0" xfId="0" applyFont="1" applyFill="1"/>
    <xf numFmtId="0" fontId="166" fillId="4" borderId="0" xfId="0" quotePrefix="1" applyFont="1" applyFill="1" applyAlignment="1">
      <alignment horizontal="left"/>
    </xf>
    <xf numFmtId="10" fontId="166" fillId="4" borderId="0" xfId="1" applyNumberFormat="1" applyFont="1" applyFill="1" applyAlignment="1">
      <alignment horizontal="right"/>
    </xf>
    <xf numFmtId="171" fontId="0" fillId="0" borderId="0" xfId="0" applyNumberFormat="1" applyFont="1"/>
    <xf numFmtId="171" fontId="46" fillId="0" borderId="0" xfId="0" applyNumberFormat="1" applyFont="1" applyAlignment="1">
      <alignment horizontal="left"/>
    </xf>
    <xf numFmtId="10" fontId="49" fillId="5" borderId="0" xfId="0" applyNumberFormat="1" applyFont="1" applyFill="1" applyAlignment="1">
      <alignment horizontal="center"/>
    </xf>
    <xf numFmtId="0" fontId="165" fillId="7" borderId="0" xfId="0" applyFont="1" applyFill="1" applyBorder="1" applyAlignment="1">
      <alignment horizontal="left"/>
    </xf>
    <xf numFmtId="2" fontId="146" fillId="9" borderId="0" xfId="0" applyNumberFormat="1" applyFont="1" applyFill="1" applyAlignment="1">
      <alignment horizontal="center"/>
    </xf>
    <xf numFmtId="0" fontId="31" fillId="2" borderId="0" xfId="0" applyFont="1" applyFill="1" applyAlignment="1">
      <alignment horizontal="center"/>
    </xf>
    <xf numFmtId="164" fontId="51" fillId="0" borderId="0" xfId="0" applyNumberFormat="1" applyFont="1" applyFill="1" applyAlignment="1">
      <alignment horizontal="center"/>
    </xf>
    <xf numFmtId="0" fontId="52" fillId="0" borderId="0" xfId="0" quotePrefix="1" applyFont="1" applyFill="1" applyAlignment="1">
      <alignment horizontal="left"/>
    </xf>
    <xf numFmtId="0" fontId="52" fillId="0" borderId="0" xfId="0" applyFont="1" applyFill="1"/>
    <xf numFmtId="166" fontId="52" fillId="0" borderId="0" xfId="0" applyNumberFormat="1" applyFont="1" applyFill="1"/>
    <xf numFmtId="166" fontId="43" fillId="0" borderId="0" xfId="0" applyNumberFormat="1" applyFont="1" applyFill="1"/>
    <xf numFmtId="165" fontId="52" fillId="0" borderId="0" xfId="1" applyNumberFormat="1" applyFont="1" applyFill="1"/>
    <xf numFmtId="0" fontId="161" fillId="11" borderId="0" xfId="0" applyFont="1" applyFill="1"/>
    <xf numFmtId="165" fontId="161" fillId="11" borderId="0" xfId="0" applyNumberFormat="1" applyFont="1" applyFill="1" applyBorder="1" applyAlignment="1">
      <alignment horizontal="right"/>
    </xf>
    <xf numFmtId="0" fontId="13" fillId="11" borderId="0" xfId="0" applyFont="1" applyFill="1"/>
    <xf numFmtId="0" fontId="22" fillId="0" borderId="0" xfId="0" quotePrefix="1" applyFont="1" applyBorder="1" applyAlignment="1">
      <alignment horizontal="center"/>
    </xf>
    <xf numFmtId="166" fontId="37" fillId="0" borderId="0" xfId="0" applyNumberFormat="1" applyFont="1" applyBorder="1" applyAlignment="1">
      <alignment horizontal="center"/>
    </xf>
    <xf numFmtId="166" fontId="142" fillId="5" borderId="0" xfId="0" applyNumberFormat="1" applyFont="1" applyFill="1" applyAlignment="1">
      <alignment horizontal="center"/>
    </xf>
    <xf numFmtId="166" fontId="142" fillId="7" borderId="0" xfId="0" applyNumberFormat="1" applyFont="1" applyFill="1" applyAlignment="1">
      <alignment horizontal="center"/>
    </xf>
    <xf numFmtId="176" fontId="165" fillId="7" borderId="0" xfId="0" applyNumberFormat="1" applyFont="1" applyFill="1" applyAlignment="1">
      <alignment horizontal="right"/>
    </xf>
    <xf numFmtId="177" fontId="165" fillId="7" borderId="0" xfId="0" applyNumberFormat="1" applyFont="1" applyFill="1" applyAlignment="1">
      <alignment horizontal="right"/>
    </xf>
    <xf numFmtId="178" fontId="166" fillId="4" borderId="0" xfId="0" applyNumberFormat="1" applyFont="1" applyFill="1" applyAlignment="1">
      <alignment horizontal="right"/>
    </xf>
    <xf numFmtId="178" fontId="119" fillId="4" borderId="0" xfId="0" applyNumberFormat="1" applyFont="1" applyFill="1" applyAlignment="1">
      <alignment horizontal="center"/>
    </xf>
    <xf numFmtId="178" fontId="121" fillId="4" borderId="0" xfId="0" applyNumberFormat="1" applyFont="1" applyFill="1" applyAlignment="1">
      <alignment horizontal="center"/>
    </xf>
    <xf numFmtId="17" fontId="168" fillId="0" borderId="0" xfId="0" applyNumberFormat="1" applyFont="1" applyAlignment="1">
      <alignment horizontal="left"/>
    </xf>
    <xf numFmtId="17" fontId="168" fillId="0" borderId="0" xfId="0" quotePrefix="1" applyNumberFormat="1" applyFont="1" applyFill="1" applyBorder="1" applyAlignment="1">
      <alignment horizontal="left"/>
    </xf>
    <xf numFmtId="0" fontId="26" fillId="11" borderId="23" xfId="0" applyFont="1" applyFill="1" applyBorder="1" applyAlignment="1">
      <alignment horizontal="center"/>
    </xf>
    <xf numFmtId="0" fontId="26" fillId="12" borderId="1" xfId="0" applyFont="1" applyFill="1" applyBorder="1"/>
    <xf numFmtId="0" fontId="26" fillId="12" borderId="2" xfId="0" applyFont="1" applyFill="1" applyBorder="1" applyAlignment="1">
      <alignment horizontal="center"/>
    </xf>
    <xf numFmtId="0" fontId="157" fillId="12" borderId="2" xfId="0" applyFont="1" applyFill="1" applyBorder="1" applyAlignment="1">
      <alignment horizontal="center"/>
    </xf>
    <xf numFmtId="0" fontId="26" fillId="12" borderId="3" xfId="0" applyFont="1" applyFill="1" applyBorder="1"/>
    <xf numFmtId="0" fontId="26" fillId="12" borderId="5" xfId="0" applyFont="1" applyFill="1" applyBorder="1"/>
    <xf numFmtId="0" fontId="26" fillId="12" borderId="8" xfId="0" applyFont="1" applyFill="1" applyBorder="1" applyAlignment="1">
      <alignment horizontal="center"/>
    </xf>
    <xf numFmtId="0" fontId="26" fillId="8" borderId="5" xfId="0" applyFont="1" applyFill="1" applyBorder="1"/>
    <xf numFmtId="0" fontId="26" fillId="8" borderId="6" xfId="0" applyFont="1" applyFill="1" applyBorder="1" applyAlignment="1">
      <alignment horizontal="center"/>
    </xf>
    <xf numFmtId="0" fontId="157" fillId="8" borderId="6" xfId="0" applyFont="1" applyFill="1" applyBorder="1" applyAlignment="1">
      <alignment horizontal="center"/>
    </xf>
    <xf numFmtId="0" fontId="26" fillId="8" borderId="3" xfId="0" applyFont="1" applyFill="1" applyBorder="1"/>
    <xf numFmtId="0" fontId="26" fillId="8" borderId="4" xfId="0" applyFont="1" applyFill="1" applyBorder="1" applyAlignment="1">
      <alignment horizontal="center"/>
    </xf>
    <xf numFmtId="0" fontId="157" fillId="8" borderId="4" xfId="0" applyFont="1" applyFill="1" applyBorder="1" applyAlignment="1">
      <alignment horizontal="center"/>
    </xf>
    <xf numFmtId="0" fontId="26" fillId="8" borderId="7" xfId="0" applyFont="1" applyFill="1" applyBorder="1"/>
    <xf numFmtId="0" fontId="26" fillId="8" borderId="8" xfId="0" applyFont="1" applyFill="1" applyBorder="1" applyAlignment="1">
      <alignment horizontal="center"/>
    </xf>
    <xf numFmtId="0" fontId="157" fillId="8" borderId="8" xfId="0" applyFont="1" applyFill="1" applyBorder="1" applyAlignment="1">
      <alignment horizontal="center"/>
    </xf>
    <xf numFmtId="179" fontId="162" fillId="0" borderId="0" xfId="2" applyNumberFormat="1" applyFont="1"/>
    <xf numFmtId="166" fontId="24" fillId="18" borderId="17" xfId="0" applyNumberFormat="1" applyFont="1" applyFill="1" applyBorder="1" applyAlignment="1">
      <alignment horizontal="center"/>
    </xf>
    <xf numFmtId="180" fontId="6" fillId="0" borderId="0" xfId="0" applyNumberFormat="1" applyFont="1"/>
    <xf numFmtId="0" fontId="38" fillId="11" borderId="0" xfId="0" applyFont="1" applyFill="1" applyBorder="1" applyAlignment="1">
      <alignment horizontal="center"/>
    </xf>
    <xf numFmtId="3" fontId="49" fillId="6" borderId="11" xfId="0" applyNumberFormat="1" applyFont="1" applyFill="1" applyBorder="1" applyAlignment="1">
      <alignment horizontal="center"/>
    </xf>
    <xf numFmtId="0" fontId="169" fillId="0" borderId="0" xfId="0" applyFont="1" applyAlignment="1">
      <alignment horizontal="right"/>
    </xf>
    <xf numFmtId="0" fontId="38" fillId="11" borderId="0" xfId="0" quotePrefix="1" applyFont="1" applyFill="1" applyAlignment="1">
      <alignment horizontal="left"/>
    </xf>
    <xf numFmtId="0" fontId="38" fillId="11" borderId="0" xfId="0" quotePrefix="1" applyFont="1" applyFill="1" applyBorder="1" applyAlignment="1">
      <alignment horizontal="left"/>
    </xf>
    <xf numFmtId="0" fontId="68" fillId="0" borderId="0" xfId="0" applyFont="1" applyFill="1" applyBorder="1" applyAlignment="1">
      <alignment horizontal="center"/>
    </xf>
    <xf numFmtId="0" fontId="140" fillId="0" borderId="0" xfId="0" applyFont="1"/>
    <xf numFmtId="1" fontId="95" fillId="0" borderId="0" xfId="0" applyNumberFormat="1" applyFont="1" applyAlignment="1">
      <alignment horizontal="right"/>
    </xf>
    <xf numFmtId="0" fontId="95" fillId="0" borderId="0" xfId="0" applyFont="1"/>
    <xf numFmtId="2" fontId="8" fillId="0" borderId="0" xfId="0" applyNumberFormat="1" applyFont="1" applyFill="1" applyAlignment="1">
      <alignment horizontal="right"/>
    </xf>
    <xf numFmtId="0" fontId="8" fillId="0" borderId="0" xfId="0" applyFont="1" applyFill="1"/>
    <xf numFmtId="0" fontId="37" fillId="0" borderId="0" xfId="0" applyFont="1" applyFill="1"/>
    <xf numFmtId="166" fontId="37" fillId="0" borderId="0" xfId="0" applyNumberFormat="1" applyFont="1" applyFill="1"/>
    <xf numFmtId="166" fontId="172" fillId="11" borderId="0" xfId="0" applyNumberFormat="1" applyFont="1" applyFill="1" applyAlignment="1">
      <alignment horizontal="center"/>
    </xf>
    <xf numFmtId="164" fontId="51" fillId="6" borderId="0" xfId="0" applyNumberFormat="1" applyFont="1" applyFill="1" applyAlignment="1">
      <alignment horizontal="center"/>
    </xf>
    <xf numFmtId="166" fontId="68" fillId="19" borderId="0" xfId="0" applyNumberFormat="1" applyFont="1" applyFill="1" applyBorder="1" applyAlignment="1">
      <alignment horizontal="center"/>
    </xf>
    <xf numFmtId="0" fontId="38" fillId="5" borderId="0" xfId="0" applyFont="1" applyFill="1" applyBorder="1" applyAlignment="1">
      <alignment horizontal="center"/>
    </xf>
    <xf numFmtId="0" fontId="51" fillId="0" borderId="0" xfId="0" applyFont="1" applyAlignment="1">
      <alignment horizontal="right"/>
    </xf>
    <xf numFmtId="4" fontId="51" fillId="0" borderId="0" xfId="0" applyNumberFormat="1" applyFont="1" applyAlignment="1">
      <alignment horizontal="center"/>
    </xf>
    <xf numFmtId="166" fontId="49" fillId="5" borderId="13" xfId="0" applyNumberFormat="1" applyFont="1" applyFill="1" applyBorder="1" applyAlignment="1">
      <alignment horizontal="center"/>
    </xf>
    <xf numFmtId="0" fontId="135" fillId="11" borderId="0" xfId="0" applyFont="1" applyFill="1" applyAlignment="1">
      <alignment horizontal="center"/>
    </xf>
    <xf numFmtId="0" fontId="173" fillId="11" borderId="0" xfId="0" quotePrefix="1" applyFont="1" applyFill="1" applyAlignment="1">
      <alignment horizontal="left"/>
    </xf>
    <xf numFmtId="0" fontId="0" fillId="20" borderId="0" xfId="0" applyFont="1" applyFill="1" applyBorder="1"/>
    <xf numFmtId="0" fontId="97" fillId="20" borderId="0" xfId="0" applyFont="1" applyFill="1" applyBorder="1"/>
    <xf numFmtId="0" fontId="97" fillId="20" borderId="0" xfId="0" applyFont="1" applyFill="1"/>
    <xf numFmtId="0" fontId="171" fillId="20" borderId="0" xfId="0" applyFont="1" applyFill="1"/>
    <xf numFmtId="43" fontId="162" fillId="0" borderId="0" xfId="2" applyNumberFormat="1" applyFont="1"/>
    <xf numFmtId="0" fontId="19" fillId="0" borderId="0" xfId="0" applyFont="1" applyFill="1" applyBorder="1" applyAlignment="1">
      <alignment horizontal="center"/>
    </xf>
    <xf numFmtId="4" fontId="43" fillId="0" borderId="0" xfId="0" applyNumberFormat="1" applyFont="1" applyFill="1" applyAlignment="1">
      <alignment horizontal="center"/>
    </xf>
    <xf numFmtId="2" fontId="43" fillId="0" borderId="0" xfId="0" applyNumberFormat="1" applyFont="1" applyAlignment="1">
      <alignment horizontal="center"/>
    </xf>
    <xf numFmtId="2" fontId="43" fillId="0" borderId="0" xfId="0" applyNumberFormat="1" applyFont="1" applyFill="1" applyAlignment="1">
      <alignment horizontal="center"/>
    </xf>
    <xf numFmtId="2" fontId="143" fillId="0" borderId="0" xfId="0" applyNumberFormat="1" applyFont="1" applyAlignment="1">
      <alignment horizontal="center"/>
    </xf>
    <xf numFmtId="2" fontId="174" fillId="0" borderId="0" xfId="0" applyNumberFormat="1" applyFont="1" applyAlignment="1">
      <alignment horizontal="center"/>
    </xf>
    <xf numFmtId="2" fontId="43" fillId="0" borderId="0" xfId="0" applyNumberFormat="1" applyFont="1"/>
    <xf numFmtId="166" fontId="13" fillId="0" borderId="0" xfId="0" applyNumberFormat="1" applyFont="1"/>
    <xf numFmtId="171" fontId="97" fillId="0" borderId="0" xfId="0" applyNumberFormat="1" applyFont="1"/>
    <xf numFmtId="2" fontId="0" fillId="20" borderId="0" xfId="0" applyNumberFormat="1" applyFont="1" applyFill="1" applyAlignment="1">
      <alignment horizontal="center"/>
    </xf>
    <xf numFmtId="0" fontId="161" fillId="0" borderId="0" xfId="0" applyFont="1" applyAlignment="1">
      <alignment horizontal="left"/>
    </xf>
    <xf numFmtId="166" fontId="148" fillId="11" borderId="19" xfId="0" applyNumberFormat="1" applyFont="1" applyFill="1" applyBorder="1" applyAlignment="1">
      <alignment horizontal="center"/>
    </xf>
    <xf numFmtId="3" fontId="0" fillId="0" borderId="0" xfId="0" applyNumberFormat="1"/>
    <xf numFmtId="0" fontId="175" fillId="0" borderId="0" xfId="0" applyFont="1" applyAlignment="1">
      <alignment horizontal="center"/>
    </xf>
    <xf numFmtId="17" fontId="168" fillId="2" borderId="0" xfId="0" applyNumberFormat="1" applyFont="1" applyFill="1" applyAlignment="1">
      <alignment horizontal="left"/>
    </xf>
    <xf numFmtId="10" fontId="58" fillId="0" borderId="0" xfId="0" applyNumberFormat="1" applyFont="1" applyBorder="1" applyAlignment="1">
      <alignment horizontal="center"/>
    </xf>
    <xf numFmtId="0" fontId="13" fillId="0" borderId="0" xfId="0" applyFont="1" applyBorder="1"/>
    <xf numFmtId="0" fontId="82" fillId="0" borderId="0" xfId="0" applyFont="1" applyBorder="1" applyAlignment="1">
      <alignment horizontal="right"/>
    </xf>
    <xf numFmtId="0" fontId="34" fillId="0" borderId="0" xfId="0" applyFont="1" applyBorder="1" applyAlignment="1">
      <alignment horizontal="right"/>
    </xf>
    <xf numFmtId="0" fontId="35" fillId="0" borderId="0" xfId="0" applyFont="1" applyBorder="1" applyAlignment="1">
      <alignment horizontal="right"/>
    </xf>
    <xf numFmtId="0" fontId="0" fillId="0" borderId="0" xfId="0" applyFont="1" applyFill="1" applyBorder="1"/>
    <xf numFmtId="3" fontId="135" fillId="5" borderId="0" xfId="0" applyNumberFormat="1" applyFont="1" applyFill="1" applyAlignment="1">
      <alignment horizontal="center"/>
    </xf>
    <xf numFmtId="3" fontId="135" fillId="5" borderId="13" xfId="0" applyNumberFormat="1" applyFont="1" applyFill="1" applyBorder="1" applyAlignment="1">
      <alignment horizontal="center"/>
    </xf>
    <xf numFmtId="0" fontId="142" fillId="6" borderId="0" xfId="0" applyFont="1" applyFill="1" applyBorder="1" applyAlignment="1">
      <alignment horizontal="left"/>
    </xf>
    <xf numFmtId="0" fontId="141" fillId="6" borderId="26" xfId="0" applyFont="1" applyFill="1" applyBorder="1" applyAlignment="1">
      <alignment horizontal="left"/>
    </xf>
    <xf numFmtId="0" fontId="142" fillId="6" borderId="32" xfId="0" applyFont="1" applyFill="1" applyBorder="1" applyAlignment="1">
      <alignment horizontal="center"/>
    </xf>
    <xf numFmtId="166" fontId="50" fillId="19" borderId="0" xfId="0" applyNumberFormat="1" applyFont="1" applyFill="1" applyBorder="1" applyAlignment="1">
      <alignment horizontal="center"/>
    </xf>
    <xf numFmtId="166" fontId="50" fillId="18" borderId="0" xfId="0" applyNumberFormat="1" applyFont="1" applyFill="1" applyBorder="1" applyAlignment="1">
      <alignment horizontal="center"/>
    </xf>
    <xf numFmtId="1" fontId="0" fillId="0" borderId="0" xfId="0" applyNumberFormat="1" applyFont="1"/>
    <xf numFmtId="181" fontId="43" fillId="0" borderId="0" xfId="0" applyNumberFormat="1" applyFont="1" applyAlignment="1">
      <alignment horizontal="center"/>
    </xf>
    <xf numFmtId="3" fontId="176" fillId="7" borderId="13" xfId="0" applyNumberFormat="1" applyFont="1" applyFill="1" applyBorder="1" applyAlignment="1">
      <alignment horizontal="center"/>
    </xf>
    <xf numFmtId="10" fontId="142" fillId="6" borderId="26" xfId="1" applyNumberFormat="1" applyFont="1" applyFill="1" applyBorder="1" applyAlignment="1">
      <alignment horizontal="center"/>
    </xf>
    <xf numFmtId="3" fontId="176" fillId="7" borderId="0" xfId="0" applyNumberFormat="1" applyFont="1" applyFill="1" applyAlignment="1">
      <alignment horizontal="center"/>
    </xf>
    <xf numFmtId="182" fontId="142" fillId="6" borderId="26" xfId="0" applyNumberFormat="1" applyFont="1" applyFill="1" applyBorder="1" applyAlignment="1">
      <alignment horizontal="center"/>
    </xf>
    <xf numFmtId="3" fontId="176" fillId="7" borderId="0" xfId="0" applyNumberFormat="1" applyFont="1" applyFill="1" applyBorder="1" applyAlignment="1">
      <alignment horizontal="center"/>
    </xf>
    <xf numFmtId="2" fontId="79" fillId="0" borderId="0" xfId="0" applyNumberFormat="1" applyFont="1" applyBorder="1" applyAlignment="1">
      <alignment horizontal="center"/>
    </xf>
    <xf numFmtId="2" fontId="38" fillId="7" borderId="0" xfId="0" applyNumberFormat="1" applyFont="1" applyFill="1" applyAlignment="1">
      <alignment horizontal="center"/>
    </xf>
    <xf numFmtId="166" fontId="28" fillId="6" borderId="0" xfId="0" applyNumberFormat="1" applyFont="1" applyFill="1" applyBorder="1" applyAlignment="1">
      <alignment horizontal="center"/>
    </xf>
    <xf numFmtId="166" fontId="28" fillId="6" borderId="26" xfId="0" applyNumberFormat="1" applyFont="1" applyFill="1" applyBorder="1" applyAlignment="1">
      <alignment horizontal="center"/>
    </xf>
    <xf numFmtId="184" fontId="0" fillId="0" borderId="0" xfId="0" applyNumberFormat="1"/>
    <xf numFmtId="2" fontId="0" fillId="0" borderId="0" xfId="0" applyNumberFormat="1"/>
    <xf numFmtId="2" fontId="0" fillId="0" borderId="0" xfId="0" applyNumberFormat="1" applyAlignment="1">
      <alignment horizontal="center"/>
    </xf>
    <xf numFmtId="2" fontId="18" fillId="0" borderId="0" xfId="0" applyNumberFormat="1" applyFont="1" applyAlignment="1">
      <alignment horizontal="center"/>
    </xf>
    <xf numFmtId="2" fontId="0" fillId="0" borderId="0" xfId="1" applyNumberFormat="1" applyFont="1"/>
    <xf numFmtId="184" fontId="0" fillId="0" borderId="0" xfId="0" applyNumberFormat="1" applyFont="1" applyBorder="1"/>
    <xf numFmtId="185" fontId="0" fillId="0" borderId="0" xfId="0" applyNumberFormat="1" applyAlignment="1">
      <alignment horizontal="center"/>
    </xf>
    <xf numFmtId="164" fontId="177" fillId="6" borderId="11" xfId="0" applyNumberFormat="1" applyFont="1" applyFill="1" applyBorder="1" applyAlignment="1" applyProtection="1">
      <alignment horizontal="center"/>
    </xf>
    <xf numFmtId="164" fontId="177" fillId="6" borderId="11" xfId="0" applyNumberFormat="1" applyFont="1" applyFill="1" applyBorder="1" applyAlignment="1" applyProtection="1">
      <alignment horizontal="center"/>
      <protection locked="0"/>
    </xf>
    <xf numFmtId="10" fontId="13" fillId="0" borderId="0" xfId="0" applyNumberFormat="1" applyFont="1" applyAlignment="1">
      <alignment horizontal="center"/>
    </xf>
    <xf numFmtId="2" fontId="100" fillId="0" borderId="18" xfId="0" applyNumberFormat="1" applyFont="1" applyFill="1" applyBorder="1"/>
    <xf numFmtId="0" fontId="146" fillId="21" borderId="0" xfId="0" quotePrefix="1" applyFont="1" applyFill="1" applyAlignment="1">
      <alignment horizontal="left"/>
    </xf>
    <xf numFmtId="183" fontId="178" fillId="21" borderId="0" xfId="0" applyNumberFormat="1" applyFont="1" applyFill="1"/>
    <xf numFmtId="0" fontId="179" fillId="5" borderId="24" xfId="0" applyFont="1" applyFill="1" applyBorder="1"/>
    <xf numFmtId="10" fontId="135" fillId="6" borderId="11" xfId="0" applyNumberFormat="1" applyFont="1" applyFill="1" applyBorder="1" applyAlignment="1" applyProtection="1">
      <alignment horizontal="center"/>
      <protection locked="0"/>
    </xf>
    <xf numFmtId="186" fontId="146" fillId="21" borderId="0" xfId="0" applyNumberFormat="1" applyFont="1" applyFill="1"/>
    <xf numFmtId="0" fontId="135" fillId="11" borderId="0" xfId="0" applyFont="1" applyFill="1" applyBorder="1"/>
    <xf numFmtId="0" fontId="181" fillId="6" borderId="0" xfId="0" quotePrefix="1" applyFont="1" applyFill="1" applyAlignment="1">
      <alignment horizontal="left"/>
    </xf>
    <xf numFmtId="0" fontId="181" fillId="6" borderId="0" xfId="0" quotePrefix="1" applyFont="1" applyFill="1" applyAlignment="1">
      <alignment horizontal="center"/>
    </xf>
    <xf numFmtId="0" fontId="180" fillId="21" borderId="0" xfId="0" applyFont="1" applyFill="1" applyBorder="1"/>
    <xf numFmtId="184" fontId="180" fillId="21" borderId="0" xfId="0" applyNumberFormat="1" applyFont="1" applyFill="1" applyBorder="1" applyAlignment="1">
      <alignment horizontal="center"/>
    </xf>
    <xf numFmtId="181" fontId="180" fillId="21" borderId="0" xfId="0" applyNumberFormat="1" applyFont="1" applyFill="1" applyBorder="1" applyAlignment="1">
      <alignment horizontal="center"/>
    </xf>
    <xf numFmtId="0" fontId="180" fillId="22" borderId="0" xfId="0" applyFont="1" applyFill="1" applyBorder="1"/>
    <xf numFmtId="0" fontId="182" fillId="0" borderId="0" xfId="0" quotePrefix="1" applyFont="1" applyAlignment="1">
      <alignment horizontal="left"/>
    </xf>
    <xf numFmtId="0" fontId="183" fillId="0" borderId="0" xfId="0" applyFont="1"/>
    <xf numFmtId="181" fontId="180" fillId="22" borderId="0" xfId="0" applyNumberFormat="1" applyFont="1" applyFill="1" applyBorder="1" applyAlignment="1">
      <alignment horizontal="center"/>
    </xf>
    <xf numFmtId="17" fontId="183" fillId="0" borderId="0" xfId="0" applyNumberFormat="1" applyFont="1"/>
    <xf numFmtId="0" fontId="142" fillId="6" borderId="25" xfId="0" applyFont="1" applyFill="1" applyBorder="1" applyAlignment="1">
      <alignment horizontal="left"/>
    </xf>
    <xf numFmtId="0" fontId="142" fillId="6" borderId="25" xfId="0" quotePrefix="1" applyFont="1" applyFill="1" applyBorder="1" applyAlignment="1">
      <alignment horizontal="left"/>
    </xf>
    <xf numFmtId="0" fontId="142" fillId="6" borderId="27" xfId="0" quotePrefix="1" applyFont="1" applyFill="1" applyBorder="1" applyAlignment="1">
      <alignment horizontal="left"/>
    </xf>
    <xf numFmtId="3" fontId="180" fillId="23" borderId="0" xfId="0" applyNumberFormat="1" applyFont="1" applyFill="1" applyBorder="1" applyAlignment="1">
      <alignment horizontal="center"/>
    </xf>
    <xf numFmtId="3" fontId="180" fillId="21" borderId="0" xfId="0" applyNumberFormat="1" applyFont="1" applyFill="1" applyBorder="1" applyAlignment="1">
      <alignment horizontal="center"/>
    </xf>
    <xf numFmtId="164" fontId="38" fillId="6" borderId="10" xfId="0" applyNumberFormat="1" applyFont="1" applyFill="1" applyBorder="1" applyAlignment="1" applyProtection="1">
      <alignment horizontal="center"/>
    </xf>
  </cellXfs>
  <cellStyles count="4">
    <cellStyle name="Komma" xfId="2" builtinId="3"/>
    <cellStyle name="Link" xfId="3" builtinId="8"/>
    <cellStyle name="Normal" xfId="0" builtinId="0"/>
    <cellStyle name="Procent" xfId="1" builtinId="5"/>
  </cellStyles>
  <dxfs count="2">
    <dxf>
      <fill>
        <patternFill patternType="solid">
          <fgColor rgb="FF9BC2E6"/>
          <bgColor rgb="FF000000"/>
        </patternFill>
      </fill>
    </dxf>
    <dxf>
      <fill>
        <patternFill patternType="solid">
          <fgColor rgb="FF9BC2E6"/>
          <bgColor rgb="FF000000"/>
        </patternFill>
      </fill>
    </dxf>
  </dxfs>
  <tableStyles count="0" defaultTableStyle="TableStyleMedium2" defaultPivotStyle="PivotStyleLight16"/>
  <colors>
    <mruColors>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50040455469379E-2"/>
          <c:y val="9.4972583872560468E-2"/>
          <c:w val="0.86039883172498177"/>
          <c:h val="0.82385572100517135"/>
        </c:manualLayout>
      </c:layout>
      <c:lineChart>
        <c:grouping val="standard"/>
        <c:varyColors val="0"/>
        <c:ser>
          <c:idx val="0"/>
          <c:order val="0"/>
          <c:tx>
            <c:strRef>
              <c:f>'share of GDP(ppp-$)'!$B$32</c:f>
              <c:strCache>
                <c:ptCount val="1"/>
                <c:pt idx="0">
                  <c:v>United States</c:v>
                </c:pt>
              </c:strCache>
            </c:strRef>
          </c:tx>
          <c:spPr>
            <a:ln w="25400">
              <a:solidFill>
                <a:srgbClr val="FFC000"/>
              </a:solidFill>
              <a:prstDash val="solid"/>
            </a:ln>
          </c:spPr>
          <c:marker>
            <c:symbol val="circle"/>
            <c:size val="5"/>
            <c:spPr>
              <a:solidFill>
                <a:srgbClr val="FFC000"/>
              </a:solidFill>
              <a:ln>
                <a:solidFill>
                  <a:srgbClr val="FFC000"/>
                </a:solidFill>
              </a:ln>
            </c:spPr>
          </c:marker>
          <c:dPt>
            <c:idx val="2"/>
            <c:bubble3D val="0"/>
            <c:spPr>
              <a:ln w="25400">
                <a:solidFill>
                  <a:srgbClr val="FFC000"/>
                </a:solidFill>
                <a:prstDash val="solid"/>
              </a:ln>
            </c:spPr>
            <c:extLst>
              <c:ext xmlns:c16="http://schemas.microsoft.com/office/drawing/2014/chart" uri="{C3380CC4-5D6E-409C-BE32-E72D297353CC}">
                <c16:uniqueId val="{00000001-4088-426F-B08B-FA3BB5E263D7}"/>
              </c:ext>
            </c:extLst>
          </c:dPt>
          <c:dLbls>
            <c:dLbl>
              <c:idx val="0"/>
              <c:delete val="1"/>
              <c:extLst>
                <c:ext xmlns:c15="http://schemas.microsoft.com/office/drawing/2012/chart" uri="{CE6537A1-D6FC-4f65-9D91-7224C49458BB}"/>
                <c:ext xmlns:c16="http://schemas.microsoft.com/office/drawing/2014/chart" uri="{C3380CC4-5D6E-409C-BE32-E72D297353CC}">
                  <c16:uniqueId val="{00000002-4088-426F-B08B-FA3BB5E263D7}"/>
                </c:ext>
              </c:extLst>
            </c:dLbl>
            <c:dLbl>
              <c:idx val="1"/>
              <c:delete val="1"/>
              <c:extLst>
                <c:ext xmlns:c15="http://schemas.microsoft.com/office/drawing/2012/chart" uri="{CE6537A1-D6FC-4f65-9D91-7224C49458BB}"/>
                <c:ext xmlns:c16="http://schemas.microsoft.com/office/drawing/2014/chart" uri="{C3380CC4-5D6E-409C-BE32-E72D297353CC}">
                  <c16:uniqueId val="{00000003-4088-426F-B08B-FA3BB5E263D7}"/>
                </c:ext>
              </c:extLst>
            </c:dLbl>
            <c:spPr>
              <a:noFill/>
              <a:ln w="25400">
                <a:noFill/>
              </a:ln>
            </c:spPr>
            <c:txPr>
              <a:bodyPr wrap="square" lIns="38100" tIns="19050" rIns="38100" bIns="19050" anchor="ctr" anchorCtr="0">
                <a:spAutoFit/>
              </a:bodyPr>
              <a:lstStyle/>
              <a:p>
                <a:pPr algn="ctr">
                  <a:defRPr lang="da-DK" sz="900" b="0" i="0" u="none" strike="noStrike" kern="1200" baseline="0">
                    <a:solidFill>
                      <a:srgbClr val="00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'share of GDP(ppp-$)'!$C$31:$F$31</c:f>
              <c:numCache>
                <c:formatCode>General</c:formatCode>
                <c:ptCount val="4"/>
                <c:pt idx="0">
                  <c:v>2005</c:v>
                </c:pt>
                <c:pt idx="1">
                  <c:v>2010</c:v>
                </c:pt>
                <c:pt idx="2">
                  <c:v>2015</c:v>
                </c:pt>
                <c:pt idx="3">
                  <c:v>2020</c:v>
                </c:pt>
              </c:numCache>
            </c:numRef>
          </c:cat>
          <c:val>
            <c:numRef>
              <c:f>'share of GDP(ppp-$)'!$C$32:$F$32</c:f>
              <c:numCache>
                <c:formatCode>0.00%</c:formatCode>
                <c:ptCount val="4"/>
                <c:pt idx="0">
                  <c:v>5.2828643076881189E-3</c:v>
                </c:pt>
                <c:pt idx="1">
                  <c:v>7.9661705806554784E-3</c:v>
                </c:pt>
                <c:pt idx="2">
                  <c:v>8.9017015947771925E-3</c:v>
                </c:pt>
              </c:numCache>
            </c:numRef>
          </c:val>
          <c:smooth val="1"/>
          <c:extLst>
            <c:ext xmlns:c16="http://schemas.microsoft.com/office/drawing/2014/chart" uri="{C3380CC4-5D6E-409C-BE32-E72D297353CC}">
              <c16:uniqueId val="{00000004-4088-426F-B08B-FA3BB5E263D7}"/>
            </c:ext>
          </c:extLst>
        </c:ser>
        <c:ser>
          <c:idx val="1"/>
          <c:order val="1"/>
          <c:tx>
            <c:strRef>
              <c:f>'share of GDP(ppp-$)'!$B$33</c:f>
              <c:strCache>
                <c:ptCount val="1"/>
                <c:pt idx="0">
                  <c:v>Canada</c:v>
                </c:pt>
              </c:strCache>
            </c:strRef>
          </c:tx>
          <c:spPr>
            <a:ln w="25400">
              <a:solidFill>
                <a:srgbClr val="00B050"/>
              </a:solidFill>
              <a:prstDash val="solid"/>
            </a:ln>
          </c:spPr>
          <c:marker>
            <c:symbol val="circle"/>
            <c:size val="5"/>
            <c:spPr>
              <a:solidFill>
                <a:srgbClr val="00B050"/>
              </a:solidFill>
              <a:ln>
                <a:solidFill>
                  <a:srgbClr val="00B050"/>
                </a:solidFill>
              </a:ln>
            </c:spPr>
          </c:marker>
          <c:dPt>
            <c:idx val="2"/>
            <c:bubble3D val="0"/>
            <c:extLst>
              <c:ext xmlns:c16="http://schemas.microsoft.com/office/drawing/2014/chart" uri="{C3380CC4-5D6E-409C-BE32-E72D297353CC}">
                <c16:uniqueId val="{00000005-4088-426F-B08B-FA3BB5E263D7}"/>
              </c:ext>
            </c:extLst>
          </c:dPt>
          <c:dLbls>
            <c:dLbl>
              <c:idx val="0"/>
              <c:delete val="1"/>
              <c:extLst>
                <c:ext xmlns:c15="http://schemas.microsoft.com/office/drawing/2012/chart" uri="{CE6537A1-D6FC-4f65-9D91-7224C49458BB}"/>
                <c:ext xmlns:c16="http://schemas.microsoft.com/office/drawing/2014/chart" uri="{C3380CC4-5D6E-409C-BE32-E72D297353CC}">
                  <c16:uniqueId val="{00000006-4088-426F-B08B-FA3BB5E263D7}"/>
                </c:ext>
              </c:extLst>
            </c:dLbl>
            <c:dLbl>
              <c:idx val="1"/>
              <c:delete val="1"/>
              <c:extLst>
                <c:ext xmlns:c15="http://schemas.microsoft.com/office/drawing/2012/chart" uri="{CE6537A1-D6FC-4f65-9D91-7224C49458BB}"/>
                <c:ext xmlns:c16="http://schemas.microsoft.com/office/drawing/2014/chart" uri="{C3380CC4-5D6E-409C-BE32-E72D297353CC}">
                  <c16:uniqueId val="{00000007-4088-426F-B08B-FA3BB5E263D7}"/>
                </c:ext>
              </c:extLst>
            </c:dLbl>
            <c:spPr>
              <a:noFill/>
              <a:ln w="25400">
                <a:noFill/>
              </a:ln>
            </c:spPr>
            <c:txPr>
              <a:bodyPr wrap="square" lIns="38100" tIns="19050" rIns="38100" bIns="19050" anchor="ctr" anchorCtr="0">
                <a:spAutoFit/>
              </a:bodyPr>
              <a:lstStyle/>
              <a:p>
                <a:pPr algn="ctr">
                  <a:defRPr lang="da-DK" sz="900" b="0" i="0" u="none" strike="noStrike" kern="1200" baseline="0">
                    <a:solidFill>
                      <a:srgbClr val="00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'share of GDP(ppp-$)'!$C$31:$F$31</c:f>
              <c:numCache>
                <c:formatCode>General</c:formatCode>
                <c:ptCount val="4"/>
                <c:pt idx="0">
                  <c:v>2005</c:v>
                </c:pt>
                <c:pt idx="1">
                  <c:v>2010</c:v>
                </c:pt>
                <c:pt idx="2">
                  <c:v>2015</c:v>
                </c:pt>
                <c:pt idx="3">
                  <c:v>2020</c:v>
                </c:pt>
              </c:numCache>
            </c:numRef>
          </c:cat>
          <c:val>
            <c:numRef>
              <c:f>'share of GDP(ppp-$)'!$C$33:$F$33</c:f>
              <c:numCache>
                <c:formatCode>0.00%</c:formatCode>
                <c:ptCount val="4"/>
                <c:pt idx="0">
                  <c:v>4.9994112151889479E-3</c:v>
                </c:pt>
                <c:pt idx="1">
                  <c:v>8.0433393661174992E-3</c:v>
                </c:pt>
                <c:pt idx="2">
                  <c:v>8.5100779669957122E-3</c:v>
                </c:pt>
              </c:numCache>
            </c:numRef>
          </c:val>
          <c:smooth val="1"/>
          <c:extLst>
            <c:ext xmlns:c16="http://schemas.microsoft.com/office/drawing/2014/chart" uri="{C3380CC4-5D6E-409C-BE32-E72D297353CC}">
              <c16:uniqueId val="{00000008-4088-426F-B08B-FA3BB5E263D7}"/>
            </c:ext>
          </c:extLst>
        </c:ser>
        <c:ser>
          <c:idx val="2"/>
          <c:order val="2"/>
          <c:tx>
            <c:strRef>
              <c:f>'share of GDP(ppp-$)'!$B$34</c:f>
              <c:strCache>
                <c:ptCount val="1"/>
                <c:pt idx="0">
                  <c:v>Angola</c:v>
                </c:pt>
              </c:strCache>
            </c:strRef>
          </c:tx>
          <c:spPr>
            <a:ln w="25400">
              <a:solidFill>
                <a:srgbClr val="C00000"/>
              </a:solidFill>
              <a:prstDash val="solid"/>
            </a:ln>
          </c:spPr>
          <c:marker>
            <c:symbol val="circle"/>
            <c:size val="5"/>
            <c:spPr>
              <a:solidFill>
                <a:srgbClr val="C00000"/>
              </a:solidFill>
              <a:ln>
                <a:solidFill>
                  <a:srgbClr val="C00000"/>
                </a:solidFill>
              </a:ln>
            </c:spPr>
          </c:marker>
          <c:dPt>
            <c:idx val="2"/>
            <c:bubble3D val="0"/>
            <c:extLst>
              <c:ext xmlns:c16="http://schemas.microsoft.com/office/drawing/2014/chart" uri="{C3380CC4-5D6E-409C-BE32-E72D297353CC}">
                <c16:uniqueId val="{00000009-4088-426F-B08B-FA3BB5E263D7}"/>
              </c:ext>
            </c:extLst>
          </c:dPt>
          <c:dLbls>
            <c:dLbl>
              <c:idx val="0"/>
              <c:delete val="1"/>
              <c:extLst>
                <c:ext xmlns:c15="http://schemas.microsoft.com/office/drawing/2012/chart" uri="{CE6537A1-D6FC-4f65-9D91-7224C49458BB}"/>
                <c:ext xmlns:c16="http://schemas.microsoft.com/office/drawing/2014/chart" uri="{C3380CC4-5D6E-409C-BE32-E72D297353CC}">
                  <c16:uniqueId val="{0000000A-4088-426F-B08B-FA3BB5E263D7}"/>
                </c:ext>
              </c:extLst>
            </c:dLbl>
            <c:dLbl>
              <c:idx val="1"/>
              <c:delete val="1"/>
              <c:extLst>
                <c:ext xmlns:c15="http://schemas.microsoft.com/office/drawing/2012/chart" uri="{CE6537A1-D6FC-4f65-9D91-7224C49458BB}"/>
                <c:ext xmlns:c16="http://schemas.microsoft.com/office/drawing/2014/chart" uri="{C3380CC4-5D6E-409C-BE32-E72D297353CC}">
                  <c16:uniqueId val="{0000000B-4088-426F-B08B-FA3BB5E263D7}"/>
                </c:ext>
              </c:extLst>
            </c:dLbl>
            <c:dLbl>
              <c:idx val="2"/>
              <c:spPr>
                <a:noFill/>
                <a:ln w="25400">
                  <a:noFill/>
                </a:ln>
              </c:spPr>
              <c:txPr>
                <a:bodyPr wrap="square" lIns="38100" tIns="19050" rIns="38100" bIns="19050" anchor="ctr">
                  <a:spAutoFit/>
                </a:bodyPr>
                <a:lstStyle/>
                <a:p>
                  <a:pPr>
                    <a:defRPr sz="900" b="0" i="0" u="none" strike="noStrike" baseline="0">
                      <a:solidFill>
                        <a:srgbClr val="000000"/>
                      </a:solidFill>
                      <a:latin typeface="+mn-lt"/>
                      <a:ea typeface="Times New Roman"/>
                      <a:cs typeface="Times New Roman"/>
                    </a:defRPr>
                  </a:pPr>
                  <a:endParaRPr lang="da-DK"/>
                </a:p>
              </c:txPr>
              <c:showLegendKey val="0"/>
              <c:showVal val="0"/>
              <c:showCatName val="0"/>
              <c:showSerName val="1"/>
              <c:showPercent val="0"/>
              <c:showBubbleSize val="0"/>
              <c:extLst>
                <c:ext xmlns:c16="http://schemas.microsoft.com/office/drawing/2014/chart" uri="{C3380CC4-5D6E-409C-BE32-E72D297353CC}">
                  <c16:uniqueId val="{00000009-4088-426F-B08B-FA3BB5E263D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Times New Roman"/>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'share of GDP(ppp-$)'!$C$31:$F$31</c:f>
              <c:numCache>
                <c:formatCode>General</c:formatCode>
                <c:ptCount val="4"/>
                <c:pt idx="0">
                  <c:v>2005</c:v>
                </c:pt>
                <c:pt idx="1">
                  <c:v>2010</c:v>
                </c:pt>
                <c:pt idx="2">
                  <c:v>2015</c:v>
                </c:pt>
                <c:pt idx="3">
                  <c:v>2020</c:v>
                </c:pt>
              </c:numCache>
            </c:numRef>
          </c:cat>
          <c:val>
            <c:numRef>
              <c:f>'share of GDP(ppp-$)'!$C$34:$F$34</c:f>
              <c:numCache>
                <c:formatCode>0.00%</c:formatCode>
                <c:ptCount val="4"/>
                <c:pt idx="0">
                  <c:v>9.6264091243400366E-5</c:v>
                </c:pt>
                <c:pt idx="1">
                  <c:v>1.9380513646223931E-4</c:v>
                </c:pt>
                <c:pt idx="2">
                  <c:v>2.9629879646743184E-4</c:v>
                </c:pt>
              </c:numCache>
            </c:numRef>
          </c:val>
          <c:smooth val="1"/>
          <c:extLst>
            <c:ext xmlns:c16="http://schemas.microsoft.com/office/drawing/2014/chart" uri="{C3380CC4-5D6E-409C-BE32-E72D297353CC}">
              <c16:uniqueId val="{0000000C-4088-426F-B08B-FA3BB5E263D7}"/>
            </c:ext>
          </c:extLst>
        </c:ser>
        <c:ser>
          <c:idx val="3"/>
          <c:order val="3"/>
          <c:tx>
            <c:strRef>
              <c:f>'share of GDP(ppp-$)'!$B$35</c:f>
              <c:strCache>
                <c:ptCount val="1"/>
                <c:pt idx="0">
                  <c:v>China</c:v>
                </c:pt>
              </c:strCache>
            </c:strRef>
          </c:tx>
          <c:spPr>
            <a:ln w="25400">
              <a:solidFill>
                <a:schemeClr val="accent1">
                  <a:lumMod val="75000"/>
                </a:schemeClr>
              </a:solidFill>
              <a:prstDash val="solid"/>
            </a:ln>
          </c:spPr>
          <c:marker>
            <c:symbol val="circle"/>
            <c:size val="5"/>
            <c:spPr>
              <a:solidFill>
                <a:schemeClr val="accent1">
                  <a:lumMod val="75000"/>
                </a:schemeClr>
              </a:solidFill>
              <a:ln>
                <a:solidFill>
                  <a:schemeClr val="accent1">
                    <a:lumMod val="75000"/>
                  </a:schemeClr>
                </a:solidFill>
              </a:ln>
            </c:spPr>
          </c:marker>
          <c:dPt>
            <c:idx val="2"/>
            <c:bubble3D val="0"/>
            <c:extLst>
              <c:ext xmlns:c16="http://schemas.microsoft.com/office/drawing/2014/chart" uri="{C3380CC4-5D6E-409C-BE32-E72D297353CC}">
                <c16:uniqueId val="{0000000D-4088-426F-B08B-FA3BB5E263D7}"/>
              </c:ext>
            </c:extLst>
          </c:dPt>
          <c:dLbls>
            <c:dLbl>
              <c:idx val="0"/>
              <c:delete val="1"/>
              <c:extLst>
                <c:ext xmlns:c15="http://schemas.microsoft.com/office/drawing/2012/chart" uri="{CE6537A1-D6FC-4f65-9D91-7224C49458BB}"/>
                <c:ext xmlns:c16="http://schemas.microsoft.com/office/drawing/2014/chart" uri="{C3380CC4-5D6E-409C-BE32-E72D297353CC}">
                  <c16:uniqueId val="{0000000E-4088-426F-B08B-FA3BB5E263D7}"/>
                </c:ext>
              </c:extLst>
            </c:dLbl>
            <c:dLbl>
              <c:idx val="1"/>
              <c:delete val="1"/>
              <c:extLst>
                <c:ext xmlns:c15="http://schemas.microsoft.com/office/drawing/2012/chart" uri="{CE6537A1-D6FC-4f65-9D91-7224C49458BB}"/>
                <c:ext xmlns:c16="http://schemas.microsoft.com/office/drawing/2014/chart" uri="{C3380CC4-5D6E-409C-BE32-E72D297353CC}">
                  <c16:uniqueId val="{0000000F-4088-426F-B08B-FA3BB5E263D7}"/>
                </c:ext>
              </c:extLst>
            </c:dLbl>
            <c:spPr>
              <a:noFill/>
              <a:ln w="25400">
                <a:noFill/>
              </a:ln>
            </c:spPr>
            <c:txPr>
              <a:bodyPr wrap="square" lIns="38100" tIns="19050" rIns="38100" bIns="19050" anchor="ctr" anchorCtr="0">
                <a:spAutoFit/>
              </a:bodyPr>
              <a:lstStyle/>
              <a:p>
                <a:pPr algn="ctr">
                  <a:defRPr lang="da-DK" sz="900" b="0" i="0" u="none" strike="noStrike" kern="1200" baseline="0">
                    <a:solidFill>
                      <a:srgbClr val="00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'share of GDP(ppp-$)'!$C$31:$F$31</c:f>
              <c:numCache>
                <c:formatCode>General</c:formatCode>
                <c:ptCount val="4"/>
                <c:pt idx="0">
                  <c:v>2005</c:v>
                </c:pt>
                <c:pt idx="1">
                  <c:v>2010</c:v>
                </c:pt>
                <c:pt idx="2">
                  <c:v>2015</c:v>
                </c:pt>
                <c:pt idx="3">
                  <c:v>2020</c:v>
                </c:pt>
              </c:numCache>
            </c:numRef>
          </c:cat>
          <c:val>
            <c:numRef>
              <c:f>'share of GDP(ppp-$)'!$C$35:$F$35</c:f>
              <c:numCache>
                <c:formatCode>0.00%</c:formatCode>
                <c:ptCount val="4"/>
                <c:pt idx="0">
                  <c:v>1.0780319059635929E-3</c:v>
                </c:pt>
                <c:pt idx="1">
                  <c:v>2.0149384470256682E-3</c:v>
                </c:pt>
                <c:pt idx="2">
                  <c:v>5.1281763224843195E-3</c:v>
                </c:pt>
              </c:numCache>
            </c:numRef>
          </c:val>
          <c:smooth val="1"/>
          <c:extLst>
            <c:ext xmlns:c16="http://schemas.microsoft.com/office/drawing/2014/chart" uri="{C3380CC4-5D6E-409C-BE32-E72D297353CC}">
              <c16:uniqueId val="{00000010-4088-426F-B08B-FA3BB5E263D7}"/>
            </c:ext>
          </c:extLst>
        </c:ser>
        <c:ser>
          <c:idx val="4"/>
          <c:order val="4"/>
          <c:tx>
            <c:strRef>
              <c:f>'share of GDP(ppp-$)'!$B$36</c:f>
              <c:strCache>
                <c:ptCount val="1"/>
                <c:pt idx="0">
                  <c:v>Russia</c:v>
                </c:pt>
              </c:strCache>
            </c:strRef>
          </c:tx>
          <c:spPr>
            <a:ln w="25400">
              <a:solidFill>
                <a:schemeClr val="tx2">
                  <a:lumMod val="40000"/>
                  <a:lumOff val="60000"/>
                </a:schemeClr>
              </a:solidFill>
              <a:prstDash val="solid"/>
            </a:ln>
          </c:spPr>
          <c:marker>
            <c:symbol val="circle"/>
            <c:size val="5"/>
            <c:spPr>
              <a:solidFill>
                <a:schemeClr val="tx2">
                  <a:lumMod val="40000"/>
                  <a:lumOff val="60000"/>
                </a:schemeClr>
              </a:solidFill>
              <a:ln>
                <a:solidFill>
                  <a:schemeClr val="tx2">
                    <a:lumMod val="40000"/>
                    <a:lumOff val="60000"/>
                  </a:schemeClr>
                </a:solidFill>
              </a:ln>
            </c:spPr>
          </c:marker>
          <c:dPt>
            <c:idx val="2"/>
            <c:bubble3D val="0"/>
            <c:extLst>
              <c:ext xmlns:c16="http://schemas.microsoft.com/office/drawing/2014/chart" uri="{C3380CC4-5D6E-409C-BE32-E72D297353CC}">
                <c16:uniqueId val="{00000011-4088-426F-B08B-FA3BB5E263D7}"/>
              </c:ext>
            </c:extLst>
          </c:dPt>
          <c:dLbls>
            <c:dLbl>
              <c:idx val="0"/>
              <c:delete val="1"/>
              <c:extLst>
                <c:ext xmlns:c15="http://schemas.microsoft.com/office/drawing/2012/chart" uri="{CE6537A1-D6FC-4f65-9D91-7224C49458BB}"/>
                <c:ext xmlns:c16="http://schemas.microsoft.com/office/drawing/2014/chart" uri="{C3380CC4-5D6E-409C-BE32-E72D297353CC}">
                  <c16:uniqueId val="{00000012-4088-426F-B08B-FA3BB5E263D7}"/>
                </c:ext>
              </c:extLst>
            </c:dLbl>
            <c:dLbl>
              <c:idx val="1"/>
              <c:delete val="1"/>
              <c:extLst>
                <c:ext xmlns:c15="http://schemas.microsoft.com/office/drawing/2012/chart" uri="{CE6537A1-D6FC-4f65-9D91-7224C49458BB}"/>
                <c:ext xmlns:c16="http://schemas.microsoft.com/office/drawing/2014/chart" uri="{C3380CC4-5D6E-409C-BE32-E72D297353CC}">
                  <c16:uniqueId val="{00000013-4088-426F-B08B-FA3BB5E263D7}"/>
                </c:ext>
              </c:extLst>
            </c:dLbl>
            <c:spPr>
              <a:noFill/>
              <a:ln w="25400">
                <a:noFill/>
              </a:ln>
            </c:spPr>
            <c:txPr>
              <a:bodyPr wrap="square" lIns="38100" tIns="19050" rIns="38100" bIns="19050" anchor="ctr" anchorCtr="0">
                <a:spAutoFit/>
              </a:bodyPr>
              <a:lstStyle/>
              <a:p>
                <a:pPr algn="ctr">
                  <a:defRPr lang="da-DK" sz="900" b="0" i="0" u="none" strike="noStrike" kern="1200" baseline="0">
                    <a:solidFill>
                      <a:srgbClr val="00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'share of GDP(ppp-$)'!$C$31:$F$31</c:f>
              <c:numCache>
                <c:formatCode>General</c:formatCode>
                <c:ptCount val="4"/>
                <c:pt idx="0">
                  <c:v>2005</c:v>
                </c:pt>
                <c:pt idx="1">
                  <c:v>2010</c:v>
                </c:pt>
                <c:pt idx="2">
                  <c:v>2015</c:v>
                </c:pt>
                <c:pt idx="3">
                  <c:v>2020</c:v>
                </c:pt>
              </c:numCache>
            </c:numRef>
          </c:cat>
          <c:val>
            <c:numRef>
              <c:f>'share of GDP(ppp-$)'!$C$36:$F$36</c:f>
              <c:numCache>
                <c:formatCode>0.00%</c:formatCode>
                <c:ptCount val="4"/>
                <c:pt idx="0">
                  <c:v>1.0125651009391806E-3</c:v>
                </c:pt>
                <c:pt idx="1">
                  <c:v>3.8363594444206181E-3</c:v>
                </c:pt>
                <c:pt idx="2">
                  <c:v>5.5877911863401767E-3</c:v>
                </c:pt>
              </c:numCache>
            </c:numRef>
          </c:val>
          <c:smooth val="1"/>
          <c:extLst>
            <c:ext xmlns:c16="http://schemas.microsoft.com/office/drawing/2014/chart" uri="{C3380CC4-5D6E-409C-BE32-E72D297353CC}">
              <c16:uniqueId val="{00000014-4088-426F-B08B-FA3BB5E263D7}"/>
            </c:ext>
          </c:extLst>
        </c:ser>
        <c:dLbls>
          <c:showLegendKey val="0"/>
          <c:showVal val="0"/>
          <c:showCatName val="0"/>
          <c:showSerName val="0"/>
          <c:showPercent val="0"/>
          <c:showBubbleSize val="0"/>
        </c:dLbls>
        <c:marker val="1"/>
        <c:smooth val="0"/>
        <c:axId val="314185680"/>
        <c:axId val="1"/>
      </c:lineChart>
      <c:catAx>
        <c:axId val="314185680"/>
        <c:scaling>
          <c:orientation val="minMax"/>
        </c:scaling>
        <c:delete val="0"/>
        <c:axPos val="b"/>
        <c:majorGridlines>
          <c:spPr>
            <a:ln>
              <a:solidFill>
                <a:srgbClr val="FFC000"/>
              </a:solidFill>
            </a:ln>
          </c:spPr>
        </c:majorGridlines>
        <c:numFmt formatCode="General" sourceLinked="1"/>
        <c:majorTickMark val="out"/>
        <c:minorTickMark val="none"/>
        <c:tickLblPos val="nextTo"/>
        <c:spPr>
          <a:ln>
            <a:solidFill>
              <a:srgbClr val="FFC000"/>
            </a:solidFill>
          </a:ln>
        </c:spPr>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noMultiLvlLbl val="0"/>
      </c:catAx>
      <c:valAx>
        <c:axId val="1"/>
        <c:scaling>
          <c:orientation val="minMax"/>
        </c:scaling>
        <c:delete val="0"/>
        <c:axPos val="l"/>
        <c:majorGridlines>
          <c:spPr>
            <a:ln>
              <a:solidFill>
                <a:srgbClr val="FFC000"/>
              </a:solidFill>
            </a:ln>
          </c:spPr>
        </c:majorGridlines>
        <c:numFmt formatCode="0.0%" sourceLinked="0"/>
        <c:majorTickMark val="out"/>
        <c:minorTickMark val="none"/>
        <c:tickLblPos val="nextTo"/>
        <c:spPr>
          <a:ln>
            <a:solidFill>
              <a:srgbClr val="FFC000"/>
            </a:solidFill>
          </a:ln>
        </c:spPr>
        <c:txPr>
          <a:bodyPr rot="0" vert="horz"/>
          <a:lstStyle/>
          <a:p>
            <a:pPr>
              <a:defRPr sz="1000" b="0" i="0" u="none" strike="noStrike" baseline="0">
                <a:solidFill>
                  <a:srgbClr val="000000"/>
                </a:solidFill>
                <a:latin typeface="Calibri"/>
                <a:ea typeface="Calibri"/>
                <a:cs typeface="Calibri"/>
              </a:defRPr>
            </a:pPr>
            <a:endParaRPr lang="da-DK"/>
          </a:p>
        </c:txPr>
        <c:crossAx val="314185680"/>
        <c:crosses val="autoZero"/>
        <c:crossBetween val="midCat"/>
      </c:valAx>
      <c:spPr>
        <a:solidFill>
          <a:schemeClr val="bg1">
            <a:lumMod val="95000"/>
          </a:schemeClr>
        </a:solidFill>
        <a:ln>
          <a:solidFill>
            <a:srgbClr val="FFC000"/>
          </a:solidFill>
        </a:ln>
      </c:spPr>
    </c:plotArea>
    <c:plotVisOnly val="1"/>
    <c:dispBlanksAs val="gap"/>
    <c:showDLblsOverMax val="0"/>
  </c:chart>
  <c:spPr>
    <a:solidFill>
      <a:srgbClr val="FFC000"/>
    </a:solidFill>
    <a:ln>
      <a:noFill/>
    </a:ln>
  </c:spPr>
  <c:txPr>
    <a:bodyPr/>
    <a:lstStyle/>
    <a:p>
      <a:pPr>
        <a:defRPr sz="1000" b="0" i="0" u="none"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da-DK" sz="1100" b="1">
                <a:solidFill>
                  <a:schemeClr val="tx1"/>
                </a:solidFill>
              </a:rPr>
              <a:t>Humans</a:t>
            </a:r>
            <a:r>
              <a:rPr lang="da-DK" sz="1100" b="1" baseline="0">
                <a:solidFill>
                  <a:schemeClr val="tx1"/>
                </a:solidFill>
              </a:rPr>
              <a:t> per km</a:t>
            </a:r>
            <a:r>
              <a:rPr lang="da-DK" sz="1100" b="1" baseline="0">
                <a:solidFill>
                  <a:schemeClr val="tx1"/>
                </a:solidFill>
                <a:latin typeface="Calibri" panose="020F0502020204030204" pitchFamily="34" charset="0"/>
                <a:cs typeface="Calibri" panose="020F0502020204030204" pitchFamily="34" charset="0"/>
              </a:rPr>
              <a:t>²</a:t>
            </a:r>
            <a:r>
              <a:rPr lang="da-DK" sz="1100" b="1" baseline="0">
                <a:solidFill>
                  <a:schemeClr val="tx1"/>
                </a:solidFill>
              </a:rPr>
              <a:t>, 2019</a:t>
            </a:r>
            <a:endParaRPr lang="da-DK" sz="1100" b="1">
              <a:solidFill>
                <a:schemeClr val="tx1"/>
              </a:solidFill>
            </a:endParaRPr>
          </a:p>
        </c:rich>
      </c:tx>
      <c:layout>
        <c:manualLayout>
          <c:xMode val="edge"/>
          <c:yMode val="edge"/>
          <c:x val="0.33236789151356083"/>
          <c:y val="9.195402298850574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da-DK"/>
        </a:p>
      </c:txPr>
    </c:title>
    <c:autoTitleDeleted val="0"/>
    <c:plotArea>
      <c:layout>
        <c:manualLayout>
          <c:layoutTarget val="inner"/>
          <c:xMode val="edge"/>
          <c:yMode val="edge"/>
          <c:x val="0.20876224846894137"/>
          <c:y val="0.21077175697865355"/>
          <c:w val="0.67579330708661423"/>
          <c:h val="0.70293242602338757"/>
        </c:manualLayout>
      </c:layout>
      <c:barChart>
        <c:barDir val="bar"/>
        <c:grouping val="clustered"/>
        <c:varyColors val="0"/>
        <c:ser>
          <c:idx val="0"/>
          <c:order val="0"/>
          <c:spPr>
            <a:solidFill>
              <a:srgbClr val="0070C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3-2700-4ED4-8AE2-0B5467A5DD82}"/>
              </c:ext>
            </c:extLst>
          </c:dPt>
          <c:dPt>
            <c:idx val="1"/>
            <c:invertIfNegative val="0"/>
            <c:bubble3D val="0"/>
            <c:spPr>
              <a:solidFill>
                <a:srgbClr val="0070C0"/>
              </a:solidFill>
              <a:ln>
                <a:noFill/>
              </a:ln>
              <a:effectLst/>
            </c:spPr>
            <c:extLst>
              <c:ext xmlns:c16="http://schemas.microsoft.com/office/drawing/2014/chart" uri="{C3380CC4-5D6E-409C-BE32-E72D297353CC}">
                <c16:uniqueId val="{00000002-2700-4ED4-8AE2-0B5467A5DD82}"/>
              </c:ext>
            </c:extLst>
          </c:dPt>
          <c:dPt>
            <c:idx val="2"/>
            <c:invertIfNegative val="0"/>
            <c:bubble3D val="0"/>
            <c:spPr>
              <a:solidFill>
                <a:srgbClr val="0070C0"/>
              </a:solidFill>
              <a:ln>
                <a:noFill/>
              </a:ln>
              <a:effectLst/>
            </c:spPr>
            <c:extLst>
              <c:ext xmlns:c16="http://schemas.microsoft.com/office/drawing/2014/chart" uri="{C3380CC4-5D6E-409C-BE32-E72D297353CC}">
                <c16:uniqueId val="{00000001-2700-4ED4-8AE2-0B5467A5DD82}"/>
              </c:ext>
            </c:extLst>
          </c:dPt>
          <c:dPt>
            <c:idx val="3"/>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7-3E05-49A8-B89F-148FAFB9D08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Population!$H$7:$H$10</c:f>
              <c:strCache>
                <c:ptCount val="4"/>
                <c:pt idx="0">
                  <c:v>Algeria</c:v>
                </c:pt>
                <c:pt idx="1">
                  <c:v>Albania</c:v>
                </c:pt>
                <c:pt idx="2">
                  <c:v>Qatar</c:v>
                </c:pt>
                <c:pt idx="3">
                  <c:v>(World)</c:v>
                </c:pt>
              </c:strCache>
            </c:strRef>
          </c:cat>
          <c:val>
            <c:numRef>
              <c:f>Population!$I$7:$I$10</c:f>
              <c:numCache>
                <c:formatCode>#,##0</c:formatCode>
                <c:ptCount val="4"/>
                <c:pt idx="0">
                  <c:v>18.076272776930825</c:v>
                </c:pt>
                <c:pt idx="1">
                  <c:v>100.21566717684709</c:v>
                </c:pt>
                <c:pt idx="2">
                  <c:v>244.43293630243397</c:v>
                </c:pt>
                <c:pt idx="3">
                  <c:v>56.7638385388858</c:v>
                </c:pt>
              </c:numCache>
            </c:numRef>
          </c:val>
          <c:extLst>
            <c:ext xmlns:c16="http://schemas.microsoft.com/office/drawing/2014/chart" uri="{C3380CC4-5D6E-409C-BE32-E72D297353CC}">
              <c16:uniqueId val="{00000000-2700-4ED4-8AE2-0B5467A5DD82}"/>
            </c:ext>
          </c:extLst>
        </c:ser>
        <c:dLbls>
          <c:showLegendKey val="0"/>
          <c:showVal val="0"/>
          <c:showCatName val="0"/>
          <c:showSerName val="0"/>
          <c:showPercent val="0"/>
          <c:showBubbleSize val="0"/>
        </c:dLbls>
        <c:gapWidth val="182"/>
        <c:axId val="331218328"/>
        <c:axId val="497068832"/>
      </c:barChart>
      <c:catAx>
        <c:axId val="331218328"/>
        <c:scaling>
          <c:orientation val="minMax"/>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da-DK"/>
          </a:p>
        </c:txPr>
        <c:crossAx val="497068832"/>
        <c:crosses val="autoZero"/>
        <c:auto val="1"/>
        <c:lblAlgn val="ctr"/>
        <c:lblOffset val="100"/>
        <c:noMultiLvlLbl val="0"/>
      </c:catAx>
      <c:valAx>
        <c:axId val="49706883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31218328"/>
        <c:crosses val="autoZero"/>
        <c:crossBetween val="between"/>
      </c:valAx>
      <c:spPr>
        <a:solidFill>
          <a:schemeClr val="bg1">
            <a:lumMod val="85000"/>
          </a:schemeClr>
        </a:solid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821263985455857E-2"/>
          <c:y val="0.13998998962339007"/>
          <c:w val="0.93284232228631592"/>
          <c:h val="0.70353488372093009"/>
        </c:manualLayout>
      </c:layout>
      <c:barChart>
        <c:barDir val="col"/>
        <c:grouping val="stacked"/>
        <c:varyColors val="0"/>
        <c:ser>
          <c:idx val="0"/>
          <c:order val="0"/>
          <c:tx>
            <c:strRef>
              <c:f>Global!$A$36</c:f>
              <c:strCache>
                <c:ptCount val="1"/>
                <c:pt idx="0">
                  <c:v>oC:</c:v>
                </c:pt>
              </c:strCache>
            </c:strRef>
          </c:tx>
          <c:spPr>
            <a:solidFill>
              <a:schemeClr val="bg1">
                <a:lumMod val="50000"/>
              </a:schemeClr>
            </a:solidFill>
            <a:ln w="12700">
              <a:solidFill>
                <a:schemeClr val="bg1">
                  <a:lumMod val="50000"/>
                </a:schemeClr>
              </a:solidFill>
              <a:prstDash val="solid"/>
            </a:ln>
          </c:spPr>
          <c:invertIfNegative val="0"/>
          <c:dLbls>
            <c:dLbl>
              <c:idx val="0"/>
              <c:layout>
                <c:manualLayout>
                  <c:x val="1.7332095326524296E-2"/>
                  <c:y val="-0.10542635658914729"/>
                </c:manualLayout>
              </c:layout>
              <c:spPr>
                <a:noFill/>
                <a:ln>
                  <a:noFill/>
                </a:ln>
                <a:effectLst/>
              </c:spPr>
              <c:txPr>
                <a:bodyPr wrap="square" lIns="38100" tIns="19050" rIns="38100" bIns="19050" anchor="ctr">
                  <a:spAutoFit/>
                </a:bodyPr>
                <a:lstStyle/>
                <a:p>
                  <a:pPr>
                    <a:defRPr sz="1000">
                      <a:solidFill>
                        <a:srgbClr val="0070C0"/>
                      </a:solidFill>
                      <a:latin typeface="+mn-lt"/>
                    </a:defRPr>
                  </a:pPr>
                  <a:endParaRPr lang="da-DK"/>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A0-4BC1-A4DD-7EE0590F546E}"/>
                </c:ext>
              </c:extLst>
            </c:dLbl>
            <c:dLbl>
              <c:idx val="1"/>
              <c:delete val="1"/>
              <c:extLst>
                <c:ext xmlns:c15="http://schemas.microsoft.com/office/drawing/2012/chart" uri="{CE6537A1-D6FC-4f65-9D91-7224C49458BB}"/>
                <c:ext xmlns:c16="http://schemas.microsoft.com/office/drawing/2014/chart" uri="{C3380CC4-5D6E-409C-BE32-E72D297353CC}">
                  <c16:uniqueId val="{00000001-4EA0-4BC1-A4DD-7EE0590F546E}"/>
                </c:ext>
              </c:extLst>
            </c:dLbl>
            <c:dLbl>
              <c:idx val="2"/>
              <c:delete val="1"/>
              <c:extLst>
                <c:ext xmlns:c15="http://schemas.microsoft.com/office/drawing/2012/chart" uri="{CE6537A1-D6FC-4f65-9D91-7224C49458BB}"/>
                <c:ext xmlns:c16="http://schemas.microsoft.com/office/drawing/2014/chart" uri="{C3380CC4-5D6E-409C-BE32-E72D297353CC}">
                  <c16:uniqueId val="{0000000E-4EA0-4BC1-A4DD-7EE0590F546E}"/>
                </c:ext>
              </c:extLst>
            </c:dLbl>
            <c:dLbl>
              <c:idx val="3"/>
              <c:delete val="1"/>
              <c:extLst>
                <c:ext xmlns:c15="http://schemas.microsoft.com/office/drawing/2012/chart" uri="{CE6537A1-D6FC-4f65-9D91-7224C49458BB}"/>
                <c:ext xmlns:c16="http://schemas.microsoft.com/office/drawing/2014/chart" uri="{C3380CC4-5D6E-409C-BE32-E72D297353CC}">
                  <c16:uniqueId val="{0000000D-4EA0-4BC1-A4DD-7EE0590F546E}"/>
                </c:ext>
              </c:extLst>
            </c:dLbl>
            <c:dLbl>
              <c:idx val="4"/>
              <c:delete val="1"/>
              <c:extLst>
                <c:ext xmlns:c15="http://schemas.microsoft.com/office/drawing/2012/chart" uri="{CE6537A1-D6FC-4f65-9D91-7224C49458BB}"/>
                <c:ext xmlns:c16="http://schemas.microsoft.com/office/drawing/2014/chart" uri="{C3380CC4-5D6E-409C-BE32-E72D297353CC}">
                  <c16:uniqueId val="{0000000C-4EA0-4BC1-A4DD-7EE0590F546E}"/>
                </c:ext>
              </c:extLst>
            </c:dLbl>
            <c:dLbl>
              <c:idx val="5"/>
              <c:delete val="1"/>
              <c:extLst>
                <c:ext xmlns:c15="http://schemas.microsoft.com/office/drawing/2012/chart" uri="{CE6537A1-D6FC-4f65-9D91-7224C49458BB}"/>
                <c:ext xmlns:c16="http://schemas.microsoft.com/office/drawing/2014/chart" uri="{C3380CC4-5D6E-409C-BE32-E72D297353CC}">
                  <c16:uniqueId val="{0000000B-4EA0-4BC1-A4DD-7EE0590F546E}"/>
                </c:ext>
              </c:extLst>
            </c:dLbl>
            <c:dLbl>
              <c:idx val="6"/>
              <c:delete val="1"/>
              <c:extLst>
                <c:ext xmlns:c15="http://schemas.microsoft.com/office/drawing/2012/chart" uri="{CE6537A1-D6FC-4f65-9D91-7224C49458BB}"/>
                <c:ext xmlns:c16="http://schemas.microsoft.com/office/drawing/2014/chart" uri="{C3380CC4-5D6E-409C-BE32-E72D297353CC}">
                  <c16:uniqueId val="{0000000A-4EA0-4BC1-A4DD-7EE0590F546E}"/>
                </c:ext>
              </c:extLst>
            </c:dLbl>
            <c:dLbl>
              <c:idx val="7"/>
              <c:delete val="1"/>
              <c:extLst>
                <c:ext xmlns:c15="http://schemas.microsoft.com/office/drawing/2012/chart" uri="{CE6537A1-D6FC-4f65-9D91-7224C49458BB}"/>
                <c:ext xmlns:c16="http://schemas.microsoft.com/office/drawing/2014/chart" uri="{C3380CC4-5D6E-409C-BE32-E72D297353CC}">
                  <c16:uniqueId val="{00000009-4EA0-4BC1-A4DD-7EE0590F546E}"/>
                </c:ext>
              </c:extLst>
            </c:dLbl>
            <c:dLbl>
              <c:idx val="8"/>
              <c:delete val="1"/>
              <c:extLst>
                <c:ext xmlns:c15="http://schemas.microsoft.com/office/drawing/2012/chart" uri="{CE6537A1-D6FC-4f65-9D91-7224C49458BB}"/>
                <c:ext xmlns:c16="http://schemas.microsoft.com/office/drawing/2014/chart" uri="{C3380CC4-5D6E-409C-BE32-E72D297353CC}">
                  <c16:uniqueId val="{00000003-4EA0-4BC1-A4DD-7EE0590F546E}"/>
                </c:ext>
              </c:extLst>
            </c:dLbl>
            <c:dLbl>
              <c:idx val="9"/>
              <c:delete val="1"/>
              <c:extLst>
                <c:ext xmlns:c15="http://schemas.microsoft.com/office/drawing/2012/chart" uri="{CE6537A1-D6FC-4f65-9D91-7224C49458BB}"/>
                <c:ext xmlns:c16="http://schemas.microsoft.com/office/drawing/2014/chart" uri="{C3380CC4-5D6E-409C-BE32-E72D297353CC}">
                  <c16:uniqueId val="{00000004-4EA0-4BC1-A4DD-7EE0590F546E}"/>
                </c:ext>
              </c:extLst>
            </c:dLbl>
            <c:dLbl>
              <c:idx val="10"/>
              <c:delete val="1"/>
              <c:extLst>
                <c:ext xmlns:c15="http://schemas.microsoft.com/office/drawing/2012/chart" uri="{CE6537A1-D6FC-4f65-9D91-7224C49458BB}"/>
                <c:ext xmlns:c16="http://schemas.microsoft.com/office/drawing/2014/chart" uri="{C3380CC4-5D6E-409C-BE32-E72D297353CC}">
                  <c16:uniqueId val="{00000008-4EA0-4BC1-A4DD-7EE0590F546E}"/>
                </c:ext>
              </c:extLst>
            </c:dLbl>
            <c:dLbl>
              <c:idx val="11"/>
              <c:delete val="1"/>
              <c:extLst>
                <c:ext xmlns:c15="http://schemas.microsoft.com/office/drawing/2012/chart" uri="{CE6537A1-D6FC-4f65-9D91-7224C49458BB}"/>
                <c:ext xmlns:c16="http://schemas.microsoft.com/office/drawing/2014/chart" uri="{C3380CC4-5D6E-409C-BE32-E72D297353CC}">
                  <c16:uniqueId val="{00000007-4EA0-4BC1-A4DD-7EE0590F546E}"/>
                </c:ext>
              </c:extLst>
            </c:dLbl>
            <c:dLbl>
              <c:idx val="12"/>
              <c:delete val="1"/>
              <c:extLst>
                <c:ext xmlns:c15="http://schemas.microsoft.com/office/drawing/2012/chart" uri="{CE6537A1-D6FC-4f65-9D91-7224C49458BB}"/>
                <c:ext xmlns:c16="http://schemas.microsoft.com/office/drawing/2014/chart" uri="{C3380CC4-5D6E-409C-BE32-E72D297353CC}">
                  <c16:uniqueId val="{00000013-4EA0-4BC1-A4DD-7EE0590F546E}"/>
                </c:ext>
              </c:extLst>
            </c:dLbl>
            <c:dLbl>
              <c:idx val="13"/>
              <c:delete val="1"/>
              <c:extLst>
                <c:ext xmlns:c15="http://schemas.microsoft.com/office/drawing/2012/chart" uri="{CE6537A1-D6FC-4f65-9D91-7224C49458BB}"/>
                <c:ext xmlns:c16="http://schemas.microsoft.com/office/drawing/2014/chart" uri="{C3380CC4-5D6E-409C-BE32-E72D297353CC}">
                  <c16:uniqueId val="{00000005-4EA0-4BC1-A4DD-7EE0590F546E}"/>
                </c:ext>
              </c:extLst>
            </c:dLbl>
            <c:dLbl>
              <c:idx val="14"/>
              <c:delete val="1"/>
              <c:extLst>
                <c:ext xmlns:c15="http://schemas.microsoft.com/office/drawing/2012/chart" uri="{CE6537A1-D6FC-4f65-9D91-7224C49458BB}"/>
                <c:ext xmlns:c16="http://schemas.microsoft.com/office/drawing/2014/chart" uri="{C3380CC4-5D6E-409C-BE32-E72D297353CC}">
                  <c16:uniqueId val="{00000011-4EA0-4BC1-A4DD-7EE0590F546E}"/>
                </c:ext>
              </c:extLst>
            </c:dLbl>
            <c:dLbl>
              <c:idx val="15"/>
              <c:delete val="1"/>
              <c:extLst>
                <c:ext xmlns:c15="http://schemas.microsoft.com/office/drawing/2012/chart" uri="{CE6537A1-D6FC-4f65-9D91-7224C49458BB}"/>
                <c:ext xmlns:c16="http://schemas.microsoft.com/office/drawing/2014/chart" uri="{C3380CC4-5D6E-409C-BE32-E72D297353CC}">
                  <c16:uniqueId val="{0000000F-4EA0-4BC1-A4DD-7EE0590F546E}"/>
                </c:ext>
              </c:extLst>
            </c:dLbl>
            <c:dLbl>
              <c:idx val="16"/>
              <c:delete val="1"/>
              <c:extLst>
                <c:ext xmlns:c15="http://schemas.microsoft.com/office/drawing/2012/chart" uri="{CE6537A1-D6FC-4f65-9D91-7224C49458BB}"/>
                <c:ext xmlns:c16="http://schemas.microsoft.com/office/drawing/2014/chart" uri="{C3380CC4-5D6E-409C-BE32-E72D297353CC}">
                  <c16:uniqueId val="{00000017-4EA0-4BC1-A4DD-7EE0590F546E}"/>
                </c:ext>
              </c:extLst>
            </c:dLbl>
            <c:dLbl>
              <c:idx val="17"/>
              <c:delete val="1"/>
              <c:extLst>
                <c:ext xmlns:c15="http://schemas.microsoft.com/office/drawing/2012/chart" uri="{CE6537A1-D6FC-4f65-9D91-7224C49458BB}"/>
                <c:ext xmlns:c16="http://schemas.microsoft.com/office/drawing/2014/chart" uri="{C3380CC4-5D6E-409C-BE32-E72D297353CC}">
                  <c16:uniqueId val="{00000015-4EA0-4BC1-A4DD-7EE0590F546E}"/>
                </c:ext>
              </c:extLst>
            </c:dLbl>
            <c:dLbl>
              <c:idx val="18"/>
              <c:delete val="1"/>
              <c:extLst>
                <c:ext xmlns:c15="http://schemas.microsoft.com/office/drawing/2012/chart" uri="{CE6537A1-D6FC-4f65-9D91-7224C49458BB}"/>
                <c:ext xmlns:c16="http://schemas.microsoft.com/office/drawing/2014/chart" uri="{C3380CC4-5D6E-409C-BE32-E72D297353CC}">
                  <c16:uniqueId val="{00000012-4EA0-4BC1-A4DD-7EE0590F546E}"/>
                </c:ext>
              </c:extLst>
            </c:dLbl>
            <c:dLbl>
              <c:idx val="19"/>
              <c:delete val="1"/>
              <c:extLst>
                <c:ext xmlns:c15="http://schemas.microsoft.com/office/drawing/2012/chart" uri="{CE6537A1-D6FC-4f65-9D91-7224C49458BB}"/>
                <c:ext xmlns:c16="http://schemas.microsoft.com/office/drawing/2014/chart" uri="{C3380CC4-5D6E-409C-BE32-E72D297353CC}">
                  <c16:uniqueId val="{00000010-4EA0-4BC1-A4DD-7EE0590F546E}"/>
                </c:ext>
              </c:extLst>
            </c:dLbl>
            <c:dLbl>
              <c:idx val="20"/>
              <c:delete val="1"/>
              <c:extLst>
                <c:ext xmlns:c15="http://schemas.microsoft.com/office/drawing/2012/chart" uri="{CE6537A1-D6FC-4f65-9D91-7224C49458BB}"/>
                <c:ext xmlns:c16="http://schemas.microsoft.com/office/drawing/2014/chart" uri="{C3380CC4-5D6E-409C-BE32-E72D297353CC}">
                  <c16:uniqueId val="{00000016-4EA0-4BC1-A4DD-7EE0590F546E}"/>
                </c:ext>
              </c:extLst>
            </c:dLbl>
            <c:dLbl>
              <c:idx val="21"/>
              <c:delete val="1"/>
              <c:extLst>
                <c:ext xmlns:c15="http://schemas.microsoft.com/office/drawing/2012/chart" uri="{CE6537A1-D6FC-4f65-9D91-7224C49458BB}"/>
                <c:ext xmlns:c16="http://schemas.microsoft.com/office/drawing/2014/chart" uri="{C3380CC4-5D6E-409C-BE32-E72D297353CC}">
                  <c16:uniqueId val="{00000014-4EA0-4BC1-A4DD-7EE0590F546E}"/>
                </c:ext>
              </c:extLst>
            </c:dLbl>
            <c:dLbl>
              <c:idx val="22"/>
              <c:delete val="1"/>
              <c:extLst>
                <c:ext xmlns:c15="http://schemas.microsoft.com/office/drawing/2012/chart" uri="{CE6537A1-D6FC-4f65-9D91-7224C49458BB}"/>
                <c:ext xmlns:c16="http://schemas.microsoft.com/office/drawing/2014/chart" uri="{C3380CC4-5D6E-409C-BE32-E72D297353CC}">
                  <c16:uniqueId val="{00000006-4EA0-4BC1-A4DD-7EE0590F546E}"/>
                </c:ext>
              </c:extLst>
            </c:dLbl>
            <c:dLbl>
              <c:idx val="23"/>
              <c:delete val="1"/>
              <c:extLst>
                <c:ext xmlns:c15="http://schemas.microsoft.com/office/drawing/2012/chart" uri="{CE6537A1-D6FC-4f65-9D91-7224C49458BB}"/>
                <c:ext xmlns:c16="http://schemas.microsoft.com/office/drawing/2014/chart" uri="{C3380CC4-5D6E-409C-BE32-E72D297353CC}">
                  <c16:uniqueId val="{0000001E-4EA0-4BC1-A4DD-7EE0590F546E}"/>
                </c:ext>
              </c:extLst>
            </c:dLbl>
            <c:dLbl>
              <c:idx val="24"/>
              <c:delete val="1"/>
              <c:extLst>
                <c:ext xmlns:c15="http://schemas.microsoft.com/office/drawing/2012/chart" uri="{CE6537A1-D6FC-4f65-9D91-7224C49458BB}"/>
                <c:ext xmlns:c16="http://schemas.microsoft.com/office/drawing/2014/chart" uri="{C3380CC4-5D6E-409C-BE32-E72D297353CC}">
                  <c16:uniqueId val="{0000001D-4EA0-4BC1-A4DD-7EE0590F546E}"/>
                </c:ext>
              </c:extLst>
            </c:dLbl>
            <c:dLbl>
              <c:idx val="25"/>
              <c:delete val="1"/>
              <c:extLst>
                <c:ext xmlns:c15="http://schemas.microsoft.com/office/drawing/2012/chart" uri="{CE6537A1-D6FC-4f65-9D91-7224C49458BB}"/>
                <c:ext xmlns:c16="http://schemas.microsoft.com/office/drawing/2014/chart" uri="{C3380CC4-5D6E-409C-BE32-E72D297353CC}">
                  <c16:uniqueId val="{0000001B-4EA0-4BC1-A4DD-7EE0590F546E}"/>
                </c:ext>
              </c:extLst>
            </c:dLbl>
            <c:dLbl>
              <c:idx val="26"/>
              <c:delete val="1"/>
              <c:extLst>
                <c:ext xmlns:c15="http://schemas.microsoft.com/office/drawing/2012/chart" uri="{CE6537A1-D6FC-4f65-9D91-7224C49458BB}"/>
                <c:ext xmlns:c16="http://schemas.microsoft.com/office/drawing/2014/chart" uri="{C3380CC4-5D6E-409C-BE32-E72D297353CC}">
                  <c16:uniqueId val="{0000001A-4EA0-4BC1-A4DD-7EE0590F546E}"/>
                </c:ext>
              </c:extLst>
            </c:dLbl>
            <c:dLbl>
              <c:idx val="27"/>
              <c:delete val="1"/>
              <c:extLst>
                <c:ext xmlns:c15="http://schemas.microsoft.com/office/drawing/2012/chart" uri="{CE6537A1-D6FC-4f65-9D91-7224C49458BB}"/>
                <c:ext xmlns:c16="http://schemas.microsoft.com/office/drawing/2014/chart" uri="{C3380CC4-5D6E-409C-BE32-E72D297353CC}">
                  <c16:uniqueId val="{00000019-4EA0-4BC1-A4DD-7EE0590F546E}"/>
                </c:ext>
              </c:extLst>
            </c:dLbl>
            <c:dLbl>
              <c:idx val="28"/>
              <c:delete val="1"/>
              <c:extLst>
                <c:ext xmlns:c15="http://schemas.microsoft.com/office/drawing/2012/chart" uri="{CE6537A1-D6FC-4f65-9D91-7224C49458BB}"/>
                <c:ext xmlns:c16="http://schemas.microsoft.com/office/drawing/2014/chart" uri="{C3380CC4-5D6E-409C-BE32-E72D297353CC}">
                  <c16:uniqueId val="{00000018-4EA0-4BC1-A4DD-7EE0590F546E}"/>
                </c:ext>
              </c:extLst>
            </c:dLbl>
            <c:dLbl>
              <c:idx val="29"/>
              <c:delete val="1"/>
              <c:extLst>
                <c:ext xmlns:c15="http://schemas.microsoft.com/office/drawing/2012/chart" uri="{CE6537A1-D6FC-4f65-9D91-7224C49458BB}"/>
                <c:ext xmlns:c16="http://schemas.microsoft.com/office/drawing/2014/chart" uri="{C3380CC4-5D6E-409C-BE32-E72D297353CC}">
                  <c16:uniqueId val="{00000023-4EA0-4BC1-A4DD-7EE0590F546E}"/>
                </c:ext>
              </c:extLst>
            </c:dLbl>
            <c:dLbl>
              <c:idx val="30"/>
              <c:delete val="1"/>
              <c:extLst>
                <c:ext xmlns:c15="http://schemas.microsoft.com/office/drawing/2012/chart" uri="{CE6537A1-D6FC-4f65-9D91-7224C49458BB}"/>
                <c:ext xmlns:c16="http://schemas.microsoft.com/office/drawing/2014/chart" uri="{C3380CC4-5D6E-409C-BE32-E72D297353CC}">
                  <c16:uniqueId val="{0000001C-4EA0-4BC1-A4DD-7EE0590F546E}"/>
                </c:ext>
              </c:extLst>
            </c:dLbl>
            <c:dLbl>
              <c:idx val="31"/>
              <c:delete val="1"/>
              <c:extLst>
                <c:ext xmlns:c15="http://schemas.microsoft.com/office/drawing/2012/chart" uri="{CE6537A1-D6FC-4f65-9D91-7224C49458BB}"/>
                <c:ext xmlns:c16="http://schemas.microsoft.com/office/drawing/2014/chart" uri="{C3380CC4-5D6E-409C-BE32-E72D297353CC}">
                  <c16:uniqueId val="{00000022-4EA0-4BC1-A4DD-7EE0590F546E}"/>
                </c:ext>
              </c:extLst>
            </c:dLbl>
            <c:dLbl>
              <c:idx val="32"/>
              <c:delete val="1"/>
              <c:extLst>
                <c:ext xmlns:c15="http://schemas.microsoft.com/office/drawing/2012/chart" uri="{CE6537A1-D6FC-4f65-9D91-7224C49458BB}"/>
                <c:ext xmlns:c16="http://schemas.microsoft.com/office/drawing/2014/chart" uri="{C3380CC4-5D6E-409C-BE32-E72D297353CC}">
                  <c16:uniqueId val="{0000001F-4EA0-4BC1-A4DD-7EE0590F546E}"/>
                </c:ext>
              </c:extLst>
            </c:dLbl>
            <c:dLbl>
              <c:idx val="33"/>
              <c:delete val="1"/>
              <c:extLst>
                <c:ext xmlns:c15="http://schemas.microsoft.com/office/drawing/2012/chart" uri="{CE6537A1-D6FC-4f65-9D91-7224C49458BB}"/>
                <c:ext xmlns:c16="http://schemas.microsoft.com/office/drawing/2014/chart" uri="{C3380CC4-5D6E-409C-BE32-E72D297353CC}">
                  <c16:uniqueId val="{00000021-4EA0-4BC1-A4DD-7EE0590F546E}"/>
                </c:ext>
              </c:extLst>
            </c:dLbl>
            <c:dLbl>
              <c:idx val="34"/>
              <c:delete val="1"/>
              <c:extLst>
                <c:ext xmlns:c15="http://schemas.microsoft.com/office/drawing/2012/chart" uri="{CE6537A1-D6FC-4f65-9D91-7224C49458BB}"/>
                <c:ext xmlns:c16="http://schemas.microsoft.com/office/drawing/2014/chart" uri="{C3380CC4-5D6E-409C-BE32-E72D297353CC}">
                  <c16:uniqueId val="{0000002A-4EA0-4BC1-A4DD-7EE0590F546E}"/>
                </c:ext>
              </c:extLst>
            </c:dLbl>
            <c:dLbl>
              <c:idx val="35"/>
              <c:delete val="1"/>
              <c:extLst>
                <c:ext xmlns:c15="http://schemas.microsoft.com/office/drawing/2012/chart" uri="{CE6537A1-D6FC-4f65-9D91-7224C49458BB}"/>
                <c:ext xmlns:c16="http://schemas.microsoft.com/office/drawing/2014/chart" uri="{C3380CC4-5D6E-409C-BE32-E72D297353CC}">
                  <c16:uniqueId val="{00000027-4EA0-4BC1-A4DD-7EE0590F546E}"/>
                </c:ext>
              </c:extLst>
            </c:dLbl>
            <c:dLbl>
              <c:idx val="36"/>
              <c:delete val="1"/>
              <c:extLst>
                <c:ext xmlns:c15="http://schemas.microsoft.com/office/drawing/2012/chart" uri="{CE6537A1-D6FC-4f65-9D91-7224C49458BB}"/>
                <c:ext xmlns:c16="http://schemas.microsoft.com/office/drawing/2014/chart" uri="{C3380CC4-5D6E-409C-BE32-E72D297353CC}">
                  <c16:uniqueId val="{00000020-4EA0-4BC1-A4DD-7EE0590F546E}"/>
                </c:ext>
              </c:extLst>
            </c:dLbl>
            <c:dLbl>
              <c:idx val="37"/>
              <c:delete val="1"/>
              <c:extLst>
                <c:ext xmlns:c15="http://schemas.microsoft.com/office/drawing/2012/chart" uri="{CE6537A1-D6FC-4f65-9D91-7224C49458BB}"/>
                <c:ext xmlns:c16="http://schemas.microsoft.com/office/drawing/2014/chart" uri="{C3380CC4-5D6E-409C-BE32-E72D297353CC}">
                  <c16:uniqueId val="{00000026-4EA0-4BC1-A4DD-7EE0590F546E}"/>
                </c:ext>
              </c:extLst>
            </c:dLbl>
            <c:dLbl>
              <c:idx val="38"/>
              <c:delete val="1"/>
              <c:extLst>
                <c:ext xmlns:c15="http://schemas.microsoft.com/office/drawing/2012/chart" uri="{CE6537A1-D6FC-4f65-9D91-7224C49458BB}"/>
                <c:ext xmlns:c16="http://schemas.microsoft.com/office/drawing/2014/chart" uri="{C3380CC4-5D6E-409C-BE32-E72D297353CC}">
                  <c16:uniqueId val="{00000029-4EA0-4BC1-A4DD-7EE0590F546E}"/>
                </c:ext>
              </c:extLst>
            </c:dLbl>
            <c:dLbl>
              <c:idx val="39"/>
              <c:delete val="1"/>
              <c:extLst>
                <c:ext xmlns:c15="http://schemas.microsoft.com/office/drawing/2012/chart" uri="{CE6537A1-D6FC-4f65-9D91-7224C49458BB}"/>
                <c:ext xmlns:c16="http://schemas.microsoft.com/office/drawing/2014/chart" uri="{C3380CC4-5D6E-409C-BE32-E72D297353CC}">
                  <c16:uniqueId val="{00000025-4EA0-4BC1-A4DD-7EE0590F546E}"/>
                </c:ext>
              </c:extLst>
            </c:dLbl>
            <c:dLbl>
              <c:idx val="40"/>
              <c:delete val="1"/>
              <c:extLst>
                <c:ext xmlns:c15="http://schemas.microsoft.com/office/drawing/2012/chart" uri="{CE6537A1-D6FC-4f65-9D91-7224C49458BB}"/>
                <c:ext xmlns:c16="http://schemas.microsoft.com/office/drawing/2014/chart" uri="{C3380CC4-5D6E-409C-BE32-E72D297353CC}">
                  <c16:uniqueId val="{00000024-4EA0-4BC1-A4DD-7EE0590F546E}"/>
                </c:ext>
              </c:extLst>
            </c:dLbl>
            <c:dLbl>
              <c:idx val="41"/>
              <c:delete val="1"/>
              <c:extLst>
                <c:ext xmlns:c15="http://schemas.microsoft.com/office/drawing/2012/chart" uri="{CE6537A1-D6FC-4f65-9D91-7224C49458BB}"/>
                <c:ext xmlns:c16="http://schemas.microsoft.com/office/drawing/2014/chart" uri="{C3380CC4-5D6E-409C-BE32-E72D297353CC}">
                  <c16:uniqueId val="{00000030-4EA0-4BC1-A4DD-7EE0590F546E}"/>
                </c:ext>
              </c:extLst>
            </c:dLbl>
            <c:dLbl>
              <c:idx val="42"/>
              <c:delete val="1"/>
              <c:extLst>
                <c:ext xmlns:c15="http://schemas.microsoft.com/office/drawing/2012/chart" uri="{CE6537A1-D6FC-4f65-9D91-7224C49458BB}"/>
                <c:ext xmlns:c16="http://schemas.microsoft.com/office/drawing/2014/chart" uri="{C3380CC4-5D6E-409C-BE32-E72D297353CC}">
                  <c16:uniqueId val="{00000028-4EA0-4BC1-A4DD-7EE0590F546E}"/>
                </c:ext>
              </c:extLst>
            </c:dLbl>
            <c:dLbl>
              <c:idx val="43"/>
              <c:delete val="1"/>
              <c:extLst>
                <c:ext xmlns:c15="http://schemas.microsoft.com/office/drawing/2012/chart" uri="{CE6537A1-D6FC-4f65-9D91-7224C49458BB}"/>
                <c:ext xmlns:c16="http://schemas.microsoft.com/office/drawing/2014/chart" uri="{C3380CC4-5D6E-409C-BE32-E72D297353CC}">
                  <c16:uniqueId val="{0000002F-4EA0-4BC1-A4DD-7EE0590F546E}"/>
                </c:ext>
              </c:extLst>
            </c:dLbl>
            <c:dLbl>
              <c:idx val="44"/>
              <c:delete val="1"/>
              <c:extLst>
                <c:ext xmlns:c15="http://schemas.microsoft.com/office/drawing/2012/chart" uri="{CE6537A1-D6FC-4f65-9D91-7224C49458BB}"/>
                <c:ext xmlns:c16="http://schemas.microsoft.com/office/drawing/2014/chart" uri="{C3380CC4-5D6E-409C-BE32-E72D297353CC}">
                  <c16:uniqueId val="{0000002E-4EA0-4BC1-A4DD-7EE0590F546E}"/>
                </c:ext>
              </c:extLst>
            </c:dLbl>
            <c:dLbl>
              <c:idx val="45"/>
              <c:delete val="1"/>
              <c:extLst>
                <c:ext xmlns:c15="http://schemas.microsoft.com/office/drawing/2012/chart" uri="{CE6537A1-D6FC-4f65-9D91-7224C49458BB}"/>
                <c:ext xmlns:c16="http://schemas.microsoft.com/office/drawing/2014/chart" uri="{C3380CC4-5D6E-409C-BE32-E72D297353CC}">
                  <c16:uniqueId val="{0000002B-4EA0-4BC1-A4DD-7EE0590F546E}"/>
                </c:ext>
              </c:extLst>
            </c:dLbl>
            <c:dLbl>
              <c:idx val="46"/>
              <c:delete val="1"/>
              <c:extLst>
                <c:ext xmlns:c15="http://schemas.microsoft.com/office/drawing/2012/chart" uri="{CE6537A1-D6FC-4f65-9D91-7224C49458BB}"/>
                <c:ext xmlns:c16="http://schemas.microsoft.com/office/drawing/2014/chart" uri="{C3380CC4-5D6E-409C-BE32-E72D297353CC}">
                  <c16:uniqueId val="{0000002D-4EA0-4BC1-A4DD-7EE0590F546E}"/>
                </c:ext>
              </c:extLst>
            </c:dLbl>
            <c:dLbl>
              <c:idx val="47"/>
              <c:delete val="1"/>
              <c:extLst>
                <c:ext xmlns:c15="http://schemas.microsoft.com/office/drawing/2012/chart" uri="{CE6537A1-D6FC-4f65-9D91-7224C49458BB}"/>
                <c:ext xmlns:c16="http://schemas.microsoft.com/office/drawing/2014/chart" uri="{C3380CC4-5D6E-409C-BE32-E72D297353CC}">
                  <c16:uniqueId val="{00000033-4EA0-4BC1-A4DD-7EE0590F546E}"/>
                </c:ext>
              </c:extLst>
            </c:dLbl>
            <c:dLbl>
              <c:idx val="48"/>
              <c:delete val="1"/>
              <c:extLst>
                <c:ext xmlns:c15="http://schemas.microsoft.com/office/drawing/2012/chart" uri="{CE6537A1-D6FC-4f65-9D91-7224C49458BB}"/>
                <c:ext xmlns:c16="http://schemas.microsoft.com/office/drawing/2014/chart" uri="{C3380CC4-5D6E-409C-BE32-E72D297353CC}">
                  <c16:uniqueId val="{0000002C-4EA0-4BC1-A4DD-7EE0590F546E}"/>
                </c:ext>
              </c:extLst>
            </c:dLbl>
            <c:dLbl>
              <c:idx val="49"/>
              <c:delete val="1"/>
              <c:extLst>
                <c:ext xmlns:c15="http://schemas.microsoft.com/office/drawing/2012/chart" uri="{CE6537A1-D6FC-4f65-9D91-7224C49458BB}"/>
                <c:ext xmlns:c16="http://schemas.microsoft.com/office/drawing/2014/chart" uri="{C3380CC4-5D6E-409C-BE32-E72D297353CC}">
                  <c16:uniqueId val="{00000032-4EA0-4BC1-A4DD-7EE0590F546E}"/>
                </c:ext>
              </c:extLst>
            </c:dLbl>
            <c:dLbl>
              <c:idx val="50"/>
              <c:delete val="1"/>
              <c:extLst>
                <c:ext xmlns:c15="http://schemas.microsoft.com/office/drawing/2012/chart" uri="{CE6537A1-D6FC-4f65-9D91-7224C49458BB}"/>
                <c:ext xmlns:c16="http://schemas.microsoft.com/office/drawing/2014/chart" uri="{C3380CC4-5D6E-409C-BE32-E72D297353CC}">
                  <c16:uniqueId val="{00000031-4EA0-4BC1-A4DD-7EE0590F546E}"/>
                </c:ext>
              </c:extLst>
            </c:dLbl>
            <c:dLbl>
              <c:idx val="51"/>
              <c:delete val="1"/>
              <c:extLst>
                <c:ext xmlns:c15="http://schemas.microsoft.com/office/drawing/2012/chart" uri="{CE6537A1-D6FC-4f65-9D91-7224C49458BB}"/>
                <c:ext xmlns:c16="http://schemas.microsoft.com/office/drawing/2014/chart" uri="{C3380CC4-5D6E-409C-BE32-E72D297353CC}">
                  <c16:uniqueId val="{0000003B-4EA0-4BC1-A4DD-7EE0590F546E}"/>
                </c:ext>
              </c:extLst>
            </c:dLbl>
            <c:dLbl>
              <c:idx val="52"/>
              <c:delete val="1"/>
              <c:extLst>
                <c:ext xmlns:c15="http://schemas.microsoft.com/office/drawing/2012/chart" uri="{CE6537A1-D6FC-4f65-9D91-7224C49458BB}"/>
                <c:ext xmlns:c16="http://schemas.microsoft.com/office/drawing/2014/chart" uri="{C3380CC4-5D6E-409C-BE32-E72D297353CC}">
                  <c16:uniqueId val="{0000003A-4EA0-4BC1-A4DD-7EE0590F546E}"/>
                </c:ext>
              </c:extLst>
            </c:dLbl>
            <c:dLbl>
              <c:idx val="53"/>
              <c:delete val="1"/>
              <c:extLst>
                <c:ext xmlns:c15="http://schemas.microsoft.com/office/drawing/2012/chart" uri="{CE6537A1-D6FC-4f65-9D91-7224C49458BB}"/>
                <c:ext xmlns:c16="http://schemas.microsoft.com/office/drawing/2014/chart" uri="{C3380CC4-5D6E-409C-BE32-E72D297353CC}">
                  <c16:uniqueId val="{00000034-4EA0-4BC1-A4DD-7EE0590F546E}"/>
                </c:ext>
              </c:extLst>
            </c:dLbl>
            <c:dLbl>
              <c:idx val="54"/>
              <c:delete val="1"/>
              <c:extLst>
                <c:ext xmlns:c15="http://schemas.microsoft.com/office/drawing/2012/chart" uri="{CE6537A1-D6FC-4f65-9D91-7224C49458BB}"/>
                <c:ext xmlns:c16="http://schemas.microsoft.com/office/drawing/2014/chart" uri="{C3380CC4-5D6E-409C-BE32-E72D297353CC}">
                  <c16:uniqueId val="{00000035-4EA0-4BC1-A4DD-7EE0590F546E}"/>
                </c:ext>
              </c:extLst>
            </c:dLbl>
            <c:dLbl>
              <c:idx val="55"/>
              <c:delete val="1"/>
              <c:extLst>
                <c:ext xmlns:c15="http://schemas.microsoft.com/office/drawing/2012/chart" uri="{CE6537A1-D6FC-4f65-9D91-7224C49458BB}"/>
                <c:ext xmlns:c16="http://schemas.microsoft.com/office/drawing/2014/chart" uri="{C3380CC4-5D6E-409C-BE32-E72D297353CC}">
                  <c16:uniqueId val="{00000039-4EA0-4BC1-A4DD-7EE0590F546E}"/>
                </c:ext>
              </c:extLst>
            </c:dLbl>
            <c:dLbl>
              <c:idx val="56"/>
              <c:delete val="1"/>
              <c:extLst>
                <c:ext xmlns:c15="http://schemas.microsoft.com/office/drawing/2012/chart" uri="{CE6537A1-D6FC-4f65-9D91-7224C49458BB}"/>
                <c:ext xmlns:c16="http://schemas.microsoft.com/office/drawing/2014/chart" uri="{C3380CC4-5D6E-409C-BE32-E72D297353CC}">
                  <c16:uniqueId val="{00000038-4EA0-4BC1-A4DD-7EE0590F546E}"/>
                </c:ext>
              </c:extLst>
            </c:dLbl>
            <c:dLbl>
              <c:idx val="57"/>
              <c:delete val="1"/>
              <c:extLst>
                <c:ext xmlns:c15="http://schemas.microsoft.com/office/drawing/2012/chart" uri="{CE6537A1-D6FC-4f65-9D91-7224C49458BB}"/>
                <c:ext xmlns:c16="http://schemas.microsoft.com/office/drawing/2014/chart" uri="{C3380CC4-5D6E-409C-BE32-E72D297353CC}">
                  <c16:uniqueId val="{0000003C-4EA0-4BC1-A4DD-7EE0590F546E}"/>
                </c:ext>
              </c:extLst>
            </c:dLbl>
            <c:dLbl>
              <c:idx val="58"/>
              <c:delete val="1"/>
              <c:extLst>
                <c:ext xmlns:c15="http://schemas.microsoft.com/office/drawing/2012/chart" uri="{CE6537A1-D6FC-4f65-9D91-7224C49458BB}"/>
                <c:ext xmlns:c16="http://schemas.microsoft.com/office/drawing/2014/chart" uri="{C3380CC4-5D6E-409C-BE32-E72D297353CC}">
                  <c16:uniqueId val="{00000037-4EA0-4BC1-A4DD-7EE0590F546E}"/>
                </c:ext>
              </c:extLst>
            </c:dLbl>
            <c:dLbl>
              <c:idx val="59"/>
              <c:delete val="1"/>
              <c:extLst>
                <c:ext xmlns:c15="http://schemas.microsoft.com/office/drawing/2012/chart" uri="{CE6537A1-D6FC-4f65-9D91-7224C49458BB}"/>
                <c:ext xmlns:c16="http://schemas.microsoft.com/office/drawing/2014/chart" uri="{C3380CC4-5D6E-409C-BE32-E72D297353CC}">
                  <c16:uniqueId val="{0000003F-4EA0-4BC1-A4DD-7EE0590F546E}"/>
                </c:ext>
              </c:extLst>
            </c:dLbl>
            <c:dLbl>
              <c:idx val="60"/>
              <c:delete val="1"/>
              <c:extLst>
                <c:ext xmlns:c15="http://schemas.microsoft.com/office/drawing/2012/chart" uri="{CE6537A1-D6FC-4f65-9D91-7224C49458BB}"/>
                <c:ext xmlns:c16="http://schemas.microsoft.com/office/drawing/2014/chart" uri="{C3380CC4-5D6E-409C-BE32-E72D297353CC}">
                  <c16:uniqueId val="{0000003E-4EA0-4BC1-A4DD-7EE0590F546E}"/>
                </c:ext>
              </c:extLst>
            </c:dLbl>
            <c:dLbl>
              <c:idx val="61"/>
              <c:delete val="1"/>
              <c:extLst>
                <c:ext xmlns:c15="http://schemas.microsoft.com/office/drawing/2012/chart" uri="{CE6537A1-D6FC-4f65-9D91-7224C49458BB}"/>
                <c:ext xmlns:c16="http://schemas.microsoft.com/office/drawing/2014/chart" uri="{C3380CC4-5D6E-409C-BE32-E72D297353CC}">
                  <c16:uniqueId val="{00000036-4EA0-4BC1-A4DD-7EE0590F546E}"/>
                </c:ext>
              </c:extLst>
            </c:dLbl>
            <c:dLbl>
              <c:idx val="62"/>
              <c:delete val="1"/>
              <c:extLst>
                <c:ext xmlns:c15="http://schemas.microsoft.com/office/drawing/2012/chart" uri="{CE6537A1-D6FC-4f65-9D91-7224C49458BB}"/>
                <c:ext xmlns:c16="http://schemas.microsoft.com/office/drawing/2014/chart" uri="{C3380CC4-5D6E-409C-BE32-E72D297353CC}">
                  <c16:uniqueId val="{0000003D-4EA0-4BC1-A4DD-7EE0590F546E}"/>
                </c:ext>
              </c:extLst>
            </c:dLbl>
            <c:dLbl>
              <c:idx val="63"/>
              <c:delete val="1"/>
              <c:extLst>
                <c:ext xmlns:c15="http://schemas.microsoft.com/office/drawing/2012/chart" uri="{CE6537A1-D6FC-4f65-9D91-7224C49458BB}"/>
                <c:ext xmlns:c16="http://schemas.microsoft.com/office/drawing/2014/chart" uri="{C3380CC4-5D6E-409C-BE32-E72D297353CC}">
                  <c16:uniqueId val="{00000042-4EA0-4BC1-A4DD-7EE0590F546E}"/>
                </c:ext>
              </c:extLst>
            </c:dLbl>
            <c:dLbl>
              <c:idx val="64"/>
              <c:delete val="1"/>
              <c:extLst>
                <c:ext xmlns:c15="http://schemas.microsoft.com/office/drawing/2012/chart" uri="{CE6537A1-D6FC-4f65-9D91-7224C49458BB}"/>
                <c:ext xmlns:c16="http://schemas.microsoft.com/office/drawing/2014/chart" uri="{C3380CC4-5D6E-409C-BE32-E72D297353CC}">
                  <c16:uniqueId val="{00000041-4EA0-4BC1-A4DD-7EE0590F546E}"/>
                </c:ext>
              </c:extLst>
            </c:dLbl>
            <c:dLbl>
              <c:idx val="65"/>
              <c:delete val="1"/>
              <c:extLst>
                <c:ext xmlns:c15="http://schemas.microsoft.com/office/drawing/2012/chart" uri="{CE6537A1-D6FC-4f65-9D91-7224C49458BB}"/>
                <c:ext xmlns:c16="http://schemas.microsoft.com/office/drawing/2014/chart" uri="{C3380CC4-5D6E-409C-BE32-E72D297353CC}">
                  <c16:uniqueId val="{00000040-4EA0-4BC1-A4DD-7EE0590F546E}"/>
                </c:ext>
              </c:extLst>
            </c:dLbl>
            <c:dLbl>
              <c:idx val="66"/>
              <c:delete val="1"/>
              <c:extLst>
                <c:ext xmlns:c15="http://schemas.microsoft.com/office/drawing/2012/chart" uri="{CE6537A1-D6FC-4f65-9D91-7224C49458BB}"/>
                <c:ext xmlns:c16="http://schemas.microsoft.com/office/drawing/2014/chart" uri="{C3380CC4-5D6E-409C-BE32-E72D297353CC}">
                  <c16:uniqueId val="{00000047-4EA0-4BC1-A4DD-7EE0590F546E}"/>
                </c:ext>
              </c:extLst>
            </c:dLbl>
            <c:dLbl>
              <c:idx val="67"/>
              <c:delete val="1"/>
              <c:extLst>
                <c:ext xmlns:c15="http://schemas.microsoft.com/office/drawing/2012/chart" uri="{CE6537A1-D6FC-4f65-9D91-7224C49458BB}"/>
                <c:ext xmlns:c16="http://schemas.microsoft.com/office/drawing/2014/chart" uri="{C3380CC4-5D6E-409C-BE32-E72D297353CC}">
                  <c16:uniqueId val="{00000046-4EA0-4BC1-A4DD-7EE0590F546E}"/>
                </c:ext>
              </c:extLst>
            </c:dLbl>
            <c:dLbl>
              <c:idx val="68"/>
              <c:delete val="1"/>
              <c:extLst>
                <c:ext xmlns:c15="http://schemas.microsoft.com/office/drawing/2012/chart" uri="{CE6537A1-D6FC-4f65-9D91-7224C49458BB}"/>
                <c:ext xmlns:c16="http://schemas.microsoft.com/office/drawing/2014/chart" uri="{C3380CC4-5D6E-409C-BE32-E72D297353CC}">
                  <c16:uniqueId val="{00000045-4EA0-4BC1-A4DD-7EE0590F546E}"/>
                </c:ext>
              </c:extLst>
            </c:dLbl>
            <c:dLbl>
              <c:idx val="69"/>
              <c:delete val="1"/>
              <c:extLst>
                <c:ext xmlns:c15="http://schemas.microsoft.com/office/drawing/2012/chart" uri="{CE6537A1-D6FC-4f65-9D91-7224C49458BB}"/>
                <c:ext xmlns:c16="http://schemas.microsoft.com/office/drawing/2014/chart" uri="{C3380CC4-5D6E-409C-BE32-E72D297353CC}">
                  <c16:uniqueId val="{00000044-4EA0-4BC1-A4DD-7EE0590F546E}"/>
                </c:ext>
              </c:extLst>
            </c:dLbl>
            <c:dLbl>
              <c:idx val="70"/>
              <c:delete val="1"/>
              <c:extLst>
                <c:ext xmlns:c15="http://schemas.microsoft.com/office/drawing/2012/chart" uri="{CE6537A1-D6FC-4f65-9D91-7224C49458BB}"/>
                <c:ext xmlns:c16="http://schemas.microsoft.com/office/drawing/2014/chart" uri="{C3380CC4-5D6E-409C-BE32-E72D297353CC}">
                  <c16:uniqueId val="{00000043-4EA0-4BC1-A4DD-7EE0590F546E}"/>
                </c:ext>
              </c:extLst>
            </c:dLbl>
            <c:dLbl>
              <c:idx val="71"/>
              <c:delete val="1"/>
              <c:extLst>
                <c:ext xmlns:c15="http://schemas.microsoft.com/office/drawing/2012/chart" uri="{CE6537A1-D6FC-4f65-9D91-7224C49458BB}"/>
                <c:ext xmlns:c16="http://schemas.microsoft.com/office/drawing/2014/chart" uri="{C3380CC4-5D6E-409C-BE32-E72D297353CC}">
                  <c16:uniqueId val="{0000004E-4EA0-4BC1-A4DD-7EE0590F546E}"/>
                </c:ext>
              </c:extLst>
            </c:dLbl>
            <c:dLbl>
              <c:idx val="72"/>
              <c:delete val="1"/>
              <c:extLst>
                <c:ext xmlns:c15="http://schemas.microsoft.com/office/drawing/2012/chart" uri="{CE6537A1-D6FC-4f65-9D91-7224C49458BB}"/>
                <c:ext xmlns:c16="http://schemas.microsoft.com/office/drawing/2014/chart" uri="{C3380CC4-5D6E-409C-BE32-E72D297353CC}">
                  <c16:uniqueId val="{0000004D-4EA0-4BC1-A4DD-7EE0590F546E}"/>
                </c:ext>
              </c:extLst>
            </c:dLbl>
            <c:dLbl>
              <c:idx val="73"/>
              <c:delete val="1"/>
              <c:extLst>
                <c:ext xmlns:c15="http://schemas.microsoft.com/office/drawing/2012/chart" uri="{CE6537A1-D6FC-4f65-9D91-7224C49458BB}"/>
                <c:ext xmlns:c16="http://schemas.microsoft.com/office/drawing/2014/chart" uri="{C3380CC4-5D6E-409C-BE32-E72D297353CC}">
                  <c16:uniqueId val="{0000004C-4EA0-4BC1-A4DD-7EE0590F546E}"/>
                </c:ext>
              </c:extLst>
            </c:dLbl>
            <c:dLbl>
              <c:idx val="74"/>
              <c:delete val="1"/>
              <c:extLst>
                <c:ext xmlns:c15="http://schemas.microsoft.com/office/drawing/2012/chart" uri="{CE6537A1-D6FC-4f65-9D91-7224C49458BB}"/>
                <c:ext xmlns:c16="http://schemas.microsoft.com/office/drawing/2014/chart" uri="{C3380CC4-5D6E-409C-BE32-E72D297353CC}">
                  <c16:uniqueId val="{0000004B-4EA0-4BC1-A4DD-7EE0590F546E}"/>
                </c:ext>
              </c:extLst>
            </c:dLbl>
            <c:dLbl>
              <c:idx val="75"/>
              <c:delete val="1"/>
              <c:extLst>
                <c:ext xmlns:c15="http://schemas.microsoft.com/office/drawing/2012/chart" uri="{CE6537A1-D6FC-4f65-9D91-7224C49458BB}"/>
                <c:ext xmlns:c16="http://schemas.microsoft.com/office/drawing/2014/chart" uri="{C3380CC4-5D6E-409C-BE32-E72D297353CC}">
                  <c16:uniqueId val="{0000004A-4EA0-4BC1-A4DD-7EE0590F546E}"/>
                </c:ext>
              </c:extLst>
            </c:dLbl>
            <c:dLbl>
              <c:idx val="76"/>
              <c:delete val="1"/>
              <c:extLst>
                <c:ext xmlns:c15="http://schemas.microsoft.com/office/drawing/2012/chart" uri="{CE6537A1-D6FC-4f65-9D91-7224C49458BB}"/>
                <c:ext xmlns:c16="http://schemas.microsoft.com/office/drawing/2014/chart" uri="{C3380CC4-5D6E-409C-BE32-E72D297353CC}">
                  <c16:uniqueId val="{00000049-4EA0-4BC1-A4DD-7EE0590F546E}"/>
                </c:ext>
              </c:extLst>
            </c:dLbl>
            <c:dLbl>
              <c:idx val="77"/>
              <c:delete val="1"/>
              <c:extLst>
                <c:ext xmlns:c15="http://schemas.microsoft.com/office/drawing/2012/chart" uri="{CE6537A1-D6FC-4f65-9D91-7224C49458BB}"/>
                <c:ext xmlns:c16="http://schemas.microsoft.com/office/drawing/2014/chart" uri="{C3380CC4-5D6E-409C-BE32-E72D297353CC}">
                  <c16:uniqueId val="{00000048-4EA0-4BC1-A4DD-7EE0590F546E}"/>
                </c:ext>
              </c:extLst>
            </c:dLbl>
            <c:dLbl>
              <c:idx val="78"/>
              <c:delete val="1"/>
              <c:extLst>
                <c:ext xmlns:c15="http://schemas.microsoft.com/office/drawing/2012/chart" uri="{CE6537A1-D6FC-4f65-9D91-7224C49458BB}"/>
                <c:ext xmlns:c16="http://schemas.microsoft.com/office/drawing/2014/chart" uri="{C3380CC4-5D6E-409C-BE32-E72D297353CC}">
                  <c16:uniqueId val="{00000059-4EA0-4BC1-A4DD-7EE0590F546E}"/>
                </c:ext>
              </c:extLst>
            </c:dLbl>
            <c:dLbl>
              <c:idx val="79"/>
              <c:delete val="1"/>
              <c:extLst>
                <c:ext xmlns:c15="http://schemas.microsoft.com/office/drawing/2012/chart" uri="{CE6537A1-D6FC-4f65-9D91-7224C49458BB}"/>
                <c:ext xmlns:c16="http://schemas.microsoft.com/office/drawing/2014/chart" uri="{C3380CC4-5D6E-409C-BE32-E72D297353CC}">
                  <c16:uniqueId val="{00000058-4EA0-4BC1-A4DD-7EE0590F546E}"/>
                </c:ext>
              </c:extLst>
            </c:dLbl>
            <c:dLbl>
              <c:idx val="80"/>
              <c:delete val="1"/>
              <c:extLst>
                <c:ext xmlns:c15="http://schemas.microsoft.com/office/drawing/2012/chart" uri="{CE6537A1-D6FC-4f65-9D91-7224C49458BB}"/>
                <c:ext xmlns:c16="http://schemas.microsoft.com/office/drawing/2014/chart" uri="{C3380CC4-5D6E-409C-BE32-E72D297353CC}">
                  <c16:uniqueId val="{00000057-4EA0-4BC1-A4DD-7EE0590F546E}"/>
                </c:ext>
              </c:extLst>
            </c:dLbl>
            <c:dLbl>
              <c:idx val="81"/>
              <c:delete val="1"/>
              <c:extLst>
                <c:ext xmlns:c15="http://schemas.microsoft.com/office/drawing/2012/chart" uri="{CE6537A1-D6FC-4f65-9D91-7224C49458BB}"/>
                <c:ext xmlns:c16="http://schemas.microsoft.com/office/drawing/2014/chart" uri="{C3380CC4-5D6E-409C-BE32-E72D297353CC}">
                  <c16:uniqueId val="{00000056-4EA0-4BC1-A4DD-7EE0590F546E}"/>
                </c:ext>
              </c:extLst>
            </c:dLbl>
            <c:dLbl>
              <c:idx val="82"/>
              <c:delete val="1"/>
              <c:extLst>
                <c:ext xmlns:c15="http://schemas.microsoft.com/office/drawing/2012/chart" uri="{CE6537A1-D6FC-4f65-9D91-7224C49458BB}"/>
                <c:ext xmlns:c16="http://schemas.microsoft.com/office/drawing/2014/chart" uri="{C3380CC4-5D6E-409C-BE32-E72D297353CC}">
                  <c16:uniqueId val="{00000055-4EA0-4BC1-A4DD-7EE0590F546E}"/>
                </c:ext>
              </c:extLst>
            </c:dLbl>
            <c:dLbl>
              <c:idx val="83"/>
              <c:delete val="1"/>
              <c:extLst>
                <c:ext xmlns:c15="http://schemas.microsoft.com/office/drawing/2012/chart" uri="{CE6537A1-D6FC-4f65-9D91-7224C49458BB}"/>
                <c:ext xmlns:c16="http://schemas.microsoft.com/office/drawing/2014/chart" uri="{C3380CC4-5D6E-409C-BE32-E72D297353CC}">
                  <c16:uniqueId val="{00000054-4EA0-4BC1-A4DD-7EE0590F546E}"/>
                </c:ext>
              </c:extLst>
            </c:dLbl>
            <c:dLbl>
              <c:idx val="84"/>
              <c:delete val="1"/>
              <c:extLst>
                <c:ext xmlns:c15="http://schemas.microsoft.com/office/drawing/2012/chart" uri="{CE6537A1-D6FC-4f65-9D91-7224C49458BB}"/>
                <c:ext xmlns:c16="http://schemas.microsoft.com/office/drawing/2014/chart" uri="{C3380CC4-5D6E-409C-BE32-E72D297353CC}">
                  <c16:uniqueId val="{00000053-4EA0-4BC1-A4DD-7EE0590F546E}"/>
                </c:ext>
              </c:extLst>
            </c:dLbl>
            <c:dLbl>
              <c:idx val="85"/>
              <c:delete val="1"/>
              <c:extLst>
                <c:ext xmlns:c15="http://schemas.microsoft.com/office/drawing/2012/chart" uri="{CE6537A1-D6FC-4f65-9D91-7224C49458BB}"/>
                <c:ext xmlns:c16="http://schemas.microsoft.com/office/drawing/2014/chart" uri="{C3380CC4-5D6E-409C-BE32-E72D297353CC}">
                  <c16:uniqueId val="{00000052-4EA0-4BC1-A4DD-7EE0590F546E}"/>
                </c:ext>
              </c:extLst>
            </c:dLbl>
            <c:dLbl>
              <c:idx val="86"/>
              <c:delete val="1"/>
              <c:extLst>
                <c:ext xmlns:c15="http://schemas.microsoft.com/office/drawing/2012/chart" uri="{CE6537A1-D6FC-4f65-9D91-7224C49458BB}"/>
                <c:ext xmlns:c16="http://schemas.microsoft.com/office/drawing/2014/chart" uri="{C3380CC4-5D6E-409C-BE32-E72D297353CC}">
                  <c16:uniqueId val="{00000051-4EA0-4BC1-A4DD-7EE0590F546E}"/>
                </c:ext>
              </c:extLst>
            </c:dLbl>
            <c:dLbl>
              <c:idx val="87"/>
              <c:delete val="1"/>
              <c:extLst>
                <c:ext xmlns:c15="http://schemas.microsoft.com/office/drawing/2012/chart" uri="{CE6537A1-D6FC-4f65-9D91-7224C49458BB}"/>
                <c:ext xmlns:c16="http://schemas.microsoft.com/office/drawing/2014/chart" uri="{C3380CC4-5D6E-409C-BE32-E72D297353CC}">
                  <c16:uniqueId val="{00000050-4EA0-4BC1-A4DD-7EE0590F546E}"/>
                </c:ext>
              </c:extLst>
            </c:dLbl>
            <c:dLbl>
              <c:idx val="88"/>
              <c:delete val="1"/>
              <c:extLst>
                <c:ext xmlns:c15="http://schemas.microsoft.com/office/drawing/2012/chart" uri="{CE6537A1-D6FC-4f65-9D91-7224C49458BB}"/>
                <c:ext xmlns:c16="http://schemas.microsoft.com/office/drawing/2014/chart" uri="{C3380CC4-5D6E-409C-BE32-E72D297353CC}">
                  <c16:uniqueId val="{0000004F-4EA0-4BC1-A4DD-7EE0590F546E}"/>
                </c:ext>
              </c:extLst>
            </c:dLbl>
            <c:dLbl>
              <c:idx val="89"/>
              <c:delete val="1"/>
              <c:extLst>
                <c:ext xmlns:c15="http://schemas.microsoft.com/office/drawing/2012/chart" uri="{CE6537A1-D6FC-4f65-9D91-7224C49458BB}"/>
                <c:ext xmlns:c16="http://schemas.microsoft.com/office/drawing/2014/chart" uri="{C3380CC4-5D6E-409C-BE32-E72D297353CC}">
                  <c16:uniqueId val="{0000005F-4EA0-4BC1-A4DD-7EE0590F546E}"/>
                </c:ext>
              </c:extLst>
            </c:dLbl>
            <c:dLbl>
              <c:idx val="90"/>
              <c:delete val="1"/>
              <c:extLst>
                <c:ext xmlns:c15="http://schemas.microsoft.com/office/drawing/2012/chart" uri="{CE6537A1-D6FC-4f65-9D91-7224C49458BB}"/>
                <c:ext xmlns:c16="http://schemas.microsoft.com/office/drawing/2014/chart" uri="{C3380CC4-5D6E-409C-BE32-E72D297353CC}">
                  <c16:uniqueId val="{0000005E-4EA0-4BC1-A4DD-7EE0590F546E}"/>
                </c:ext>
              </c:extLst>
            </c:dLbl>
            <c:dLbl>
              <c:idx val="91"/>
              <c:delete val="1"/>
              <c:extLst>
                <c:ext xmlns:c15="http://schemas.microsoft.com/office/drawing/2012/chart" uri="{CE6537A1-D6FC-4f65-9D91-7224C49458BB}"/>
                <c:ext xmlns:c16="http://schemas.microsoft.com/office/drawing/2014/chart" uri="{C3380CC4-5D6E-409C-BE32-E72D297353CC}">
                  <c16:uniqueId val="{0000005D-4EA0-4BC1-A4DD-7EE0590F546E}"/>
                </c:ext>
              </c:extLst>
            </c:dLbl>
            <c:dLbl>
              <c:idx val="92"/>
              <c:delete val="1"/>
              <c:extLst>
                <c:ext xmlns:c15="http://schemas.microsoft.com/office/drawing/2012/chart" uri="{CE6537A1-D6FC-4f65-9D91-7224C49458BB}"/>
                <c:ext xmlns:c16="http://schemas.microsoft.com/office/drawing/2014/chart" uri="{C3380CC4-5D6E-409C-BE32-E72D297353CC}">
                  <c16:uniqueId val="{0000005C-4EA0-4BC1-A4DD-7EE0590F546E}"/>
                </c:ext>
              </c:extLst>
            </c:dLbl>
            <c:dLbl>
              <c:idx val="93"/>
              <c:delete val="1"/>
              <c:extLst>
                <c:ext xmlns:c15="http://schemas.microsoft.com/office/drawing/2012/chart" uri="{CE6537A1-D6FC-4f65-9D91-7224C49458BB}"/>
                <c:ext xmlns:c16="http://schemas.microsoft.com/office/drawing/2014/chart" uri="{C3380CC4-5D6E-409C-BE32-E72D297353CC}">
                  <c16:uniqueId val="{0000005B-4EA0-4BC1-A4DD-7EE0590F546E}"/>
                </c:ext>
              </c:extLst>
            </c:dLbl>
            <c:dLbl>
              <c:idx val="94"/>
              <c:delete val="1"/>
              <c:extLst>
                <c:ext xmlns:c15="http://schemas.microsoft.com/office/drawing/2012/chart" uri="{CE6537A1-D6FC-4f65-9D91-7224C49458BB}"/>
                <c:ext xmlns:c16="http://schemas.microsoft.com/office/drawing/2014/chart" uri="{C3380CC4-5D6E-409C-BE32-E72D297353CC}">
                  <c16:uniqueId val="{0000005A-4EA0-4BC1-A4DD-7EE0590F546E}"/>
                </c:ext>
              </c:extLst>
            </c:dLbl>
            <c:dLbl>
              <c:idx val="95"/>
              <c:delete val="1"/>
              <c:extLst>
                <c:ext xmlns:c15="http://schemas.microsoft.com/office/drawing/2012/chart" uri="{CE6537A1-D6FC-4f65-9D91-7224C49458BB}"/>
                <c:ext xmlns:c16="http://schemas.microsoft.com/office/drawing/2014/chart" uri="{C3380CC4-5D6E-409C-BE32-E72D297353CC}">
                  <c16:uniqueId val="{00000066-4EA0-4BC1-A4DD-7EE0590F546E}"/>
                </c:ext>
              </c:extLst>
            </c:dLbl>
            <c:dLbl>
              <c:idx val="96"/>
              <c:delete val="1"/>
              <c:extLst>
                <c:ext xmlns:c15="http://schemas.microsoft.com/office/drawing/2012/chart" uri="{CE6537A1-D6FC-4f65-9D91-7224C49458BB}"/>
                <c:ext xmlns:c16="http://schemas.microsoft.com/office/drawing/2014/chart" uri="{C3380CC4-5D6E-409C-BE32-E72D297353CC}">
                  <c16:uniqueId val="{00000067-4EA0-4BC1-A4DD-7EE0590F546E}"/>
                </c:ext>
              </c:extLst>
            </c:dLbl>
            <c:dLbl>
              <c:idx val="97"/>
              <c:delete val="1"/>
              <c:extLst>
                <c:ext xmlns:c15="http://schemas.microsoft.com/office/drawing/2012/chart" uri="{CE6537A1-D6FC-4f65-9D91-7224C49458BB}"/>
                <c:ext xmlns:c16="http://schemas.microsoft.com/office/drawing/2014/chart" uri="{C3380CC4-5D6E-409C-BE32-E72D297353CC}">
                  <c16:uniqueId val="{00000065-4EA0-4BC1-A4DD-7EE0590F546E}"/>
                </c:ext>
              </c:extLst>
            </c:dLbl>
            <c:dLbl>
              <c:idx val="98"/>
              <c:delete val="1"/>
              <c:extLst>
                <c:ext xmlns:c15="http://schemas.microsoft.com/office/drawing/2012/chart" uri="{CE6537A1-D6FC-4f65-9D91-7224C49458BB}"/>
                <c:ext xmlns:c16="http://schemas.microsoft.com/office/drawing/2014/chart" uri="{C3380CC4-5D6E-409C-BE32-E72D297353CC}">
                  <c16:uniqueId val="{00000064-4EA0-4BC1-A4DD-7EE0590F546E}"/>
                </c:ext>
              </c:extLst>
            </c:dLbl>
            <c:dLbl>
              <c:idx val="99"/>
              <c:delete val="1"/>
              <c:extLst>
                <c:ext xmlns:c15="http://schemas.microsoft.com/office/drawing/2012/chart" uri="{CE6537A1-D6FC-4f65-9D91-7224C49458BB}"/>
                <c:ext xmlns:c16="http://schemas.microsoft.com/office/drawing/2014/chart" uri="{C3380CC4-5D6E-409C-BE32-E72D297353CC}">
                  <c16:uniqueId val="{00000063-4EA0-4BC1-A4DD-7EE0590F546E}"/>
                </c:ext>
              </c:extLst>
            </c:dLbl>
            <c:dLbl>
              <c:idx val="100"/>
              <c:delete val="1"/>
              <c:extLst>
                <c:ext xmlns:c15="http://schemas.microsoft.com/office/drawing/2012/chart" uri="{CE6537A1-D6FC-4f65-9D91-7224C49458BB}"/>
                <c:ext xmlns:c16="http://schemas.microsoft.com/office/drawing/2014/chart" uri="{C3380CC4-5D6E-409C-BE32-E72D297353CC}">
                  <c16:uniqueId val="{00000062-4EA0-4BC1-A4DD-7EE0590F546E}"/>
                </c:ext>
              </c:extLst>
            </c:dLbl>
            <c:dLbl>
              <c:idx val="101"/>
              <c:delete val="1"/>
              <c:extLst>
                <c:ext xmlns:c15="http://schemas.microsoft.com/office/drawing/2012/chart" uri="{CE6537A1-D6FC-4f65-9D91-7224C49458BB}"/>
                <c:ext xmlns:c16="http://schemas.microsoft.com/office/drawing/2014/chart" uri="{C3380CC4-5D6E-409C-BE32-E72D297353CC}">
                  <c16:uniqueId val="{00000061-4EA0-4BC1-A4DD-7EE0590F546E}"/>
                </c:ext>
              </c:extLst>
            </c:dLbl>
            <c:dLbl>
              <c:idx val="102"/>
              <c:delete val="1"/>
              <c:extLst>
                <c:ext xmlns:c15="http://schemas.microsoft.com/office/drawing/2012/chart" uri="{CE6537A1-D6FC-4f65-9D91-7224C49458BB}"/>
                <c:ext xmlns:c16="http://schemas.microsoft.com/office/drawing/2014/chart" uri="{C3380CC4-5D6E-409C-BE32-E72D297353CC}">
                  <c16:uniqueId val="{00000060-4EA0-4BC1-A4DD-7EE0590F546E}"/>
                </c:ext>
              </c:extLst>
            </c:dLbl>
            <c:dLbl>
              <c:idx val="103"/>
              <c:delete val="1"/>
              <c:extLst>
                <c:ext xmlns:c15="http://schemas.microsoft.com/office/drawing/2012/chart" uri="{CE6537A1-D6FC-4f65-9D91-7224C49458BB}"/>
                <c:ext xmlns:c16="http://schemas.microsoft.com/office/drawing/2014/chart" uri="{C3380CC4-5D6E-409C-BE32-E72D297353CC}">
                  <c16:uniqueId val="{0000006D-4EA0-4BC1-A4DD-7EE0590F546E}"/>
                </c:ext>
              </c:extLst>
            </c:dLbl>
            <c:dLbl>
              <c:idx val="104"/>
              <c:delete val="1"/>
              <c:extLst>
                <c:ext xmlns:c15="http://schemas.microsoft.com/office/drawing/2012/chart" uri="{CE6537A1-D6FC-4f65-9D91-7224C49458BB}"/>
                <c:ext xmlns:c16="http://schemas.microsoft.com/office/drawing/2014/chart" uri="{C3380CC4-5D6E-409C-BE32-E72D297353CC}">
                  <c16:uniqueId val="{0000006C-4EA0-4BC1-A4DD-7EE0590F546E}"/>
                </c:ext>
              </c:extLst>
            </c:dLbl>
            <c:dLbl>
              <c:idx val="105"/>
              <c:delete val="1"/>
              <c:extLst>
                <c:ext xmlns:c15="http://schemas.microsoft.com/office/drawing/2012/chart" uri="{CE6537A1-D6FC-4f65-9D91-7224C49458BB}"/>
                <c:ext xmlns:c16="http://schemas.microsoft.com/office/drawing/2014/chart" uri="{C3380CC4-5D6E-409C-BE32-E72D297353CC}">
                  <c16:uniqueId val="{0000006B-4EA0-4BC1-A4DD-7EE0590F546E}"/>
                </c:ext>
              </c:extLst>
            </c:dLbl>
            <c:dLbl>
              <c:idx val="106"/>
              <c:delete val="1"/>
              <c:extLst>
                <c:ext xmlns:c15="http://schemas.microsoft.com/office/drawing/2012/chart" uri="{CE6537A1-D6FC-4f65-9D91-7224C49458BB}"/>
                <c:ext xmlns:c16="http://schemas.microsoft.com/office/drawing/2014/chart" uri="{C3380CC4-5D6E-409C-BE32-E72D297353CC}">
                  <c16:uniqueId val="{0000006A-4EA0-4BC1-A4DD-7EE0590F546E}"/>
                </c:ext>
              </c:extLst>
            </c:dLbl>
            <c:dLbl>
              <c:idx val="107"/>
              <c:delete val="1"/>
              <c:extLst>
                <c:ext xmlns:c15="http://schemas.microsoft.com/office/drawing/2012/chart" uri="{CE6537A1-D6FC-4f65-9D91-7224C49458BB}"/>
                <c:ext xmlns:c16="http://schemas.microsoft.com/office/drawing/2014/chart" uri="{C3380CC4-5D6E-409C-BE32-E72D297353CC}">
                  <c16:uniqueId val="{00000069-4EA0-4BC1-A4DD-7EE0590F546E}"/>
                </c:ext>
              </c:extLst>
            </c:dLbl>
            <c:dLbl>
              <c:idx val="108"/>
              <c:delete val="1"/>
              <c:extLst>
                <c:ext xmlns:c15="http://schemas.microsoft.com/office/drawing/2012/chart" uri="{CE6537A1-D6FC-4f65-9D91-7224C49458BB}"/>
                <c:ext xmlns:c16="http://schemas.microsoft.com/office/drawing/2014/chart" uri="{C3380CC4-5D6E-409C-BE32-E72D297353CC}">
                  <c16:uniqueId val="{00000068-4EA0-4BC1-A4DD-7EE0590F546E}"/>
                </c:ext>
              </c:extLst>
            </c:dLbl>
            <c:dLbl>
              <c:idx val="109"/>
              <c:delete val="1"/>
              <c:extLst>
                <c:ext xmlns:c15="http://schemas.microsoft.com/office/drawing/2012/chart" uri="{CE6537A1-D6FC-4f65-9D91-7224C49458BB}"/>
                <c:ext xmlns:c16="http://schemas.microsoft.com/office/drawing/2014/chart" uri="{C3380CC4-5D6E-409C-BE32-E72D297353CC}">
                  <c16:uniqueId val="{00000073-4EA0-4BC1-A4DD-7EE0590F546E}"/>
                </c:ext>
              </c:extLst>
            </c:dLbl>
            <c:dLbl>
              <c:idx val="110"/>
              <c:delete val="1"/>
              <c:extLst>
                <c:ext xmlns:c15="http://schemas.microsoft.com/office/drawing/2012/chart" uri="{CE6537A1-D6FC-4f65-9D91-7224C49458BB}"/>
                <c:ext xmlns:c16="http://schemas.microsoft.com/office/drawing/2014/chart" uri="{C3380CC4-5D6E-409C-BE32-E72D297353CC}">
                  <c16:uniqueId val="{00000072-4EA0-4BC1-A4DD-7EE0590F546E}"/>
                </c:ext>
              </c:extLst>
            </c:dLbl>
            <c:dLbl>
              <c:idx val="111"/>
              <c:delete val="1"/>
              <c:extLst>
                <c:ext xmlns:c15="http://schemas.microsoft.com/office/drawing/2012/chart" uri="{CE6537A1-D6FC-4f65-9D91-7224C49458BB}"/>
                <c:ext xmlns:c16="http://schemas.microsoft.com/office/drawing/2014/chart" uri="{C3380CC4-5D6E-409C-BE32-E72D297353CC}">
                  <c16:uniqueId val="{00000071-4EA0-4BC1-A4DD-7EE0590F546E}"/>
                </c:ext>
              </c:extLst>
            </c:dLbl>
            <c:dLbl>
              <c:idx val="112"/>
              <c:delete val="1"/>
              <c:extLst>
                <c:ext xmlns:c15="http://schemas.microsoft.com/office/drawing/2012/chart" uri="{CE6537A1-D6FC-4f65-9D91-7224C49458BB}"/>
                <c:ext xmlns:c16="http://schemas.microsoft.com/office/drawing/2014/chart" uri="{C3380CC4-5D6E-409C-BE32-E72D297353CC}">
                  <c16:uniqueId val="{00000070-4EA0-4BC1-A4DD-7EE0590F546E}"/>
                </c:ext>
              </c:extLst>
            </c:dLbl>
            <c:dLbl>
              <c:idx val="113"/>
              <c:delete val="1"/>
              <c:extLst>
                <c:ext xmlns:c15="http://schemas.microsoft.com/office/drawing/2012/chart" uri="{CE6537A1-D6FC-4f65-9D91-7224C49458BB}"/>
                <c:ext xmlns:c16="http://schemas.microsoft.com/office/drawing/2014/chart" uri="{C3380CC4-5D6E-409C-BE32-E72D297353CC}">
                  <c16:uniqueId val="{0000006F-4EA0-4BC1-A4DD-7EE0590F546E}"/>
                </c:ext>
              </c:extLst>
            </c:dLbl>
            <c:dLbl>
              <c:idx val="114"/>
              <c:delete val="1"/>
              <c:extLst>
                <c:ext xmlns:c15="http://schemas.microsoft.com/office/drawing/2012/chart" uri="{CE6537A1-D6FC-4f65-9D91-7224C49458BB}"/>
                <c:ext xmlns:c16="http://schemas.microsoft.com/office/drawing/2014/chart" uri="{C3380CC4-5D6E-409C-BE32-E72D297353CC}">
                  <c16:uniqueId val="{0000006E-4EA0-4BC1-A4DD-7EE0590F546E}"/>
                </c:ext>
              </c:extLst>
            </c:dLbl>
            <c:dLbl>
              <c:idx val="115"/>
              <c:delete val="1"/>
              <c:extLst>
                <c:ext xmlns:c15="http://schemas.microsoft.com/office/drawing/2012/chart" uri="{CE6537A1-D6FC-4f65-9D91-7224C49458BB}"/>
                <c:ext xmlns:c16="http://schemas.microsoft.com/office/drawing/2014/chart" uri="{C3380CC4-5D6E-409C-BE32-E72D297353CC}">
                  <c16:uniqueId val="{0000007A-4EA0-4BC1-A4DD-7EE0590F546E}"/>
                </c:ext>
              </c:extLst>
            </c:dLbl>
            <c:dLbl>
              <c:idx val="116"/>
              <c:delete val="1"/>
              <c:extLst>
                <c:ext xmlns:c15="http://schemas.microsoft.com/office/drawing/2012/chart" uri="{CE6537A1-D6FC-4f65-9D91-7224C49458BB}"/>
                <c:ext xmlns:c16="http://schemas.microsoft.com/office/drawing/2014/chart" uri="{C3380CC4-5D6E-409C-BE32-E72D297353CC}">
                  <c16:uniqueId val="{00000079-4EA0-4BC1-A4DD-7EE0590F546E}"/>
                </c:ext>
              </c:extLst>
            </c:dLbl>
            <c:dLbl>
              <c:idx val="117"/>
              <c:delete val="1"/>
              <c:extLst>
                <c:ext xmlns:c15="http://schemas.microsoft.com/office/drawing/2012/chart" uri="{CE6537A1-D6FC-4f65-9D91-7224C49458BB}"/>
                <c:ext xmlns:c16="http://schemas.microsoft.com/office/drawing/2014/chart" uri="{C3380CC4-5D6E-409C-BE32-E72D297353CC}">
                  <c16:uniqueId val="{00000078-4EA0-4BC1-A4DD-7EE0590F546E}"/>
                </c:ext>
              </c:extLst>
            </c:dLbl>
            <c:dLbl>
              <c:idx val="118"/>
              <c:delete val="1"/>
              <c:extLst>
                <c:ext xmlns:c15="http://schemas.microsoft.com/office/drawing/2012/chart" uri="{CE6537A1-D6FC-4f65-9D91-7224C49458BB}"/>
                <c:ext xmlns:c16="http://schemas.microsoft.com/office/drawing/2014/chart" uri="{C3380CC4-5D6E-409C-BE32-E72D297353CC}">
                  <c16:uniqueId val="{00000077-4EA0-4BC1-A4DD-7EE0590F546E}"/>
                </c:ext>
              </c:extLst>
            </c:dLbl>
            <c:dLbl>
              <c:idx val="119"/>
              <c:delete val="1"/>
              <c:extLst>
                <c:ext xmlns:c15="http://schemas.microsoft.com/office/drawing/2012/chart" uri="{CE6537A1-D6FC-4f65-9D91-7224C49458BB}"/>
                <c:ext xmlns:c16="http://schemas.microsoft.com/office/drawing/2014/chart" uri="{C3380CC4-5D6E-409C-BE32-E72D297353CC}">
                  <c16:uniqueId val="{00000076-4EA0-4BC1-A4DD-7EE0590F546E}"/>
                </c:ext>
              </c:extLst>
            </c:dLbl>
            <c:dLbl>
              <c:idx val="120"/>
              <c:delete val="1"/>
              <c:extLst>
                <c:ext xmlns:c15="http://schemas.microsoft.com/office/drawing/2012/chart" uri="{CE6537A1-D6FC-4f65-9D91-7224C49458BB}"/>
                <c:ext xmlns:c16="http://schemas.microsoft.com/office/drawing/2014/chart" uri="{C3380CC4-5D6E-409C-BE32-E72D297353CC}">
                  <c16:uniqueId val="{00000075-4EA0-4BC1-A4DD-7EE0590F546E}"/>
                </c:ext>
              </c:extLst>
            </c:dLbl>
            <c:dLbl>
              <c:idx val="121"/>
              <c:delete val="1"/>
              <c:extLst>
                <c:ext xmlns:c15="http://schemas.microsoft.com/office/drawing/2012/chart" uri="{CE6537A1-D6FC-4f65-9D91-7224C49458BB}"/>
                <c:ext xmlns:c16="http://schemas.microsoft.com/office/drawing/2014/chart" uri="{C3380CC4-5D6E-409C-BE32-E72D297353CC}">
                  <c16:uniqueId val="{00000074-4EA0-4BC1-A4DD-7EE0590F546E}"/>
                </c:ext>
              </c:extLst>
            </c:dLbl>
            <c:dLbl>
              <c:idx val="122"/>
              <c:delete val="1"/>
              <c:extLst>
                <c:ext xmlns:c15="http://schemas.microsoft.com/office/drawing/2012/chart" uri="{CE6537A1-D6FC-4f65-9D91-7224C49458BB}"/>
                <c:ext xmlns:c16="http://schemas.microsoft.com/office/drawing/2014/chart" uri="{C3380CC4-5D6E-409C-BE32-E72D297353CC}">
                  <c16:uniqueId val="{00000081-4EA0-4BC1-A4DD-7EE0590F546E}"/>
                </c:ext>
              </c:extLst>
            </c:dLbl>
            <c:dLbl>
              <c:idx val="123"/>
              <c:delete val="1"/>
              <c:extLst>
                <c:ext xmlns:c15="http://schemas.microsoft.com/office/drawing/2012/chart" uri="{CE6537A1-D6FC-4f65-9D91-7224C49458BB}"/>
                <c:ext xmlns:c16="http://schemas.microsoft.com/office/drawing/2014/chart" uri="{C3380CC4-5D6E-409C-BE32-E72D297353CC}">
                  <c16:uniqueId val="{00000080-4EA0-4BC1-A4DD-7EE0590F546E}"/>
                </c:ext>
              </c:extLst>
            </c:dLbl>
            <c:dLbl>
              <c:idx val="124"/>
              <c:delete val="1"/>
              <c:extLst>
                <c:ext xmlns:c15="http://schemas.microsoft.com/office/drawing/2012/chart" uri="{CE6537A1-D6FC-4f65-9D91-7224C49458BB}"/>
                <c:ext xmlns:c16="http://schemas.microsoft.com/office/drawing/2014/chart" uri="{C3380CC4-5D6E-409C-BE32-E72D297353CC}">
                  <c16:uniqueId val="{0000007F-4EA0-4BC1-A4DD-7EE0590F546E}"/>
                </c:ext>
              </c:extLst>
            </c:dLbl>
            <c:dLbl>
              <c:idx val="125"/>
              <c:delete val="1"/>
              <c:extLst>
                <c:ext xmlns:c15="http://schemas.microsoft.com/office/drawing/2012/chart" uri="{CE6537A1-D6FC-4f65-9D91-7224C49458BB}"/>
                <c:ext xmlns:c16="http://schemas.microsoft.com/office/drawing/2014/chart" uri="{C3380CC4-5D6E-409C-BE32-E72D297353CC}">
                  <c16:uniqueId val="{0000007E-4EA0-4BC1-A4DD-7EE0590F546E}"/>
                </c:ext>
              </c:extLst>
            </c:dLbl>
            <c:dLbl>
              <c:idx val="126"/>
              <c:delete val="1"/>
              <c:extLst>
                <c:ext xmlns:c15="http://schemas.microsoft.com/office/drawing/2012/chart" uri="{CE6537A1-D6FC-4f65-9D91-7224C49458BB}"/>
                <c:ext xmlns:c16="http://schemas.microsoft.com/office/drawing/2014/chart" uri="{C3380CC4-5D6E-409C-BE32-E72D297353CC}">
                  <c16:uniqueId val="{0000007D-4EA0-4BC1-A4DD-7EE0590F546E}"/>
                </c:ext>
              </c:extLst>
            </c:dLbl>
            <c:dLbl>
              <c:idx val="127"/>
              <c:delete val="1"/>
              <c:extLst>
                <c:ext xmlns:c15="http://schemas.microsoft.com/office/drawing/2012/chart" uri="{CE6537A1-D6FC-4f65-9D91-7224C49458BB}"/>
                <c:ext xmlns:c16="http://schemas.microsoft.com/office/drawing/2014/chart" uri="{C3380CC4-5D6E-409C-BE32-E72D297353CC}">
                  <c16:uniqueId val="{0000007C-4EA0-4BC1-A4DD-7EE0590F546E}"/>
                </c:ext>
              </c:extLst>
            </c:dLbl>
            <c:dLbl>
              <c:idx val="128"/>
              <c:delete val="1"/>
              <c:extLst>
                <c:ext xmlns:c15="http://schemas.microsoft.com/office/drawing/2012/chart" uri="{CE6537A1-D6FC-4f65-9D91-7224C49458BB}"/>
                <c:ext xmlns:c16="http://schemas.microsoft.com/office/drawing/2014/chart" uri="{C3380CC4-5D6E-409C-BE32-E72D297353CC}">
                  <c16:uniqueId val="{0000007B-4EA0-4BC1-A4DD-7EE0590F546E}"/>
                </c:ext>
              </c:extLst>
            </c:dLbl>
            <c:dLbl>
              <c:idx val="129"/>
              <c:delete val="1"/>
              <c:extLst>
                <c:ext xmlns:c15="http://schemas.microsoft.com/office/drawing/2012/chart" uri="{CE6537A1-D6FC-4f65-9D91-7224C49458BB}"/>
                <c:ext xmlns:c16="http://schemas.microsoft.com/office/drawing/2014/chart" uri="{C3380CC4-5D6E-409C-BE32-E72D297353CC}">
                  <c16:uniqueId val="{00000087-4EA0-4BC1-A4DD-7EE0590F546E}"/>
                </c:ext>
              </c:extLst>
            </c:dLbl>
            <c:dLbl>
              <c:idx val="130"/>
              <c:delete val="1"/>
              <c:extLst>
                <c:ext xmlns:c15="http://schemas.microsoft.com/office/drawing/2012/chart" uri="{CE6537A1-D6FC-4f65-9D91-7224C49458BB}"/>
                <c:ext xmlns:c16="http://schemas.microsoft.com/office/drawing/2014/chart" uri="{C3380CC4-5D6E-409C-BE32-E72D297353CC}">
                  <c16:uniqueId val="{00000086-4EA0-4BC1-A4DD-7EE0590F546E}"/>
                </c:ext>
              </c:extLst>
            </c:dLbl>
            <c:dLbl>
              <c:idx val="131"/>
              <c:delete val="1"/>
              <c:extLst>
                <c:ext xmlns:c15="http://schemas.microsoft.com/office/drawing/2012/chart" uri="{CE6537A1-D6FC-4f65-9D91-7224C49458BB}"/>
                <c:ext xmlns:c16="http://schemas.microsoft.com/office/drawing/2014/chart" uri="{C3380CC4-5D6E-409C-BE32-E72D297353CC}">
                  <c16:uniqueId val="{00000085-4EA0-4BC1-A4DD-7EE0590F546E}"/>
                </c:ext>
              </c:extLst>
            </c:dLbl>
            <c:dLbl>
              <c:idx val="132"/>
              <c:delete val="1"/>
              <c:extLst>
                <c:ext xmlns:c15="http://schemas.microsoft.com/office/drawing/2012/chart" uri="{CE6537A1-D6FC-4f65-9D91-7224C49458BB}"/>
                <c:ext xmlns:c16="http://schemas.microsoft.com/office/drawing/2014/chart" uri="{C3380CC4-5D6E-409C-BE32-E72D297353CC}">
                  <c16:uniqueId val="{00000084-4EA0-4BC1-A4DD-7EE0590F546E}"/>
                </c:ext>
              </c:extLst>
            </c:dLbl>
            <c:dLbl>
              <c:idx val="133"/>
              <c:delete val="1"/>
              <c:extLst>
                <c:ext xmlns:c15="http://schemas.microsoft.com/office/drawing/2012/chart" uri="{CE6537A1-D6FC-4f65-9D91-7224C49458BB}"/>
                <c:ext xmlns:c16="http://schemas.microsoft.com/office/drawing/2014/chart" uri="{C3380CC4-5D6E-409C-BE32-E72D297353CC}">
                  <c16:uniqueId val="{00000083-4EA0-4BC1-A4DD-7EE0590F546E}"/>
                </c:ext>
              </c:extLst>
            </c:dLbl>
            <c:dLbl>
              <c:idx val="134"/>
              <c:delete val="1"/>
              <c:extLst>
                <c:ext xmlns:c15="http://schemas.microsoft.com/office/drawing/2012/chart" uri="{CE6537A1-D6FC-4f65-9D91-7224C49458BB}"/>
                <c:ext xmlns:c16="http://schemas.microsoft.com/office/drawing/2014/chart" uri="{C3380CC4-5D6E-409C-BE32-E72D297353CC}">
                  <c16:uniqueId val="{00000082-4EA0-4BC1-A4DD-7EE0590F546E}"/>
                </c:ext>
              </c:extLst>
            </c:dLbl>
            <c:dLbl>
              <c:idx val="135"/>
              <c:delete val="1"/>
              <c:extLst>
                <c:ext xmlns:c15="http://schemas.microsoft.com/office/drawing/2012/chart" uri="{CE6537A1-D6FC-4f65-9D91-7224C49458BB}"/>
                <c:ext xmlns:c16="http://schemas.microsoft.com/office/drawing/2014/chart" uri="{C3380CC4-5D6E-409C-BE32-E72D297353CC}">
                  <c16:uniqueId val="{00000089-4EA0-4BC1-A4DD-7EE0590F546E}"/>
                </c:ext>
              </c:extLst>
            </c:dLbl>
            <c:dLbl>
              <c:idx val="136"/>
              <c:delete val="1"/>
              <c:extLst>
                <c:ext xmlns:c15="http://schemas.microsoft.com/office/drawing/2012/chart" uri="{CE6537A1-D6FC-4f65-9D91-7224C49458BB}"/>
                <c:ext xmlns:c16="http://schemas.microsoft.com/office/drawing/2014/chart" uri="{C3380CC4-5D6E-409C-BE32-E72D297353CC}">
                  <c16:uniqueId val="{00000088-4EA0-4BC1-A4DD-7EE0590F546E}"/>
                </c:ext>
              </c:extLst>
            </c:dLbl>
            <c:dLbl>
              <c:idx val="137"/>
              <c:delete val="1"/>
              <c:extLst>
                <c:ext xmlns:c15="http://schemas.microsoft.com/office/drawing/2012/chart" uri="{CE6537A1-D6FC-4f65-9D91-7224C49458BB}"/>
                <c:ext xmlns:c16="http://schemas.microsoft.com/office/drawing/2014/chart" uri="{C3380CC4-5D6E-409C-BE32-E72D297353CC}">
                  <c16:uniqueId val="{00000000-4EA0-4BC1-A4DD-7EE0590F546E}"/>
                </c:ext>
              </c:extLst>
            </c:dLbl>
            <c:dLbl>
              <c:idx val="138"/>
              <c:delete val="1"/>
              <c:extLst>
                <c:ext xmlns:c15="http://schemas.microsoft.com/office/drawing/2012/chart" uri="{CE6537A1-D6FC-4f65-9D91-7224C49458BB}"/>
                <c:ext xmlns:c16="http://schemas.microsoft.com/office/drawing/2014/chart" uri="{C3380CC4-5D6E-409C-BE32-E72D297353CC}">
                  <c16:uniqueId val="{00000000-70A7-431B-9B94-31F1ABE085B8}"/>
                </c:ext>
              </c:extLst>
            </c:dLbl>
            <c:dLbl>
              <c:idx val="139"/>
              <c:layout>
                <c:manualLayout>
                  <c:x val="3.3426183844011054E-2"/>
                  <c:y val="-0.24950204480253921"/>
                </c:manualLayout>
              </c:layout>
              <c:spPr>
                <a:noFill/>
                <a:ln>
                  <a:noFill/>
                </a:ln>
                <a:effectLst/>
              </c:spPr>
              <c:txPr>
                <a:bodyPr wrap="square" lIns="38100" tIns="19050" rIns="38100" bIns="19050" anchor="ctr" anchorCtr="0">
                  <a:spAutoFit/>
                </a:bodyPr>
                <a:lstStyle/>
                <a:p>
                  <a:pPr algn="ctr" rtl="0">
                    <a:defRPr lang="en-US" sz="1000" b="0" i="0" u="none" strike="noStrike" kern="1200" baseline="0">
                      <a:solidFill>
                        <a:srgbClr val="0070C0"/>
                      </a:solidFill>
                      <a:latin typeface="+mn-lt"/>
                      <a:ea typeface="Arial"/>
                      <a:cs typeface="Arial"/>
                    </a:defRPr>
                  </a:pPr>
                  <a:endParaRPr lang="da-DK"/>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7E-49A3-8F46-FDA3369B8568}"/>
                </c:ext>
              </c:extLst>
            </c:dLbl>
            <c:spPr>
              <a:noFill/>
              <a:ln>
                <a:noFill/>
              </a:ln>
              <a:effectLst/>
            </c:spPr>
            <c:txPr>
              <a:bodyPr wrap="square" lIns="38100" tIns="19050" rIns="38100" bIns="19050" anchor="ctr">
                <a:spAutoFit/>
              </a:bodyPr>
              <a:lstStyle/>
              <a:p>
                <a:pPr>
                  <a:defRPr sz="1000">
                    <a:latin typeface="+mn-lt"/>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0070C0"/>
                      </a:solidFill>
                    </a:ln>
                  </c:spPr>
                </c15:leaderLines>
              </c:ext>
            </c:extLst>
          </c:dLbls>
          <c:cat>
            <c:numRef>
              <c:f>Global!$B$35:$FU$35</c:f>
              <c:numCache>
                <c:formatCode>General</c:formatCode>
                <c:ptCount val="176"/>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pt idx="145">
                  <c:v>2025</c:v>
                </c:pt>
                <c:pt idx="146">
                  <c:v>2026</c:v>
                </c:pt>
                <c:pt idx="147">
                  <c:v>2027</c:v>
                </c:pt>
                <c:pt idx="148">
                  <c:v>2028</c:v>
                </c:pt>
                <c:pt idx="149">
                  <c:v>2029</c:v>
                </c:pt>
                <c:pt idx="150">
                  <c:v>2030</c:v>
                </c:pt>
                <c:pt idx="151">
                  <c:v>2031</c:v>
                </c:pt>
                <c:pt idx="152">
                  <c:v>2032</c:v>
                </c:pt>
                <c:pt idx="153">
                  <c:v>2033</c:v>
                </c:pt>
                <c:pt idx="154">
                  <c:v>2034</c:v>
                </c:pt>
                <c:pt idx="155">
                  <c:v>2035</c:v>
                </c:pt>
                <c:pt idx="156">
                  <c:v>2036</c:v>
                </c:pt>
                <c:pt idx="157">
                  <c:v>2037</c:v>
                </c:pt>
                <c:pt idx="158">
                  <c:v>2038</c:v>
                </c:pt>
                <c:pt idx="159">
                  <c:v>2039</c:v>
                </c:pt>
                <c:pt idx="160">
                  <c:v>2040</c:v>
                </c:pt>
                <c:pt idx="161">
                  <c:v>2041</c:v>
                </c:pt>
                <c:pt idx="162">
                  <c:v>2042</c:v>
                </c:pt>
                <c:pt idx="163">
                  <c:v>2043</c:v>
                </c:pt>
                <c:pt idx="164">
                  <c:v>2044</c:v>
                </c:pt>
                <c:pt idx="165">
                  <c:v>2045</c:v>
                </c:pt>
                <c:pt idx="166">
                  <c:v>2046</c:v>
                </c:pt>
                <c:pt idx="167">
                  <c:v>2047</c:v>
                </c:pt>
                <c:pt idx="168">
                  <c:v>2048</c:v>
                </c:pt>
                <c:pt idx="169">
                  <c:v>2049</c:v>
                </c:pt>
                <c:pt idx="170">
                  <c:v>2050</c:v>
                </c:pt>
                <c:pt idx="171">
                  <c:v>2051</c:v>
                </c:pt>
                <c:pt idx="172">
                  <c:v>2052</c:v>
                </c:pt>
                <c:pt idx="173">
                  <c:v>2053</c:v>
                </c:pt>
                <c:pt idx="174">
                  <c:v>2054</c:v>
                </c:pt>
                <c:pt idx="175">
                  <c:v>2055</c:v>
                </c:pt>
              </c:numCache>
            </c:numRef>
          </c:cat>
          <c:val>
            <c:numRef>
              <c:f>Global!$B$36:$FU$36</c:f>
              <c:numCache>
                <c:formatCode>0.00</c:formatCode>
                <c:ptCount val="176"/>
                <c:pt idx="0">
                  <c:v>9.6260344827586011E-2</c:v>
                </c:pt>
                <c:pt idx="1">
                  <c:v>0.14826034482758602</c:v>
                </c:pt>
                <c:pt idx="2">
                  <c:v>0.14626034482758601</c:v>
                </c:pt>
                <c:pt idx="3">
                  <c:v>6.8660344827586012E-2</c:v>
                </c:pt>
                <c:pt idx="4">
                  <c:v>1.0160344827586015E-2</c:v>
                </c:pt>
                <c:pt idx="5">
                  <c:v>-1.4396551724139839E-3</c:v>
                </c:pt>
                <c:pt idx="6">
                  <c:v>1.0760344827586005E-2</c:v>
                </c:pt>
                <c:pt idx="7">
                  <c:v>-3.7839655172414E-2</c:v>
                </c:pt>
                <c:pt idx="8">
                  <c:v>6.3960344827586002E-2</c:v>
                </c:pt>
                <c:pt idx="9">
                  <c:v>0.11286034482758601</c:v>
                </c:pt>
                <c:pt idx="10">
                  <c:v>-0.110939655172414</c:v>
                </c:pt>
                <c:pt idx="11">
                  <c:v>-4.213965517241397E-2</c:v>
                </c:pt>
                <c:pt idx="12">
                  <c:v>-9.5139655172414017E-2</c:v>
                </c:pt>
                <c:pt idx="13">
                  <c:v>-0.11013965517241397</c:v>
                </c:pt>
                <c:pt idx="14">
                  <c:v>-6.9739655172413983E-2</c:v>
                </c:pt>
                <c:pt idx="15">
                  <c:v>-1.7939655172413999E-2</c:v>
                </c:pt>
                <c:pt idx="16">
                  <c:v>0.11366034482758601</c:v>
                </c:pt>
                <c:pt idx="17">
                  <c:v>8.8660344827586016E-2</c:v>
                </c:pt>
                <c:pt idx="18">
                  <c:v>-4.3539655172413982E-2</c:v>
                </c:pt>
                <c:pt idx="19">
                  <c:v>9.3760344827586009E-2</c:v>
                </c:pt>
                <c:pt idx="20">
                  <c:v>0.14316034482758599</c:v>
                </c:pt>
                <c:pt idx="21">
                  <c:v>6.9360344827586018E-2</c:v>
                </c:pt>
                <c:pt idx="22">
                  <c:v>-3.5239655172413981E-2</c:v>
                </c:pt>
                <c:pt idx="23">
                  <c:v>-0.12583965517241397</c:v>
                </c:pt>
                <c:pt idx="24">
                  <c:v>-0.20833965517241398</c:v>
                </c:pt>
                <c:pt idx="25">
                  <c:v>-8.2039655172414017E-2</c:v>
                </c:pt>
                <c:pt idx="26">
                  <c:v>-6.3396551724139993E-3</c:v>
                </c:pt>
                <c:pt idx="27">
                  <c:v>-0.15953965517241397</c:v>
                </c:pt>
                <c:pt idx="28">
                  <c:v>-0.22853965517241398</c:v>
                </c:pt>
                <c:pt idx="29">
                  <c:v>-0.21503965517241397</c:v>
                </c:pt>
                <c:pt idx="30">
                  <c:v>-0.167839655172414</c:v>
                </c:pt>
                <c:pt idx="31">
                  <c:v>-0.22213965517241396</c:v>
                </c:pt>
                <c:pt idx="32">
                  <c:v>-0.11773965517241397</c:v>
                </c:pt>
                <c:pt idx="33">
                  <c:v>-0.10513965517241397</c:v>
                </c:pt>
                <c:pt idx="34">
                  <c:v>7.1560344827585998E-2</c:v>
                </c:pt>
                <c:pt idx="35">
                  <c:v>0.14176034482758601</c:v>
                </c:pt>
                <c:pt idx="36">
                  <c:v>-8.1939655172413972E-2</c:v>
                </c:pt>
                <c:pt idx="37">
                  <c:v>-0.10353965517241398</c:v>
                </c:pt>
                <c:pt idx="38">
                  <c:v>2.6603448275860087E-3</c:v>
                </c:pt>
                <c:pt idx="39">
                  <c:v>5.5603448275860223E-3</c:v>
                </c:pt>
                <c:pt idx="40">
                  <c:v>5.6034482758601789E-4</c:v>
                </c:pt>
                <c:pt idx="41">
                  <c:v>6.2560344827586017E-2</c:v>
                </c:pt>
                <c:pt idx="42">
                  <c:v>-1.9339655172413983E-2</c:v>
                </c:pt>
                <c:pt idx="43">
                  <c:v>-4.5396551724140033E-3</c:v>
                </c:pt>
                <c:pt idx="44">
                  <c:v>-3.7539655172413977E-2</c:v>
                </c:pt>
                <c:pt idx="45">
                  <c:v>6.2960344827586001E-2</c:v>
                </c:pt>
                <c:pt idx="46">
                  <c:v>0.14436034482758603</c:v>
                </c:pt>
                <c:pt idx="47">
                  <c:v>5.6460344827586023E-2</c:v>
                </c:pt>
                <c:pt idx="48">
                  <c:v>3.3660344827586008E-2</c:v>
                </c:pt>
                <c:pt idx="49">
                  <c:v>-8.7439655172413977E-2</c:v>
                </c:pt>
                <c:pt idx="50">
                  <c:v>0.11076034482758601</c:v>
                </c:pt>
                <c:pt idx="51">
                  <c:v>0.14246034482758602</c:v>
                </c:pt>
                <c:pt idx="52">
                  <c:v>9.426034482758601E-2</c:v>
                </c:pt>
                <c:pt idx="53">
                  <c:v>-3.2839655172413995E-2</c:v>
                </c:pt>
                <c:pt idx="54">
                  <c:v>0.109560344827586</c:v>
                </c:pt>
                <c:pt idx="55">
                  <c:v>7.186034482758602E-2</c:v>
                </c:pt>
                <c:pt idx="56">
                  <c:v>9.766034482758601E-2</c:v>
                </c:pt>
                <c:pt idx="57">
                  <c:v>0.19536034482758602</c:v>
                </c:pt>
                <c:pt idx="58">
                  <c:v>0.18226034482758602</c:v>
                </c:pt>
                <c:pt idx="59">
                  <c:v>0.19716034482758601</c:v>
                </c:pt>
                <c:pt idx="60">
                  <c:v>0.30576034482758602</c:v>
                </c:pt>
                <c:pt idx="61">
                  <c:v>0.40706034482758602</c:v>
                </c:pt>
                <c:pt idx="62">
                  <c:v>0.364860344827586</c:v>
                </c:pt>
                <c:pt idx="63">
                  <c:v>0.36806034482758598</c:v>
                </c:pt>
                <c:pt idx="64">
                  <c:v>0.50386034482758602</c:v>
                </c:pt>
                <c:pt idx="65">
                  <c:v>0.382060344827586</c:v>
                </c:pt>
                <c:pt idx="66">
                  <c:v>0.20706034482758601</c:v>
                </c:pt>
                <c:pt idx="67">
                  <c:v>0.16336034482758602</c:v>
                </c:pt>
                <c:pt idx="68">
                  <c:v>0.16236034482758602</c:v>
                </c:pt>
                <c:pt idx="69">
                  <c:v>0.15426034482758599</c:v>
                </c:pt>
                <c:pt idx="70">
                  <c:v>4.9460344827586017E-2</c:v>
                </c:pt>
                <c:pt idx="71">
                  <c:v>0.19786034482758602</c:v>
                </c:pt>
                <c:pt idx="72">
                  <c:v>0.235860344827586</c:v>
                </c:pt>
                <c:pt idx="73">
                  <c:v>0.30626034482758602</c:v>
                </c:pt>
                <c:pt idx="74">
                  <c:v>9.4560344827586004E-2</c:v>
                </c:pt>
                <c:pt idx="75">
                  <c:v>7.5660344827586018E-2</c:v>
                </c:pt>
                <c:pt idx="76">
                  <c:v>1.2060344827586E-2</c:v>
                </c:pt>
                <c:pt idx="77">
                  <c:v>0.25986034482758602</c:v>
                </c:pt>
                <c:pt idx="78">
                  <c:v>0.320560344827586</c:v>
                </c:pt>
                <c:pt idx="79">
                  <c:v>0.270660344827586</c:v>
                </c:pt>
                <c:pt idx="80">
                  <c:v>0.23146034482758601</c:v>
                </c:pt>
                <c:pt idx="81">
                  <c:v>0.28856034482758602</c:v>
                </c:pt>
                <c:pt idx="82">
                  <c:v>0.299860344827586</c:v>
                </c:pt>
                <c:pt idx="83">
                  <c:v>0.31786034482758602</c:v>
                </c:pt>
                <c:pt idx="84">
                  <c:v>6.1560344827586017E-2</c:v>
                </c:pt>
                <c:pt idx="85">
                  <c:v>0.133060344827586</c:v>
                </c:pt>
                <c:pt idx="86">
                  <c:v>0.18836034482758601</c:v>
                </c:pt>
                <c:pt idx="87">
                  <c:v>0.19796034482758601</c:v>
                </c:pt>
                <c:pt idx="88">
                  <c:v>0.181460344827586</c:v>
                </c:pt>
                <c:pt idx="89">
                  <c:v>0.30396034482758599</c:v>
                </c:pt>
                <c:pt idx="90">
                  <c:v>0.24826034482758602</c:v>
                </c:pt>
                <c:pt idx="91">
                  <c:v>0.13276034482758603</c:v>
                </c:pt>
                <c:pt idx="92">
                  <c:v>0.23746034482758602</c:v>
                </c:pt>
                <c:pt idx="93">
                  <c:v>0.37516034482758598</c:v>
                </c:pt>
                <c:pt idx="94">
                  <c:v>0.13916034482758599</c:v>
                </c:pt>
                <c:pt idx="95">
                  <c:v>0.214460344827586</c:v>
                </c:pt>
                <c:pt idx="96">
                  <c:v>0.13186034482758602</c:v>
                </c:pt>
                <c:pt idx="97">
                  <c:v>0.40886034482758604</c:v>
                </c:pt>
                <c:pt idx="98">
                  <c:v>0.32336034482758602</c:v>
                </c:pt>
                <c:pt idx="99">
                  <c:v>0.43836034482758601</c:v>
                </c:pt>
                <c:pt idx="100">
                  <c:v>0.474760344827586</c:v>
                </c:pt>
                <c:pt idx="101">
                  <c:v>0.51096034482758601</c:v>
                </c:pt>
                <c:pt idx="102">
                  <c:v>0.39256034482758601</c:v>
                </c:pt>
                <c:pt idx="103">
                  <c:v>0.55216034482758602</c:v>
                </c:pt>
                <c:pt idx="104">
                  <c:v>0.36006034482758598</c:v>
                </c:pt>
                <c:pt idx="105">
                  <c:v>0.34526034482758605</c:v>
                </c:pt>
                <c:pt idx="106">
                  <c:v>0.44066034482758598</c:v>
                </c:pt>
                <c:pt idx="107">
                  <c:v>0.58066034482758599</c:v>
                </c:pt>
                <c:pt idx="108">
                  <c:v>0.58676034482758599</c:v>
                </c:pt>
                <c:pt idx="109">
                  <c:v>0.508060344827586</c:v>
                </c:pt>
                <c:pt idx="110">
                  <c:v>0.64386034482758603</c:v>
                </c:pt>
                <c:pt idx="111">
                  <c:v>0.61656034482758604</c:v>
                </c:pt>
                <c:pt idx="112">
                  <c:v>0.46816034482758601</c:v>
                </c:pt>
                <c:pt idx="113">
                  <c:v>0.49636034482758601</c:v>
                </c:pt>
                <c:pt idx="114">
                  <c:v>0.55196034482758605</c:v>
                </c:pt>
                <c:pt idx="115">
                  <c:v>0.66876034482758606</c:v>
                </c:pt>
                <c:pt idx="116">
                  <c:v>0.53386034482758604</c:v>
                </c:pt>
                <c:pt idx="117">
                  <c:v>0.729760344827586</c:v>
                </c:pt>
                <c:pt idx="118">
                  <c:v>0.84546034482758592</c:v>
                </c:pt>
                <c:pt idx="119">
                  <c:v>0.65486034482758604</c:v>
                </c:pt>
                <c:pt idx="120">
                  <c:v>0.63726034482758598</c:v>
                </c:pt>
                <c:pt idx="121">
                  <c:v>0.75836034482758596</c:v>
                </c:pt>
                <c:pt idx="122">
                  <c:v>0.8133603448275859</c:v>
                </c:pt>
                <c:pt idx="123">
                  <c:v>0.82446034482758601</c:v>
                </c:pt>
                <c:pt idx="124">
                  <c:v>0.7893603448275861</c:v>
                </c:pt>
                <c:pt idx="125">
                  <c:v>0.86956034482758593</c:v>
                </c:pt>
                <c:pt idx="126">
                  <c:v>0.82356034482758611</c:v>
                </c:pt>
                <c:pt idx="127">
                  <c:v>0.82106034482758594</c:v>
                </c:pt>
                <c:pt idx="128">
                  <c:v>0.75296034482758611</c:v>
                </c:pt>
                <c:pt idx="129">
                  <c:v>0.84776034482758611</c:v>
                </c:pt>
                <c:pt idx="130">
                  <c:v>0.91246034482758609</c:v>
                </c:pt>
                <c:pt idx="131">
                  <c:v>0.78986034482758605</c:v>
                </c:pt>
                <c:pt idx="132">
                  <c:v>0.83506034482758595</c:v>
                </c:pt>
                <c:pt idx="133">
                  <c:v>0.878960344827586</c:v>
                </c:pt>
                <c:pt idx="134">
                  <c:v>0.95186034482758597</c:v>
                </c:pt>
                <c:pt idx="135">
                  <c:v>1.110860344827586</c:v>
                </c:pt>
                <c:pt idx="136">
                  <c:v>1.147360344827586</c:v>
                </c:pt>
                <c:pt idx="137">
                  <c:v>1.05</c:v>
                </c:pt>
                <c:pt idx="138">
                  <c:v>1</c:v>
                </c:pt>
                <c:pt idx="139">
                  <c:v>1.1000000000000001</c:v>
                </c:pt>
              </c:numCache>
            </c:numRef>
          </c:val>
          <c:extLst>
            <c:ext xmlns:c16="http://schemas.microsoft.com/office/drawing/2014/chart" uri="{C3380CC4-5D6E-409C-BE32-E72D297353CC}">
              <c16:uniqueId val="{00000000-0238-42B8-BB50-FBF654234655}"/>
            </c:ext>
          </c:extLst>
        </c:ser>
        <c:dLbls>
          <c:showLegendKey val="0"/>
          <c:showVal val="0"/>
          <c:showCatName val="0"/>
          <c:showSerName val="0"/>
          <c:showPercent val="0"/>
          <c:showBubbleSize val="0"/>
        </c:dLbls>
        <c:gapWidth val="150"/>
        <c:overlap val="100"/>
        <c:axId val="327761192"/>
        <c:axId val="1"/>
      </c:barChart>
      <c:catAx>
        <c:axId val="327761192"/>
        <c:scaling>
          <c:orientation val="minMax"/>
        </c:scaling>
        <c:delete val="0"/>
        <c:axPos val="b"/>
        <c:numFmt formatCode="General" sourceLinked="0"/>
        <c:majorTickMark val="out"/>
        <c:minorTickMark val="none"/>
        <c:tickLblPos val="nextTo"/>
        <c:spPr>
          <a:ln w="3175">
            <a:solidFill>
              <a:schemeClr val="bg1">
                <a:lumMod val="50000"/>
              </a:schemeClr>
            </a:solidFill>
            <a:prstDash val="solid"/>
          </a:ln>
        </c:spPr>
        <c:txPr>
          <a:bodyPr rot="-2700000" vert="horz"/>
          <a:lstStyle/>
          <a:p>
            <a:pPr>
              <a:defRPr sz="1200" b="0" i="0" u="none" strike="noStrike" baseline="0">
                <a:solidFill>
                  <a:srgbClr val="000000"/>
                </a:solidFill>
                <a:latin typeface="+mn-lt"/>
                <a:ea typeface="Arial"/>
                <a:cs typeface="Arial"/>
              </a:defRPr>
            </a:pPr>
            <a:endParaRPr lang="da-DK"/>
          </a:p>
        </c:txPr>
        <c:crossAx val="1"/>
        <c:crossesAt val="-1"/>
        <c:auto val="0"/>
        <c:lblAlgn val="ctr"/>
        <c:lblOffset val="100"/>
        <c:tickLblSkip val="5"/>
        <c:tickMarkSkip val="1"/>
        <c:noMultiLvlLbl val="0"/>
      </c:catAx>
      <c:valAx>
        <c:axId val="1"/>
        <c:scaling>
          <c:orientation val="minMax"/>
          <c:max val="2"/>
        </c:scaling>
        <c:delete val="0"/>
        <c:axPos val="l"/>
        <c:majorGridlines>
          <c:spPr>
            <a:ln w="3175">
              <a:solidFill>
                <a:schemeClr val="bg1">
                  <a:lumMod val="65000"/>
                </a:schemeClr>
              </a:solidFill>
              <a:prstDash val="solid"/>
            </a:ln>
          </c:spPr>
        </c:majorGridlines>
        <c:numFmt formatCode="0.0" sourceLinked="0"/>
        <c:majorTickMark val="out"/>
        <c:minorTickMark val="none"/>
        <c:tickLblPos val="nextTo"/>
        <c:spPr>
          <a:ln w="3175">
            <a:solidFill>
              <a:schemeClr val="bg1">
                <a:lumMod val="50000"/>
              </a:schemeClr>
            </a:solidFill>
            <a:prstDash val="solid"/>
          </a:ln>
        </c:spPr>
        <c:txPr>
          <a:bodyPr rot="0" vert="horz"/>
          <a:lstStyle/>
          <a:p>
            <a:pPr>
              <a:defRPr sz="1200" b="0" i="0" u="none" strike="noStrike" baseline="0">
                <a:solidFill>
                  <a:srgbClr val="000000"/>
                </a:solidFill>
                <a:latin typeface="+mn-lt"/>
                <a:ea typeface="Arial"/>
                <a:cs typeface="Arial"/>
              </a:defRPr>
            </a:pPr>
            <a:endParaRPr lang="da-DK"/>
          </a:p>
        </c:txPr>
        <c:crossAx val="327761192"/>
        <c:crosses val="autoZero"/>
        <c:crossBetween val="between"/>
        <c:majorUnit val="0.5"/>
      </c:valAx>
      <c:spPr>
        <a:solidFill>
          <a:schemeClr val="bg1">
            <a:lumMod val="95000"/>
          </a:schemeClr>
        </a:solidFill>
        <a:ln w="12700">
          <a:solidFill>
            <a:schemeClr val="bg1">
              <a:lumMod val="50000"/>
            </a:schemeClr>
          </a:solidFill>
          <a:prstDash val="solid"/>
        </a:ln>
      </c:spPr>
    </c:plotArea>
    <c:plotVisOnly val="1"/>
    <c:dispBlanksAs val="gap"/>
    <c:showDLblsOverMax val="0"/>
  </c:chart>
  <c:spPr>
    <a:solidFill>
      <a:schemeClr val="bg1">
        <a:lumMod val="75000"/>
      </a:schemeClr>
    </a:solidFill>
    <a:ln w="9525">
      <a:noFill/>
    </a:ln>
  </c:spPr>
  <c:txPr>
    <a:bodyPr/>
    <a:lstStyle/>
    <a:p>
      <a:pPr>
        <a:defRPr sz="1425"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333333"/>
                </a:solidFill>
                <a:latin typeface="+mn-lt"/>
                <a:ea typeface="Times New Roman"/>
                <a:cs typeface="Times New Roman"/>
              </a:defRPr>
            </a:pPr>
            <a:r>
              <a:rPr lang="da-DK">
                <a:latin typeface="+mn-lt"/>
              </a:rPr>
              <a:t>CO2 Content in the atmosphere in</a:t>
            </a:r>
            <a:r>
              <a:rPr lang="da-DK" baseline="0">
                <a:latin typeface="+mn-lt"/>
              </a:rPr>
              <a:t> </a:t>
            </a:r>
            <a:r>
              <a:rPr lang="da-DK">
                <a:latin typeface="+mn-lt"/>
              </a:rPr>
              <a:t>parts per million (ppm)</a:t>
            </a:r>
          </a:p>
        </c:rich>
      </c:tx>
      <c:layout>
        <c:manualLayout>
          <c:xMode val="edge"/>
          <c:yMode val="edge"/>
          <c:x val="0.13776837965925637"/>
          <c:y val="2.2783655622999392E-2"/>
        </c:manualLayout>
      </c:layout>
      <c:overlay val="0"/>
      <c:spPr>
        <a:noFill/>
        <a:ln w="25400">
          <a:noFill/>
        </a:ln>
      </c:spPr>
    </c:title>
    <c:autoTitleDeleted val="0"/>
    <c:plotArea>
      <c:layout>
        <c:manualLayout>
          <c:layoutTarget val="inner"/>
          <c:xMode val="edge"/>
          <c:yMode val="edge"/>
          <c:x val="7.3398440035984905E-2"/>
          <c:y val="9.6664012504054972E-2"/>
          <c:w val="0.90197379037867631"/>
          <c:h val="0.73921171370432626"/>
        </c:manualLayout>
      </c:layout>
      <c:barChart>
        <c:barDir val="col"/>
        <c:grouping val="stacked"/>
        <c:varyColors val="0"/>
        <c:ser>
          <c:idx val="0"/>
          <c:order val="0"/>
          <c:tx>
            <c:strRef>
              <c:f>Global!$A$8</c:f>
              <c:strCache>
                <c:ptCount val="1"/>
                <c:pt idx="0">
                  <c:v>ppm:</c:v>
                </c:pt>
              </c:strCache>
            </c:strRef>
          </c:tx>
          <c:spPr>
            <a:solidFill>
              <a:schemeClr val="bg1">
                <a:lumMod val="50000"/>
              </a:schemeClr>
            </a:solidFill>
            <a:ln w="12700">
              <a:solidFill>
                <a:schemeClr val="bg1">
                  <a:lumMod val="50000"/>
                </a:schemeClr>
              </a:solidFill>
              <a:prstDash val="solid"/>
            </a:ln>
          </c:spPr>
          <c:invertIfNegative val="0"/>
          <c:dLbls>
            <c:dLbl>
              <c:idx val="0"/>
              <c:layout>
                <c:manualLayout>
                  <c:x val="4.3973301923831962E-2"/>
                  <c:y val="-0.30871854621990868"/>
                </c:manualLayout>
              </c:layout>
              <c:spPr>
                <a:noFill/>
                <a:ln>
                  <a:noFill/>
                </a:ln>
                <a:effectLst/>
              </c:spPr>
              <c:txPr>
                <a:bodyPr wrap="square" lIns="38100" tIns="19050" rIns="38100" bIns="19050" anchor="ctr">
                  <a:spAutoFit/>
                </a:bodyPr>
                <a:lstStyle/>
                <a:p>
                  <a:pPr>
                    <a:defRPr sz="1000">
                      <a:solidFill>
                        <a:srgbClr val="0070C0"/>
                      </a:solidFill>
                      <a:latin typeface="+mn-lt"/>
                    </a:defRPr>
                  </a:pPr>
                  <a:endParaRPr lang="da-DK"/>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DD-4FE3-A868-3BC27DCAA5CD}"/>
                </c:ext>
              </c:extLst>
            </c:dLbl>
            <c:dLbl>
              <c:idx val="1"/>
              <c:delete val="1"/>
              <c:extLst>
                <c:ext xmlns:c15="http://schemas.microsoft.com/office/drawing/2012/chart" uri="{CE6537A1-D6FC-4f65-9D91-7224C49458BB}"/>
                <c:ext xmlns:c16="http://schemas.microsoft.com/office/drawing/2014/chart" uri="{C3380CC4-5D6E-409C-BE32-E72D297353CC}">
                  <c16:uniqueId val="{00000001-7DDD-4FE3-A868-3BC27DCAA5CD}"/>
                </c:ext>
              </c:extLst>
            </c:dLbl>
            <c:dLbl>
              <c:idx val="2"/>
              <c:delete val="1"/>
              <c:extLst>
                <c:ext xmlns:c15="http://schemas.microsoft.com/office/drawing/2012/chart" uri="{CE6537A1-D6FC-4f65-9D91-7224C49458BB}"/>
                <c:ext xmlns:c16="http://schemas.microsoft.com/office/drawing/2014/chart" uri="{C3380CC4-5D6E-409C-BE32-E72D297353CC}">
                  <c16:uniqueId val="{0000000A-7DDD-4FE3-A868-3BC27DCAA5CD}"/>
                </c:ext>
              </c:extLst>
            </c:dLbl>
            <c:dLbl>
              <c:idx val="3"/>
              <c:delete val="1"/>
              <c:extLst>
                <c:ext xmlns:c15="http://schemas.microsoft.com/office/drawing/2012/chart" uri="{CE6537A1-D6FC-4f65-9D91-7224C49458BB}"/>
                <c:ext xmlns:c16="http://schemas.microsoft.com/office/drawing/2014/chart" uri="{C3380CC4-5D6E-409C-BE32-E72D297353CC}">
                  <c16:uniqueId val="{00000004-7DDD-4FE3-A868-3BC27DCAA5CD}"/>
                </c:ext>
              </c:extLst>
            </c:dLbl>
            <c:dLbl>
              <c:idx val="4"/>
              <c:delete val="1"/>
              <c:extLst>
                <c:ext xmlns:c15="http://schemas.microsoft.com/office/drawing/2012/chart" uri="{CE6537A1-D6FC-4f65-9D91-7224C49458BB}"/>
                <c:ext xmlns:c16="http://schemas.microsoft.com/office/drawing/2014/chart" uri="{C3380CC4-5D6E-409C-BE32-E72D297353CC}">
                  <c16:uniqueId val="{00000002-7DDD-4FE3-A868-3BC27DCAA5CD}"/>
                </c:ext>
              </c:extLst>
            </c:dLbl>
            <c:dLbl>
              <c:idx val="5"/>
              <c:delete val="1"/>
              <c:extLst>
                <c:ext xmlns:c15="http://schemas.microsoft.com/office/drawing/2012/chart" uri="{CE6537A1-D6FC-4f65-9D91-7224C49458BB}"/>
                <c:ext xmlns:c16="http://schemas.microsoft.com/office/drawing/2014/chart" uri="{C3380CC4-5D6E-409C-BE32-E72D297353CC}">
                  <c16:uniqueId val="{00000003-7DDD-4FE3-A868-3BC27DCAA5CD}"/>
                </c:ext>
              </c:extLst>
            </c:dLbl>
            <c:dLbl>
              <c:idx val="6"/>
              <c:delete val="1"/>
              <c:extLst>
                <c:ext xmlns:c15="http://schemas.microsoft.com/office/drawing/2012/chart" uri="{CE6537A1-D6FC-4f65-9D91-7224C49458BB}"/>
                <c:ext xmlns:c16="http://schemas.microsoft.com/office/drawing/2014/chart" uri="{C3380CC4-5D6E-409C-BE32-E72D297353CC}">
                  <c16:uniqueId val="{00000005-7DDD-4FE3-A868-3BC27DCAA5CD}"/>
                </c:ext>
              </c:extLst>
            </c:dLbl>
            <c:dLbl>
              <c:idx val="7"/>
              <c:delete val="1"/>
              <c:extLst>
                <c:ext xmlns:c15="http://schemas.microsoft.com/office/drawing/2012/chart" uri="{CE6537A1-D6FC-4f65-9D91-7224C49458BB}"/>
                <c:ext xmlns:c16="http://schemas.microsoft.com/office/drawing/2014/chart" uri="{C3380CC4-5D6E-409C-BE32-E72D297353CC}">
                  <c16:uniqueId val="{00000006-7DDD-4FE3-A868-3BC27DCAA5CD}"/>
                </c:ext>
              </c:extLst>
            </c:dLbl>
            <c:dLbl>
              <c:idx val="8"/>
              <c:delete val="1"/>
              <c:extLst>
                <c:ext xmlns:c15="http://schemas.microsoft.com/office/drawing/2012/chart" uri="{CE6537A1-D6FC-4f65-9D91-7224C49458BB}"/>
                <c:ext xmlns:c16="http://schemas.microsoft.com/office/drawing/2014/chart" uri="{C3380CC4-5D6E-409C-BE32-E72D297353CC}">
                  <c16:uniqueId val="{00000007-7DDD-4FE3-A868-3BC27DCAA5CD}"/>
                </c:ext>
              </c:extLst>
            </c:dLbl>
            <c:dLbl>
              <c:idx val="9"/>
              <c:delete val="1"/>
              <c:extLst>
                <c:ext xmlns:c15="http://schemas.microsoft.com/office/drawing/2012/chart" uri="{CE6537A1-D6FC-4f65-9D91-7224C49458BB}"/>
                <c:ext xmlns:c16="http://schemas.microsoft.com/office/drawing/2014/chart" uri="{C3380CC4-5D6E-409C-BE32-E72D297353CC}">
                  <c16:uniqueId val="{00000008-7DDD-4FE3-A868-3BC27DCAA5CD}"/>
                </c:ext>
              </c:extLst>
            </c:dLbl>
            <c:dLbl>
              <c:idx val="10"/>
              <c:delete val="1"/>
              <c:extLst>
                <c:ext xmlns:c15="http://schemas.microsoft.com/office/drawing/2012/chart" uri="{CE6537A1-D6FC-4f65-9D91-7224C49458BB}"/>
                <c:ext xmlns:c16="http://schemas.microsoft.com/office/drawing/2014/chart" uri="{C3380CC4-5D6E-409C-BE32-E72D297353CC}">
                  <c16:uniqueId val="{00000009-7DDD-4FE3-A868-3BC27DCAA5CD}"/>
                </c:ext>
              </c:extLst>
            </c:dLbl>
            <c:dLbl>
              <c:idx val="11"/>
              <c:delete val="1"/>
              <c:extLst>
                <c:ext xmlns:c15="http://schemas.microsoft.com/office/drawing/2012/chart" uri="{CE6537A1-D6FC-4f65-9D91-7224C49458BB}"/>
                <c:ext xmlns:c16="http://schemas.microsoft.com/office/drawing/2014/chart" uri="{C3380CC4-5D6E-409C-BE32-E72D297353CC}">
                  <c16:uniqueId val="{0000002B-7DDD-4FE3-A868-3BC27DCAA5CD}"/>
                </c:ext>
              </c:extLst>
            </c:dLbl>
            <c:dLbl>
              <c:idx val="12"/>
              <c:delete val="1"/>
              <c:extLst>
                <c:ext xmlns:c15="http://schemas.microsoft.com/office/drawing/2012/chart" uri="{CE6537A1-D6FC-4f65-9D91-7224C49458BB}"/>
                <c:ext xmlns:c16="http://schemas.microsoft.com/office/drawing/2014/chart" uri="{C3380CC4-5D6E-409C-BE32-E72D297353CC}">
                  <c16:uniqueId val="{0000000C-7DDD-4FE3-A868-3BC27DCAA5CD}"/>
                </c:ext>
              </c:extLst>
            </c:dLbl>
            <c:dLbl>
              <c:idx val="13"/>
              <c:delete val="1"/>
              <c:extLst>
                <c:ext xmlns:c15="http://schemas.microsoft.com/office/drawing/2012/chart" uri="{CE6537A1-D6FC-4f65-9D91-7224C49458BB}"/>
                <c:ext xmlns:c16="http://schemas.microsoft.com/office/drawing/2014/chart" uri="{C3380CC4-5D6E-409C-BE32-E72D297353CC}">
                  <c16:uniqueId val="{0000002A-7DDD-4FE3-A868-3BC27DCAA5CD}"/>
                </c:ext>
              </c:extLst>
            </c:dLbl>
            <c:dLbl>
              <c:idx val="14"/>
              <c:delete val="1"/>
              <c:extLst>
                <c:ext xmlns:c15="http://schemas.microsoft.com/office/drawing/2012/chart" uri="{CE6537A1-D6FC-4f65-9D91-7224C49458BB}"/>
                <c:ext xmlns:c16="http://schemas.microsoft.com/office/drawing/2014/chart" uri="{C3380CC4-5D6E-409C-BE32-E72D297353CC}">
                  <c16:uniqueId val="{00000029-7DDD-4FE3-A868-3BC27DCAA5CD}"/>
                </c:ext>
              </c:extLst>
            </c:dLbl>
            <c:dLbl>
              <c:idx val="15"/>
              <c:delete val="1"/>
              <c:extLst>
                <c:ext xmlns:c15="http://schemas.microsoft.com/office/drawing/2012/chart" uri="{CE6537A1-D6FC-4f65-9D91-7224C49458BB}"/>
                <c:ext xmlns:c16="http://schemas.microsoft.com/office/drawing/2014/chart" uri="{C3380CC4-5D6E-409C-BE32-E72D297353CC}">
                  <c16:uniqueId val="{00000027-7DDD-4FE3-A868-3BC27DCAA5CD}"/>
                </c:ext>
              </c:extLst>
            </c:dLbl>
            <c:dLbl>
              <c:idx val="16"/>
              <c:delete val="1"/>
              <c:extLst>
                <c:ext xmlns:c15="http://schemas.microsoft.com/office/drawing/2012/chart" uri="{CE6537A1-D6FC-4f65-9D91-7224C49458BB}"/>
                <c:ext xmlns:c16="http://schemas.microsoft.com/office/drawing/2014/chart" uri="{C3380CC4-5D6E-409C-BE32-E72D297353CC}">
                  <c16:uniqueId val="{00000026-7DDD-4FE3-A868-3BC27DCAA5CD}"/>
                </c:ext>
              </c:extLst>
            </c:dLbl>
            <c:dLbl>
              <c:idx val="17"/>
              <c:delete val="1"/>
              <c:extLst>
                <c:ext xmlns:c15="http://schemas.microsoft.com/office/drawing/2012/chart" uri="{CE6537A1-D6FC-4f65-9D91-7224C49458BB}"/>
                <c:ext xmlns:c16="http://schemas.microsoft.com/office/drawing/2014/chart" uri="{C3380CC4-5D6E-409C-BE32-E72D297353CC}">
                  <c16:uniqueId val="{00000028-7DDD-4FE3-A868-3BC27DCAA5CD}"/>
                </c:ext>
              </c:extLst>
            </c:dLbl>
            <c:dLbl>
              <c:idx val="18"/>
              <c:delete val="1"/>
              <c:extLst>
                <c:ext xmlns:c15="http://schemas.microsoft.com/office/drawing/2012/chart" uri="{CE6537A1-D6FC-4f65-9D91-7224C49458BB}"/>
                <c:ext xmlns:c16="http://schemas.microsoft.com/office/drawing/2014/chart" uri="{C3380CC4-5D6E-409C-BE32-E72D297353CC}">
                  <c16:uniqueId val="{00000025-7DDD-4FE3-A868-3BC27DCAA5CD}"/>
                </c:ext>
              </c:extLst>
            </c:dLbl>
            <c:dLbl>
              <c:idx val="19"/>
              <c:delete val="1"/>
              <c:extLst>
                <c:ext xmlns:c15="http://schemas.microsoft.com/office/drawing/2012/chart" uri="{CE6537A1-D6FC-4f65-9D91-7224C49458BB}"/>
                <c:ext xmlns:c16="http://schemas.microsoft.com/office/drawing/2014/chart" uri="{C3380CC4-5D6E-409C-BE32-E72D297353CC}">
                  <c16:uniqueId val="{00000024-7DDD-4FE3-A868-3BC27DCAA5CD}"/>
                </c:ext>
              </c:extLst>
            </c:dLbl>
            <c:dLbl>
              <c:idx val="20"/>
              <c:delete val="1"/>
              <c:extLst>
                <c:ext xmlns:c15="http://schemas.microsoft.com/office/drawing/2012/chart" uri="{CE6537A1-D6FC-4f65-9D91-7224C49458BB}"/>
                <c:ext xmlns:c16="http://schemas.microsoft.com/office/drawing/2014/chart" uri="{C3380CC4-5D6E-409C-BE32-E72D297353CC}">
                  <c16:uniqueId val="{0000002E-7DDD-4FE3-A868-3BC27DCAA5CD}"/>
                </c:ext>
              </c:extLst>
            </c:dLbl>
            <c:dLbl>
              <c:idx val="21"/>
              <c:delete val="1"/>
              <c:extLst>
                <c:ext xmlns:c15="http://schemas.microsoft.com/office/drawing/2012/chart" uri="{CE6537A1-D6FC-4f65-9D91-7224C49458BB}"/>
                <c:ext xmlns:c16="http://schemas.microsoft.com/office/drawing/2014/chart" uri="{C3380CC4-5D6E-409C-BE32-E72D297353CC}">
                  <c16:uniqueId val="{0000002D-7DDD-4FE3-A868-3BC27DCAA5CD}"/>
                </c:ext>
              </c:extLst>
            </c:dLbl>
            <c:dLbl>
              <c:idx val="22"/>
              <c:delete val="1"/>
              <c:extLst>
                <c:ext xmlns:c15="http://schemas.microsoft.com/office/drawing/2012/chart" uri="{CE6537A1-D6FC-4f65-9D91-7224C49458BB}"/>
                <c:ext xmlns:c16="http://schemas.microsoft.com/office/drawing/2014/chart" uri="{C3380CC4-5D6E-409C-BE32-E72D297353CC}">
                  <c16:uniqueId val="{00000023-7DDD-4FE3-A868-3BC27DCAA5CD}"/>
                </c:ext>
              </c:extLst>
            </c:dLbl>
            <c:dLbl>
              <c:idx val="23"/>
              <c:delete val="1"/>
              <c:extLst>
                <c:ext xmlns:c15="http://schemas.microsoft.com/office/drawing/2012/chart" uri="{CE6537A1-D6FC-4f65-9D91-7224C49458BB}"/>
                <c:ext xmlns:c16="http://schemas.microsoft.com/office/drawing/2014/chart" uri="{C3380CC4-5D6E-409C-BE32-E72D297353CC}">
                  <c16:uniqueId val="{00000022-7DDD-4FE3-A868-3BC27DCAA5CD}"/>
                </c:ext>
              </c:extLst>
            </c:dLbl>
            <c:dLbl>
              <c:idx val="24"/>
              <c:delete val="1"/>
              <c:extLst>
                <c:ext xmlns:c15="http://schemas.microsoft.com/office/drawing/2012/chart" uri="{CE6537A1-D6FC-4f65-9D91-7224C49458BB}"/>
                <c:ext xmlns:c16="http://schemas.microsoft.com/office/drawing/2014/chart" uri="{C3380CC4-5D6E-409C-BE32-E72D297353CC}">
                  <c16:uniqueId val="{0000002F-7DDD-4FE3-A868-3BC27DCAA5CD}"/>
                </c:ext>
              </c:extLst>
            </c:dLbl>
            <c:dLbl>
              <c:idx val="25"/>
              <c:delete val="1"/>
              <c:extLst>
                <c:ext xmlns:c15="http://schemas.microsoft.com/office/drawing/2012/chart" uri="{CE6537A1-D6FC-4f65-9D91-7224C49458BB}"/>
                <c:ext xmlns:c16="http://schemas.microsoft.com/office/drawing/2014/chart" uri="{C3380CC4-5D6E-409C-BE32-E72D297353CC}">
                  <c16:uniqueId val="{0000002C-7DDD-4FE3-A868-3BC27DCAA5CD}"/>
                </c:ext>
              </c:extLst>
            </c:dLbl>
            <c:dLbl>
              <c:idx val="26"/>
              <c:delete val="1"/>
              <c:extLst>
                <c:ext xmlns:c15="http://schemas.microsoft.com/office/drawing/2012/chart" uri="{CE6537A1-D6FC-4f65-9D91-7224C49458BB}"/>
                <c:ext xmlns:c16="http://schemas.microsoft.com/office/drawing/2014/chart" uri="{C3380CC4-5D6E-409C-BE32-E72D297353CC}">
                  <c16:uniqueId val="{00000021-7DDD-4FE3-A868-3BC27DCAA5CD}"/>
                </c:ext>
              </c:extLst>
            </c:dLbl>
            <c:dLbl>
              <c:idx val="27"/>
              <c:delete val="1"/>
              <c:extLst>
                <c:ext xmlns:c15="http://schemas.microsoft.com/office/drawing/2012/chart" uri="{CE6537A1-D6FC-4f65-9D91-7224C49458BB}"/>
                <c:ext xmlns:c16="http://schemas.microsoft.com/office/drawing/2014/chart" uri="{C3380CC4-5D6E-409C-BE32-E72D297353CC}">
                  <c16:uniqueId val="{00000020-7DDD-4FE3-A868-3BC27DCAA5CD}"/>
                </c:ext>
              </c:extLst>
            </c:dLbl>
            <c:dLbl>
              <c:idx val="28"/>
              <c:delete val="1"/>
              <c:extLst>
                <c:ext xmlns:c15="http://schemas.microsoft.com/office/drawing/2012/chart" uri="{CE6537A1-D6FC-4f65-9D91-7224C49458BB}"/>
                <c:ext xmlns:c16="http://schemas.microsoft.com/office/drawing/2014/chart" uri="{C3380CC4-5D6E-409C-BE32-E72D297353CC}">
                  <c16:uniqueId val="{0000001F-7DDD-4FE3-A868-3BC27DCAA5CD}"/>
                </c:ext>
              </c:extLst>
            </c:dLbl>
            <c:dLbl>
              <c:idx val="29"/>
              <c:delete val="1"/>
              <c:extLst>
                <c:ext xmlns:c15="http://schemas.microsoft.com/office/drawing/2012/chart" uri="{CE6537A1-D6FC-4f65-9D91-7224C49458BB}"/>
                <c:ext xmlns:c16="http://schemas.microsoft.com/office/drawing/2014/chart" uri="{C3380CC4-5D6E-409C-BE32-E72D297353CC}">
                  <c16:uniqueId val="{0000001E-7DDD-4FE3-A868-3BC27DCAA5CD}"/>
                </c:ext>
              </c:extLst>
            </c:dLbl>
            <c:dLbl>
              <c:idx val="30"/>
              <c:delete val="1"/>
              <c:extLst>
                <c:ext xmlns:c15="http://schemas.microsoft.com/office/drawing/2012/chart" uri="{CE6537A1-D6FC-4f65-9D91-7224C49458BB}"/>
                <c:ext xmlns:c16="http://schemas.microsoft.com/office/drawing/2014/chart" uri="{C3380CC4-5D6E-409C-BE32-E72D297353CC}">
                  <c16:uniqueId val="{00000030-7DDD-4FE3-A868-3BC27DCAA5CD}"/>
                </c:ext>
              </c:extLst>
            </c:dLbl>
            <c:dLbl>
              <c:idx val="31"/>
              <c:delete val="1"/>
              <c:extLst>
                <c:ext xmlns:c15="http://schemas.microsoft.com/office/drawing/2012/chart" uri="{CE6537A1-D6FC-4f65-9D91-7224C49458BB}"/>
                <c:ext xmlns:c16="http://schemas.microsoft.com/office/drawing/2014/chart" uri="{C3380CC4-5D6E-409C-BE32-E72D297353CC}">
                  <c16:uniqueId val="{0000001D-7DDD-4FE3-A868-3BC27DCAA5CD}"/>
                </c:ext>
              </c:extLst>
            </c:dLbl>
            <c:dLbl>
              <c:idx val="32"/>
              <c:delete val="1"/>
              <c:extLst>
                <c:ext xmlns:c15="http://schemas.microsoft.com/office/drawing/2012/chart" uri="{CE6537A1-D6FC-4f65-9D91-7224C49458BB}"/>
                <c:ext xmlns:c16="http://schemas.microsoft.com/office/drawing/2014/chart" uri="{C3380CC4-5D6E-409C-BE32-E72D297353CC}">
                  <c16:uniqueId val="{0000001C-7DDD-4FE3-A868-3BC27DCAA5CD}"/>
                </c:ext>
              </c:extLst>
            </c:dLbl>
            <c:dLbl>
              <c:idx val="33"/>
              <c:delete val="1"/>
              <c:extLst>
                <c:ext xmlns:c15="http://schemas.microsoft.com/office/drawing/2012/chart" uri="{CE6537A1-D6FC-4f65-9D91-7224C49458BB}"/>
                <c:ext xmlns:c16="http://schemas.microsoft.com/office/drawing/2014/chart" uri="{C3380CC4-5D6E-409C-BE32-E72D297353CC}">
                  <c16:uniqueId val="{0000001B-7DDD-4FE3-A868-3BC27DCAA5CD}"/>
                </c:ext>
              </c:extLst>
            </c:dLbl>
            <c:dLbl>
              <c:idx val="34"/>
              <c:delete val="1"/>
              <c:extLst>
                <c:ext xmlns:c15="http://schemas.microsoft.com/office/drawing/2012/chart" uri="{CE6537A1-D6FC-4f65-9D91-7224C49458BB}"/>
                <c:ext xmlns:c16="http://schemas.microsoft.com/office/drawing/2014/chart" uri="{C3380CC4-5D6E-409C-BE32-E72D297353CC}">
                  <c16:uniqueId val="{00000017-7DDD-4FE3-A868-3BC27DCAA5CD}"/>
                </c:ext>
              </c:extLst>
            </c:dLbl>
            <c:dLbl>
              <c:idx val="35"/>
              <c:delete val="1"/>
              <c:extLst>
                <c:ext xmlns:c15="http://schemas.microsoft.com/office/drawing/2012/chart" uri="{CE6537A1-D6FC-4f65-9D91-7224C49458BB}"/>
                <c:ext xmlns:c16="http://schemas.microsoft.com/office/drawing/2014/chart" uri="{C3380CC4-5D6E-409C-BE32-E72D297353CC}">
                  <c16:uniqueId val="{00000032-7DDD-4FE3-A868-3BC27DCAA5CD}"/>
                </c:ext>
              </c:extLst>
            </c:dLbl>
            <c:dLbl>
              <c:idx val="36"/>
              <c:delete val="1"/>
              <c:extLst>
                <c:ext xmlns:c15="http://schemas.microsoft.com/office/drawing/2012/chart" uri="{CE6537A1-D6FC-4f65-9D91-7224C49458BB}"/>
                <c:ext xmlns:c16="http://schemas.microsoft.com/office/drawing/2014/chart" uri="{C3380CC4-5D6E-409C-BE32-E72D297353CC}">
                  <c16:uniqueId val="{00000031-7DDD-4FE3-A868-3BC27DCAA5CD}"/>
                </c:ext>
              </c:extLst>
            </c:dLbl>
            <c:dLbl>
              <c:idx val="37"/>
              <c:delete val="1"/>
              <c:extLst>
                <c:ext xmlns:c15="http://schemas.microsoft.com/office/drawing/2012/chart" uri="{CE6537A1-D6FC-4f65-9D91-7224C49458BB}"/>
                <c:ext xmlns:c16="http://schemas.microsoft.com/office/drawing/2014/chart" uri="{C3380CC4-5D6E-409C-BE32-E72D297353CC}">
                  <c16:uniqueId val="{0000001A-7DDD-4FE3-A868-3BC27DCAA5CD}"/>
                </c:ext>
              </c:extLst>
            </c:dLbl>
            <c:dLbl>
              <c:idx val="38"/>
              <c:delete val="1"/>
              <c:extLst>
                <c:ext xmlns:c15="http://schemas.microsoft.com/office/drawing/2012/chart" uri="{CE6537A1-D6FC-4f65-9D91-7224C49458BB}"/>
                <c:ext xmlns:c16="http://schemas.microsoft.com/office/drawing/2014/chart" uri="{C3380CC4-5D6E-409C-BE32-E72D297353CC}">
                  <c16:uniqueId val="{00000019-7DDD-4FE3-A868-3BC27DCAA5CD}"/>
                </c:ext>
              </c:extLst>
            </c:dLbl>
            <c:dLbl>
              <c:idx val="39"/>
              <c:delete val="1"/>
              <c:extLst>
                <c:ext xmlns:c15="http://schemas.microsoft.com/office/drawing/2012/chart" uri="{CE6537A1-D6FC-4f65-9D91-7224C49458BB}"/>
                <c:ext xmlns:c16="http://schemas.microsoft.com/office/drawing/2014/chart" uri="{C3380CC4-5D6E-409C-BE32-E72D297353CC}">
                  <c16:uniqueId val="{00000016-7DDD-4FE3-A868-3BC27DCAA5CD}"/>
                </c:ext>
              </c:extLst>
            </c:dLbl>
            <c:dLbl>
              <c:idx val="40"/>
              <c:delete val="1"/>
              <c:extLst>
                <c:ext xmlns:c15="http://schemas.microsoft.com/office/drawing/2012/chart" uri="{CE6537A1-D6FC-4f65-9D91-7224C49458BB}"/>
                <c:ext xmlns:c16="http://schemas.microsoft.com/office/drawing/2014/chart" uri="{C3380CC4-5D6E-409C-BE32-E72D297353CC}">
                  <c16:uniqueId val="{00000018-7DDD-4FE3-A868-3BC27DCAA5CD}"/>
                </c:ext>
              </c:extLst>
            </c:dLbl>
            <c:dLbl>
              <c:idx val="41"/>
              <c:delete val="1"/>
              <c:extLst>
                <c:ext xmlns:c15="http://schemas.microsoft.com/office/drawing/2012/chart" uri="{CE6537A1-D6FC-4f65-9D91-7224C49458BB}"/>
                <c:ext xmlns:c16="http://schemas.microsoft.com/office/drawing/2014/chart" uri="{C3380CC4-5D6E-409C-BE32-E72D297353CC}">
                  <c16:uniqueId val="{00000034-7DDD-4FE3-A868-3BC27DCAA5CD}"/>
                </c:ext>
              </c:extLst>
            </c:dLbl>
            <c:dLbl>
              <c:idx val="42"/>
              <c:delete val="1"/>
              <c:extLst>
                <c:ext xmlns:c15="http://schemas.microsoft.com/office/drawing/2012/chart" uri="{CE6537A1-D6FC-4f65-9D91-7224C49458BB}"/>
                <c:ext xmlns:c16="http://schemas.microsoft.com/office/drawing/2014/chart" uri="{C3380CC4-5D6E-409C-BE32-E72D297353CC}">
                  <c16:uniqueId val="{00000015-7DDD-4FE3-A868-3BC27DCAA5CD}"/>
                </c:ext>
              </c:extLst>
            </c:dLbl>
            <c:dLbl>
              <c:idx val="43"/>
              <c:delete val="1"/>
              <c:extLst>
                <c:ext xmlns:c15="http://schemas.microsoft.com/office/drawing/2012/chart" uri="{CE6537A1-D6FC-4f65-9D91-7224C49458BB}"/>
                <c:ext xmlns:c16="http://schemas.microsoft.com/office/drawing/2014/chart" uri="{C3380CC4-5D6E-409C-BE32-E72D297353CC}">
                  <c16:uniqueId val="{00000014-7DDD-4FE3-A868-3BC27DCAA5CD}"/>
                </c:ext>
              </c:extLst>
            </c:dLbl>
            <c:dLbl>
              <c:idx val="44"/>
              <c:delete val="1"/>
              <c:extLst>
                <c:ext xmlns:c15="http://schemas.microsoft.com/office/drawing/2012/chart" uri="{CE6537A1-D6FC-4f65-9D91-7224C49458BB}"/>
                <c:ext xmlns:c16="http://schemas.microsoft.com/office/drawing/2014/chart" uri="{C3380CC4-5D6E-409C-BE32-E72D297353CC}">
                  <c16:uniqueId val="{00000033-7DDD-4FE3-A868-3BC27DCAA5CD}"/>
                </c:ext>
              </c:extLst>
            </c:dLbl>
            <c:dLbl>
              <c:idx val="45"/>
              <c:delete val="1"/>
              <c:extLst>
                <c:ext xmlns:c15="http://schemas.microsoft.com/office/drawing/2012/chart" uri="{CE6537A1-D6FC-4f65-9D91-7224C49458BB}"/>
                <c:ext xmlns:c16="http://schemas.microsoft.com/office/drawing/2014/chart" uri="{C3380CC4-5D6E-409C-BE32-E72D297353CC}">
                  <c16:uniqueId val="{00000013-7DDD-4FE3-A868-3BC27DCAA5CD}"/>
                </c:ext>
              </c:extLst>
            </c:dLbl>
            <c:dLbl>
              <c:idx val="46"/>
              <c:delete val="1"/>
              <c:extLst>
                <c:ext xmlns:c15="http://schemas.microsoft.com/office/drawing/2012/chart" uri="{CE6537A1-D6FC-4f65-9D91-7224C49458BB}"/>
                <c:ext xmlns:c16="http://schemas.microsoft.com/office/drawing/2014/chart" uri="{C3380CC4-5D6E-409C-BE32-E72D297353CC}">
                  <c16:uniqueId val="{00000035-7DDD-4FE3-A868-3BC27DCAA5CD}"/>
                </c:ext>
              </c:extLst>
            </c:dLbl>
            <c:dLbl>
              <c:idx val="47"/>
              <c:delete val="1"/>
              <c:extLst>
                <c:ext xmlns:c15="http://schemas.microsoft.com/office/drawing/2012/chart" uri="{CE6537A1-D6FC-4f65-9D91-7224C49458BB}"/>
                <c:ext xmlns:c16="http://schemas.microsoft.com/office/drawing/2014/chart" uri="{C3380CC4-5D6E-409C-BE32-E72D297353CC}">
                  <c16:uniqueId val="{00000012-7DDD-4FE3-A868-3BC27DCAA5CD}"/>
                </c:ext>
              </c:extLst>
            </c:dLbl>
            <c:dLbl>
              <c:idx val="48"/>
              <c:delete val="1"/>
              <c:extLst>
                <c:ext xmlns:c15="http://schemas.microsoft.com/office/drawing/2012/chart" uri="{CE6537A1-D6FC-4f65-9D91-7224C49458BB}"/>
                <c:ext xmlns:c16="http://schemas.microsoft.com/office/drawing/2014/chart" uri="{C3380CC4-5D6E-409C-BE32-E72D297353CC}">
                  <c16:uniqueId val="{00000011-7DDD-4FE3-A868-3BC27DCAA5CD}"/>
                </c:ext>
              </c:extLst>
            </c:dLbl>
            <c:dLbl>
              <c:idx val="49"/>
              <c:delete val="1"/>
              <c:extLst>
                <c:ext xmlns:c15="http://schemas.microsoft.com/office/drawing/2012/chart" uri="{CE6537A1-D6FC-4f65-9D91-7224C49458BB}"/>
                <c:ext xmlns:c16="http://schemas.microsoft.com/office/drawing/2014/chart" uri="{C3380CC4-5D6E-409C-BE32-E72D297353CC}">
                  <c16:uniqueId val="{00000036-7DDD-4FE3-A868-3BC27DCAA5CD}"/>
                </c:ext>
              </c:extLst>
            </c:dLbl>
            <c:dLbl>
              <c:idx val="50"/>
              <c:delete val="1"/>
              <c:extLst>
                <c:ext xmlns:c15="http://schemas.microsoft.com/office/drawing/2012/chart" uri="{CE6537A1-D6FC-4f65-9D91-7224C49458BB}"/>
                <c:ext xmlns:c16="http://schemas.microsoft.com/office/drawing/2014/chart" uri="{C3380CC4-5D6E-409C-BE32-E72D297353CC}">
                  <c16:uniqueId val="{00000010-7DDD-4FE3-A868-3BC27DCAA5CD}"/>
                </c:ext>
              </c:extLst>
            </c:dLbl>
            <c:dLbl>
              <c:idx val="51"/>
              <c:delete val="1"/>
              <c:extLst>
                <c:ext xmlns:c15="http://schemas.microsoft.com/office/drawing/2012/chart" uri="{CE6537A1-D6FC-4f65-9D91-7224C49458BB}"/>
                <c:ext xmlns:c16="http://schemas.microsoft.com/office/drawing/2014/chart" uri="{C3380CC4-5D6E-409C-BE32-E72D297353CC}">
                  <c16:uniqueId val="{0000000F-7DDD-4FE3-A868-3BC27DCAA5CD}"/>
                </c:ext>
              </c:extLst>
            </c:dLbl>
            <c:dLbl>
              <c:idx val="52"/>
              <c:delete val="1"/>
              <c:extLst>
                <c:ext xmlns:c15="http://schemas.microsoft.com/office/drawing/2012/chart" uri="{CE6537A1-D6FC-4f65-9D91-7224C49458BB}"/>
                <c:ext xmlns:c16="http://schemas.microsoft.com/office/drawing/2014/chart" uri="{C3380CC4-5D6E-409C-BE32-E72D297353CC}">
                  <c16:uniqueId val="{00000039-7DDD-4FE3-A868-3BC27DCAA5CD}"/>
                </c:ext>
              </c:extLst>
            </c:dLbl>
            <c:dLbl>
              <c:idx val="53"/>
              <c:delete val="1"/>
              <c:extLst>
                <c:ext xmlns:c15="http://schemas.microsoft.com/office/drawing/2012/chart" uri="{CE6537A1-D6FC-4f65-9D91-7224C49458BB}"/>
                <c:ext xmlns:c16="http://schemas.microsoft.com/office/drawing/2014/chart" uri="{C3380CC4-5D6E-409C-BE32-E72D297353CC}">
                  <c16:uniqueId val="{00000037-7DDD-4FE3-A868-3BC27DCAA5CD}"/>
                </c:ext>
              </c:extLst>
            </c:dLbl>
            <c:dLbl>
              <c:idx val="54"/>
              <c:delete val="1"/>
              <c:extLst>
                <c:ext xmlns:c15="http://schemas.microsoft.com/office/drawing/2012/chart" uri="{CE6537A1-D6FC-4f65-9D91-7224C49458BB}"/>
                <c:ext xmlns:c16="http://schemas.microsoft.com/office/drawing/2014/chart" uri="{C3380CC4-5D6E-409C-BE32-E72D297353CC}">
                  <c16:uniqueId val="{00000038-7DDD-4FE3-A868-3BC27DCAA5CD}"/>
                </c:ext>
              </c:extLst>
            </c:dLbl>
            <c:dLbl>
              <c:idx val="55"/>
              <c:delete val="1"/>
              <c:extLst>
                <c:ext xmlns:c15="http://schemas.microsoft.com/office/drawing/2012/chart" uri="{CE6537A1-D6FC-4f65-9D91-7224C49458BB}"/>
                <c:ext xmlns:c16="http://schemas.microsoft.com/office/drawing/2014/chart" uri="{C3380CC4-5D6E-409C-BE32-E72D297353CC}">
                  <c16:uniqueId val="{0000000E-7DDD-4FE3-A868-3BC27DCAA5CD}"/>
                </c:ext>
              </c:extLst>
            </c:dLbl>
            <c:dLbl>
              <c:idx val="56"/>
              <c:delete val="1"/>
              <c:extLst>
                <c:ext xmlns:c15="http://schemas.microsoft.com/office/drawing/2012/chart" uri="{CE6537A1-D6FC-4f65-9D91-7224C49458BB}"/>
                <c:ext xmlns:c16="http://schemas.microsoft.com/office/drawing/2014/chart" uri="{C3380CC4-5D6E-409C-BE32-E72D297353CC}">
                  <c16:uniqueId val="{0000000D-7DDD-4FE3-A868-3BC27DCAA5CD}"/>
                </c:ext>
              </c:extLst>
            </c:dLbl>
            <c:dLbl>
              <c:idx val="57"/>
              <c:delete val="1"/>
              <c:extLst>
                <c:ext xmlns:c15="http://schemas.microsoft.com/office/drawing/2012/chart" uri="{CE6537A1-D6FC-4f65-9D91-7224C49458BB}"/>
                <c:ext xmlns:c16="http://schemas.microsoft.com/office/drawing/2014/chart" uri="{C3380CC4-5D6E-409C-BE32-E72D297353CC}">
                  <c16:uniqueId val="{00000000-7DDD-4FE3-A868-3BC27DCAA5CD}"/>
                </c:ext>
              </c:extLst>
            </c:dLbl>
            <c:dLbl>
              <c:idx val="58"/>
              <c:delete val="1"/>
              <c:extLst>
                <c:ext xmlns:c15="http://schemas.microsoft.com/office/drawing/2012/chart" uri="{CE6537A1-D6FC-4f65-9D91-7224C49458BB}"/>
                <c:ext xmlns:c16="http://schemas.microsoft.com/office/drawing/2014/chart" uri="{C3380CC4-5D6E-409C-BE32-E72D297353CC}">
                  <c16:uniqueId val="{00000000-F548-4390-8F9E-CEE48D5DC06D}"/>
                </c:ext>
              </c:extLst>
            </c:dLbl>
            <c:dLbl>
              <c:idx val="59"/>
              <c:layout>
                <c:manualLayout>
                  <c:x val="4.8684727129956813E-2"/>
                  <c:y val="-0.33086351079623399"/>
                </c:manualLayout>
              </c:layout>
              <c:spPr>
                <a:noFill/>
                <a:ln>
                  <a:noFill/>
                </a:ln>
                <a:effectLst/>
              </c:spPr>
              <c:txPr>
                <a:bodyPr wrap="square" lIns="38100" tIns="19050" rIns="38100" bIns="19050" anchor="ctr" anchorCtr="0">
                  <a:spAutoFit/>
                </a:bodyPr>
                <a:lstStyle/>
                <a:p>
                  <a:pPr algn="ctr" rtl="0">
                    <a:defRPr lang="en-US" sz="1000" b="0" i="0" u="none" strike="noStrike" kern="1200" baseline="0">
                      <a:solidFill>
                        <a:srgbClr val="0070C0"/>
                      </a:solidFill>
                      <a:latin typeface="+mn-lt"/>
                      <a:ea typeface="Arial"/>
                      <a:cs typeface="Arial"/>
                    </a:defRPr>
                  </a:pPr>
                  <a:endParaRPr lang="da-DK"/>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85-46A9-B465-79F57B77FA26}"/>
                </c:ext>
              </c:extLst>
            </c:dLbl>
            <c:spPr>
              <a:noFill/>
              <a:ln>
                <a:noFill/>
              </a:ln>
              <a:effectLst/>
            </c:spPr>
            <c:txPr>
              <a:bodyPr wrap="square" lIns="38100" tIns="19050" rIns="38100" bIns="19050" anchor="ctr">
                <a:spAutoFit/>
              </a:bodyPr>
              <a:lstStyle/>
              <a:p>
                <a:pPr>
                  <a:defRPr sz="1000">
                    <a:latin typeface="+mn-lt"/>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0070C0"/>
                      </a:solidFill>
                    </a:ln>
                  </c:spPr>
                </c15:leaderLines>
              </c:ext>
            </c:extLst>
          </c:dLbls>
          <c:cat>
            <c:numRef>
              <c:f>Global!$B$7:$CS$7</c:f>
              <c:numCache>
                <c:formatCode>General</c:formatCode>
                <c:ptCount val="9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numCache>
            </c:numRef>
          </c:cat>
          <c:val>
            <c:numRef>
              <c:f>Global!$B$8:$CS$8</c:f>
              <c:numCache>
                <c:formatCode>General</c:formatCode>
                <c:ptCount val="96"/>
                <c:pt idx="0">
                  <c:v>316.91000000000003</c:v>
                </c:pt>
                <c:pt idx="1">
                  <c:v>317.64</c:v>
                </c:pt>
                <c:pt idx="2">
                  <c:v>318.45</c:v>
                </c:pt>
                <c:pt idx="3">
                  <c:v>318.99</c:v>
                </c:pt>
                <c:pt idx="4">
                  <c:v>319.62</c:v>
                </c:pt>
                <c:pt idx="5">
                  <c:v>320.04000000000002</c:v>
                </c:pt>
                <c:pt idx="6">
                  <c:v>321.38</c:v>
                </c:pt>
                <c:pt idx="7">
                  <c:v>322.16000000000003</c:v>
                </c:pt>
                <c:pt idx="8">
                  <c:v>323.04000000000002</c:v>
                </c:pt>
                <c:pt idx="9">
                  <c:v>324.62</c:v>
                </c:pt>
                <c:pt idx="10">
                  <c:v>325.68</c:v>
                </c:pt>
                <c:pt idx="11">
                  <c:v>326.32</c:v>
                </c:pt>
                <c:pt idx="12">
                  <c:v>327.45</c:v>
                </c:pt>
                <c:pt idx="13">
                  <c:v>329.68</c:v>
                </c:pt>
                <c:pt idx="14">
                  <c:v>330.18</c:v>
                </c:pt>
                <c:pt idx="15">
                  <c:v>331.11</c:v>
                </c:pt>
                <c:pt idx="16">
                  <c:v>332.04</c:v>
                </c:pt>
                <c:pt idx="17">
                  <c:v>333.83</c:v>
                </c:pt>
                <c:pt idx="18">
                  <c:v>335.4</c:v>
                </c:pt>
                <c:pt idx="19">
                  <c:v>336.84</c:v>
                </c:pt>
                <c:pt idx="20">
                  <c:v>338.75</c:v>
                </c:pt>
                <c:pt idx="21">
                  <c:v>340.11</c:v>
                </c:pt>
                <c:pt idx="22">
                  <c:v>341.45</c:v>
                </c:pt>
                <c:pt idx="23">
                  <c:v>343.05</c:v>
                </c:pt>
                <c:pt idx="24">
                  <c:v>344.65</c:v>
                </c:pt>
                <c:pt idx="25">
                  <c:v>346.12</c:v>
                </c:pt>
                <c:pt idx="26">
                  <c:v>347.42</c:v>
                </c:pt>
                <c:pt idx="27">
                  <c:v>349.19</c:v>
                </c:pt>
                <c:pt idx="28">
                  <c:v>351.57</c:v>
                </c:pt>
                <c:pt idx="29">
                  <c:v>353.12</c:v>
                </c:pt>
                <c:pt idx="30">
                  <c:v>354.39</c:v>
                </c:pt>
                <c:pt idx="31">
                  <c:v>355.61</c:v>
                </c:pt>
                <c:pt idx="32">
                  <c:v>356.45</c:v>
                </c:pt>
                <c:pt idx="33" formatCode="0.00">
                  <c:v>357.1</c:v>
                </c:pt>
                <c:pt idx="34">
                  <c:v>358.83</c:v>
                </c:pt>
                <c:pt idx="35">
                  <c:v>360.82</c:v>
                </c:pt>
                <c:pt idx="36">
                  <c:v>362.61</c:v>
                </c:pt>
                <c:pt idx="37">
                  <c:v>363.73</c:v>
                </c:pt>
                <c:pt idx="38" formatCode="0.00">
                  <c:v>366.7</c:v>
                </c:pt>
                <c:pt idx="39">
                  <c:v>368.38</c:v>
                </c:pt>
                <c:pt idx="40">
                  <c:v>369.55</c:v>
                </c:pt>
                <c:pt idx="41">
                  <c:v>371.14</c:v>
                </c:pt>
                <c:pt idx="42">
                  <c:v>373.28</c:v>
                </c:pt>
                <c:pt idx="43" formatCode="0.00">
                  <c:v>375.8</c:v>
                </c:pt>
                <c:pt idx="44">
                  <c:v>377.52</c:v>
                </c:pt>
                <c:pt idx="45" formatCode="0.00">
                  <c:v>379.8</c:v>
                </c:pt>
                <c:pt idx="46" formatCode="0.00">
                  <c:v>381.9</c:v>
                </c:pt>
                <c:pt idx="47">
                  <c:v>383.79</c:v>
                </c:pt>
                <c:pt idx="48">
                  <c:v>385.6</c:v>
                </c:pt>
                <c:pt idx="49">
                  <c:v>387.43</c:v>
                </c:pt>
                <c:pt idx="50" formatCode="0.00">
                  <c:v>389.9</c:v>
                </c:pt>
                <c:pt idx="51">
                  <c:v>391.65</c:v>
                </c:pt>
                <c:pt idx="52">
                  <c:v>393.85</c:v>
                </c:pt>
                <c:pt idx="53">
                  <c:v>396.52</c:v>
                </c:pt>
                <c:pt idx="54">
                  <c:v>398.65</c:v>
                </c:pt>
                <c:pt idx="55">
                  <c:v>400.83</c:v>
                </c:pt>
                <c:pt idx="56">
                  <c:v>404.24</c:v>
                </c:pt>
                <c:pt idx="57">
                  <c:v>406.55</c:v>
                </c:pt>
                <c:pt idx="58">
                  <c:v>408.52</c:v>
                </c:pt>
                <c:pt idx="59">
                  <c:v>411.44</c:v>
                </c:pt>
              </c:numCache>
            </c:numRef>
          </c:val>
          <c:extLst>
            <c:ext xmlns:c16="http://schemas.microsoft.com/office/drawing/2014/chart" uri="{C3380CC4-5D6E-409C-BE32-E72D297353CC}">
              <c16:uniqueId val="{00000000-3510-443A-8A65-66AAF4D3E99D}"/>
            </c:ext>
          </c:extLst>
        </c:ser>
        <c:dLbls>
          <c:showLegendKey val="0"/>
          <c:showVal val="0"/>
          <c:showCatName val="0"/>
          <c:showSerName val="0"/>
          <c:showPercent val="0"/>
          <c:showBubbleSize val="0"/>
        </c:dLbls>
        <c:gapWidth val="150"/>
        <c:overlap val="100"/>
        <c:axId val="327758240"/>
        <c:axId val="1"/>
      </c:barChart>
      <c:catAx>
        <c:axId val="327758240"/>
        <c:scaling>
          <c:orientation val="minMax"/>
        </c:scaling>
        <c:delete val="0"/>
        <c:axPos val="b"/>
        <c:numFmt formatCode="General" sourceLinked="1"/>
        <c:majorTickMark val="out"/>
        <c:minorTickMark val="none"/>
        <c:tickLblPos val="nextTo"/>
        <c:spPr>
          <a:ln w="3175">
            <a:solidFill>
              <a:schemeClr val="bg1">
                <a:lumMod val="50000"/>
              </a:schemeClr>
            </a:solidFill>
            <a:prstDash val="solid"/>
          </a:ln>
        </c:spPr>
        <c:txPr>
          <a:bodyPr rot="-2700000" vert="horz"/>
          <a:lstStyle/>
          <a:p>
            <a:pPr>
              <a:defRPr sz="1200" b="0" i="0" u="none" strike="noStrike" baseline="0">
                <a:solidFill>
                  <a:srgbClr val="000000"/>
                </a:solidFill>
                <a:latin typeface="+mn-lt"/>
                <a:ea typeface="Arial"/>
                <a:cs typeface="Arial"/>
              </a:defRPr>
            </a:pPr>
            <a:endParaRPr lang="da-DK"/>
          </a:p>
        </c:txPr>
        <c:crossAx val="1"/>
        <c:crosses val="autoZero"/>
        <c:auto val="1"/>
        <c:lblAlgn val="ctr"/>
        <c:lblOffset val="100"/>
        <c:tickLblSkip val="5"/>
        <c:tickMarkSkip val="1"/>
        <c:noMultiLvlLbl val="0"/>
      </c:catAx>
      <c:valAx>
        <c:axId val="1"/>
        <c:scaling>
          <c:orientation val="minMax"/>
          <c:max val="500"/>
          <c:min val="0"/>
        </c:scaling>
        <c:delete val="0"/>
        <c:axPos val="l"/>
        <c:majorGridlines>
          <c:spPr>
            <a:ln w="3175">
              <a:solidFill>
                <a:schemeClr val="tx1">
                  <a:lumMod val="65000"/>
                  <a:lumOff val="35000"/>
                </a:schemeClr>
              </a:solidFill>
              <a:prstDash val="solid"/>
            </a:ln>
          </c:spPr>
        </c:majorGridlines>
        <c:numFmt formatCode="General" sourceLinked="1"/>
        <c:majorTickMark val="out"/>
        <c:minorTickMark val="none"/>
        <c:tickLblPos val="nextTo"/>
        <c:spPr>
          <a:ln w="3175">
            <a:solidFill>
              <a:schemeClr val="bg1">
                <a:lumMod val="50000"/>
              </a:schemeClr>
            </a:solidFill>
            <a:prstDash val="solid"/>
          </a:ln>
        </c:spPr>
        <c:txPr>
          <a:bodyPr rot="0" vert="horz"/>
          <a:lstStyle/>
          <a:p>
            <a:pPr>
              <a:defRPr sz="1200" b="0" i="0" u="none" strike="noStrike" baseline="0">
                <a:solidFill>
                  <a:srgbClr val="000000"/>
                </a:solidFill>
                <a:latin typeface="+mn-lt"/>
                <a:ea typeface="Arial"/>
                <a:cs typeface="Arial"/>
              </a:defRPr>
            </a:pPr>
            <a:endParaRPr lang="da-DK"/>
          </a:p>
        </c:txPr>
        <c:crossAx val="327758240"/>
        <c:crosses val="autoZero"/>
        <c:crossBetween val="between"/>
      </c:valAx>
      <c:spPr>
        <a:solidFill>
          <a:schemeClr val="bg1">
            <a:lumMod val="95000"/>
          </a:schemeClr>
        </a:solidFill>
        <a:ln w="12700">
          <a:solidFill>
            <a:schemeClr val="bg1">
              <a:lumMod val="50000"/>
            </a:schemeClr>
          </a:solidFill>
          <a:prstDash val="solid"/>
        </a:ln>
      </c:spPr>
    </c:plotArea>
    <c:plotVisOnly val="1"/>
    <c:dispBlanksAs val="gap"/>
    <c:showDLblsOverMax val="0"/>
  </c:chart>
  <c:spPr>
    <a:solidFill>
      <a:schemeClr val="bg1">
        <a:lumMod val="75000"/>
      </a:schemeClr>
    </a:solidFill>
    <a:ln w="9525">
      <a:noFill/>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333333"/>
                </a:solidFill>
                <a:latin typeface="+mn-lt"/>
                <a:ea typeface="Times New Roman"/>
                <a:cs typeface="Times New Roman"/>
              </a:defRPr>
            </a:pPr>
            <a:r>
              <a:rPr lang="da-DK">
                <a:latin typeface="+mn-lt"/>
              </a:rPr>
              <a:t>Global Population in billion</a:t>
            </a:r>
          </a:p>
        </c:rich>
      </c:tx>
      <c:layout>
        <c:manualLayout>
          <c:xMode val="edge"/>
          <c:yMode val="edge"/>
          <c:x val="0.25488540991199632"/>
          <c:y val="3.3241067707762154E-2"/>
        </c:manualLayout>
      </c:layout>
      <c:overlay val="0"/>
      <c:spPr>
        <a:noFill/>
        <a:ln w="25400">
          <a:noFill/>
        </a:ln>
      </c:spPr>
    </c:title>
    <c:autoTitleDeleted val="0"/>
    <c:plotArea>
      <c:layout>
        <c:manualLayout>
          <c:layoutTarget val="inner"/>
          <c:xMode val="edge"/>
          <c:yMode val="edge"/>
          <c:x val="5.3588541785914018E-2"/>
          <c:y val="9.6442180021614948E-2"/>
          <c:w val="0.92472008645978088"/>
          <c:h val="0.74658737069630998"/>
        </c:manualLayout>
      </c:layout>
      <c:barChart>
        <c:barDir val="col"/>
        <c:grouping val="stacked"/>
        <c:varyColors val="0"/>
        <c:ser>
          <c:idx val="0"/>
          <c:order val="0"/>
          <c:tx>
            <c:strRef>
              <c:f>Global!$A$64</c:f>
              <c:strCache>
                <c:ptCount val="1"/>
                <c:pt idx="0">
                  <c:v>billions:</c:v>
                </c:pt>
              </c:strCache>
            </c:strRef>
          </c:tx>
          <c:spPr>
            <a:solidFill>
              <a:schemeClr val="bg1">
                <a:lumMod val="50000"/>
              </a:schemeClr>
            </a:solidFill>
            <a:ln w="25400">
              <a:solidFill>
                <a:schemeClr val="bg1">
                  <a:lumMod val="50000"/>
                </a:schemeClr>
              </a:solidFill>
            </a:ln>
          </c:spPr>
          <c:invertIfNegative val="0"/>
          <c:dLbls>
            <c:dLbl>
              <c:idx val="0"/>
              <c:layout>
                <c:manualLayout>
                  <c:x val="4.7058823529411764E-2"/>
                  <c:y val="-0.2055635633781072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99B-4C74-A764-4532D12B75D1}"/>
                </c:ext>
              </c:extLst>
            </c:dLbl>
            <c:dLbl>
              <c:idx val="1"/>
              <c:delete val="1"/>
              <c:extLst>
                <c:ext xmlns:c15="http://schemas.microsoft.com/office/drawing/2012/chart" uri="{CE6537A1-D6FC-4f65-9D91-7224C49458BB}"/>
                <c:ext xmlns:c16="http://schemas.microsoft.com/office/drawing/2014/chart" uri="{C3380CC4-5D6E-409C-BE32-E72D297353CC}">
                  <c16:uniqueId val="{00000009-199B-4C74-A764-4532D12B75D1}"/>
                </c:ext>
              </c:extLst>
            </c:dLbl>
            <c:dLbl>
              <c:idx val="2"/>
              <c:delete val="1"/>
              <c:extLst>
                <c:ext xmlns:c15="http://schemas.microsoft.com/office/drawing/2012/chart" uri="{CE6537A1-D6FC-4f65-9D91-7224C49458BB}"/>
                <c:ext xmlns:c16="http://schemas.microsoft.com/office/drawing/2014/chart" uri="{C3380CC4-5D6E-409C-BE32-E72D297353CC}">
                  <c16:uniqueId val="{00000003-199B-4C74-A764-4532D12B75D1}"/>
                </c:ext>
              </c:extLst>
            </c:dLbl>
            <c:dLbl>
              <c:idx val="3"/>
              <c:delete val="1"/>
              <c:extLst>
                <c:ext xmlns:c15="http://schemas.microsoft.com/office/drawing/2012/chart" uri="{CE6537A1-D6FC-4f65-9D91-7224C49458BB}"/>
                <c:ext xmlns:c16="http://schemas.microsoft.com/office/drawing/2014/chart" uri="{C3380CC4-5D6E-409C-BE32-E72D297353CC}">
                  <c16:uniqueId val="{00000002-199B-4C74-A764-4532D12B75D1}"/>
                </c:ext>
              </c:extLst>
            </c:dLbl>
            <c:dLbl>
              <c:idx val="4"/>
              <c:delete val="1"/>
              <c:extLst>
                <c:ext xmlns:c15="http://schemas.microsoft.com/office/drawing/2012/chart" uri="{CE6537A1-D6FC-4f65-9D91-7224C49458BB}"/>
                <c:ext xmlns:c16="http://schemas.microsoft.com/office/drawing/2014/chart" uri="{C3380CC4-5D6E-409C-BE32-E72D297353CC}">
                  <c16:uniqueId val="{00000008-199B-4C74-A764-4532D12B75D1}"/>
                </c:ext>
              </c:extLst>
            </c:dLbl>
            <c:dLbl>
              <c:idx val="5"/>
              <c:delete val="1"/>
              <c:extLst>
                <c:ext xmlns:c15="http://schemas.microsoft.com/office/drawing/2012/chart" uri="{CE6537A1-D6FC-4f65-9D91-7224C49458BB}"/>
                <c:ext xmlns:c16="http://schemas.microsoft.com/office/drawing/2014/chart" uri="{C3380CC4-5D6E-409C-BE32-E72D297353CC}">
                  <c16:uniqueId val="{00000007-199B-4C74-A764-4532D12B75D1}"/>
                </c:ext>
              </c:extLst>
            </c:dLbl>
            <c:dLbl>
              <c:idx val="6"/>
              <c:delete val="1"/>
              <c:extLst>
                <c:ext xmlns:c15="http://schemas.microsoft.com/office/drawing/2012/chart" uri="{CE6537A1-D6FC-4f65-9D91-7224C49458BB}"/>
                <c:ext xmlns:c16="http://schemas.microsoft.com/office/drawing/2014/chart" uri="{C3380CC4-5D6E-409C-BE32-E72D297353CC}">
                  <c16:uniqueId val="{00000004-199B-4C74-A764-4532D12B75D1}"/>
                </c:ext>
              </c:extLst>
            </c:dLbl>
            <c:dLbl>
              <c:idx val="7"/>
              <c:delete val="1"/>
              <c:extLst>
                <c:ext xmlns:c15="http://schemas.microsoft.com/office/drawing/2012/chart" uri="{CE6537A1-D6FC-4f65-9D91-7224C49458BB}"/>
                <c:ext xmlns:c16="http://schemas.microsoft.com/office/drawing/2014/chart" uri="{C3380CC4-5D6E-409C-BE32-E72D297353CC}">
                  <c16:uniqueId val="{00000005-199B-4C74-A764-4532D12B75D1}"/>
                </c:ext>
              </c:extLst>
            </c:dLbl>
            <c:dLbl>
              <c:idx val="8"/>
              <c:delete val="1"/>
              <c:extLst>
                <c:ext xmlns:c15="http://schemas.microsoft.com/office/drawing/2012/chart" uri="{CE6537A1-D6FC-4f65-9D91-7224C49458BB}"/>
                <c:ext xmlns:c16="http://schemas.microsoft.com/office/drawing/2014/chart" uri="{C3380CC4-5D6E-409C-BE32-E72D297353CC}">
                  <c16:uniqueId val="{0000000D-199B-4C74-A764-4532D12B75D1}"/>
                </c:ext>
              </c:extLst>
            </c:dLbl>
            <c:dLbl>
              <c:idx val="9"/>
              <c:delete val="1"/>
              <c:extLst>
                <c:ext xmlns:c15="http://schemas.microsoft.com/office/drawing/2012/chart" uri="{CE6537A1-D6FC-4f65-9D91-7224C49458BB}"/>
                <c:ext xmlns:c16="http://schemas.microsoft.com/office/drawing/2014/chart" uri="{C3380CC4-5D6E-409C-BE32-E72D297353CC}">
                  <c16:uniqueId val="{00000006-199B-4C74-A764-4532D12B75D1}"/>
                </c:ext>
              </c:extLst>
            </c:dLbl>
            <c:dLbl>
              <c:idx val="10"/>
              <c:delete val="1"/>
              <c:extLst>
                <c:ext xmlns:c15="http://schemas.microsoft.com/office/drawing/2012/chart" uri="{CE6537A1-D6FC-4f65-9D91-7224C49458BB}"/>
                <c:ext xmlns:c16="http://schemas.microsoft.com/office/drawing/2014/chart" uri="{C3380CC4-5D6E-409C-BE32-E72D297353CC}">
                  <c16:uniqueId val="{0000000B-199B-4C74-A764-4532D12B75D1}"/>
                </c:ext>
              </c:extLst>
            </c:dLbl>
            <c:dLbl>
              <c:idx val="11"/>
              <c:delete val="1"/>
              <c:extLst>
                <c:ext xmlns:c15="http://schemas.microsoft.com/office/drawing/2012/chart" uri="{CE6537A1-D6FC-4f65-9D91-7224C49458BB}"/>
                <c:ext xmlns:c16="http://schemas.microsoft.com/office/drawing/2014/chart" uri="{C3380CC4-5D6E-409C-BE32-E72D297353CC}">
                  <c16:uniqueId val="{0000000A-199B-4C74-A764-4532D12B75D1}"/>
                </c:ext>
              </c:extLst>
            </c:dLbl>
            <c:dLbl>
              <c:idx val="12"/>
              <c:delete val="1"/>
              <c:extLst>
                <c:ext xmlns:c15="http://schemas.microsoft.com/office/drawing/2012/chart" uri="{CE6537A1-D6FC-4f65-9D91-7224C49458BB}"/>
                <c:ext xmlns:c16="http://schemas.microsoft.com/office/drawing/2014/chart" uri="{C3380CC4-5D6E-409C-BE32-E72D297353CC}">
                  <c16:uniqueId val="{0000000C-199B-4C74-A764-4532D12B75D1}"/>
                </c:ext>
              </c:extLst>
            </c:dLbl>
            <c:dLbl>
              <c:idx val="13"/>
              <c:delete val="1"/>
              <c:extLst>
                <c:ext xmlns:c15="http://schemas.microsoft.com/office/drawing/2012/chart" uri="{CE6537A1-D6FC-4f65-9D91-7224C49458BB}"/>
                <c:ext xmlns:c16="http://schemas.microsoft.com/office/drawing/2014/chart" uri="{C3380CC4-5D6E-409C-BE32-E72D297353CC}">
                  <c16:uniqueId val="{00000039-199B-4C74-A764-4532D12B75D1}"/>
                </c:ext>
              </c:extLst>
            </c:dLbl>
            <c:dLbl>
              <c:idx val="14"/>
              <c:delete val="1"/>
              <c:extLst>
                <c:ext xmlns:c15="http://schemas.microsoft.com/office/drawing/2012/chart" uri="{CE6537A1-D6FC-4f65-9D91-7224C49458BB}"/>
                <c:ext xmlns:c16="http://schemas.microsoft.com/office/drawing/2014/chart" uri="{C3380CC4-5D6E-409C-BE32-E72D297353CC}">
                  <c16:uniqueId val="{00000038-199B-4C74-A764-4532D12B75D1}"/>
                </c:ext>
              </c:extLst>
            </c:dLbl>
            <c:dLbl>
              <c:idx val="15"/>
              <c:delete val="1"/>
              <c:extLst>
                <c:ext xmlns:c15="http://schemas.microsoft.com/office/drawing/2012/chart" uri="{CE6537A1-D6FC-4f65-9D91-7224C49458BB}"/>
                <c:ext xmlns:c16="http://schemas.microsoft.com/office/drawing/2014/chart" uri="{C3380CC4-5D6E-409C-BE32-E72D297353CC}">
                  <c16:uniqueId val="{0000000F-199B-4C74-A764-4532D12B75D1}"/>
                </c:ext>
              </c:extLst>
            </c:dLbl>
            <c:dLbl>
              <c:idx val="16"/>
              <c:delete val="1"/>
              <c:extLst>
                <c:ext xmlns:c15="http://schemas.microsoft.com/office/drawing/2012/chart" uri="{CE6537A1-D6FC-4f65-9D91-7224C49458BB}"/>
                <c:ext xmlns:c16="http://schemas.microsoft.com/office/drawing/2014/chart" uri="{C3380CC4-5D6E-409C-BE32-E72D297353CC}">
                  <c16:uniqueId val="{0000000E-199B-4C74-A764-4532D12B75D1}"/>
                </c:ext>
              </c:extLst>
            </c:dLbl>
            <c:dLbl>
              <c:idx val="17"/>
              <c:delete val="1"/>
              <c:extLst>
                <c:ext xmlns:c15="http://schemas.microsoft.com/office/drawing/2012/chart" uri="{CE6537A1-D6FC-4f65-9D91-7224C49458BB}"/>
                <c:ext xmlns:c16="http://schemas.microsoft.com/office/drawing/2014/chart" uri="{C3380CC4-5D6E-409C-BE32-E72D297353CC}">
                  <c16:uniqueId val="{00000037-199B-4C74-A764-4532D12B75D1}"/>
                </c:ext>
              </c:extLst>
            </c:dLbl>
            <c:dLbl>
              <c:idx val="18"/>
              <c:delete val="1"/>
              <c:extLst>
                <c:ext xmlns:c15="http://schemas.microsoft.com/office/drawing/2012/chart" uri="{CE6537A1-D6FC-4f65-9D91-7224C49458BB}"/>
                <c:ext xmlns:c16="http://schemas.microsoft.com/office/drawing/2014/chart" uri="{C3380CC4-5D6E-409C-BE32-E72D297353CC}">
                  <c16:uniqueId val="{00000036-199B-4C74-A764-4532D12B75D1}"/>
                </c:ext>
              </c:extLst>
            </c:dLbl>
            <c:dLbl>
              <c:idx val="19"/>
              <c:delete val="1"/>
              <c:extLst>
                <c:ext xmlns:c15="http://schemas.microsoft.com/office/drawing/2012/chart" uri="{CE6537A1-D6FC-4f65-9D91-7224C49458BB}"/>
                <c:ext xmlns:c16="http://schemas.microsoft.com/office/drawing/2014/chart" uri="{C3380CC4-5D6E-409C-BE32-E72D297353CC}">
                  <c16:uniqueId val="{00000035-199B-4C74-A764-4532D12B75D1}"/>
                </c:ext>
              </c:extLst>
            </c:dLbl>
            <c:dLbl>
              <c:idx val="20"/>
              <c:delete val="1"/>
              <c:extLst>
                <c:ext xmlns:c15="http://schemas.microsoft.com/office/drawing/2012/chart" uri="{CE6537A1-D6FC-4f65-9D91-7224C49458BB}"/>
                <c:ext xmlns:c16="http://schemas.microsoft.com/office/drawing/2014/chart" uri="{C3380CC4-5D6E-409C-BE32-E72D297353CC}">
                  <c16:uniqueId val="{00000034-199B-4C74-A764-4532D12B75D1}"/>
                </c:ext>
              </c:extLst>
            </c:dLbl>
            <c:dLbl>
              <c:idx val="21"/>
              <c:delete val="1"/>
              <c:extLst>
                <c:ext xmlns:c15="http://schemas.microsoft.com/office/drawing/2012/chart" uri="{CE6537A1-D6FC-4f65-9D91-7224C49458BB}"/>
                <c:ext xmlns:c16="http://schemas.microsoft.com/office/drawing/2014/chart" uri="{C3380CC4-5D6E-409C-BE32-E72D297353CC}">
                  <c16:uniqueId val="{00000033-199B-4C74-A764-4532D12B75D1}"/>
                </c:ext>
              </c:extLst>
            </c:dLbl>
            <c:dLbl>
              <c:idx val="22"/>
              <c:delete val="1"/>
              <c:extLst>
                <c:ext xmlns:c15="http://schemas.microsoft.com/office/drawing/2012/chart" uri="{CE6537A1-D6FC-4f65-9D91-7224C49458BB}"/>
                <c:ext xmlns:c16="http://schemas.microsoft.com/office/drawing/2014/chart" uri="{C3380CC4-5D6E-409C-BE32-E72D297353CC}">
                  <c16:uniqueId val="{00000032-199B-4C74-A764-4532D12B75D1}"/>
                </c:ext>
              </c:extLst>
            </c:dLbl>
            <c:dLbl>
              <c:idx val="23"/>
              <c:delete val="1"/>
              <c:extLst>
                <c:ext xmlns:c15="http://schemas.microsoft.com/office/drawing/2012/chart" uri="{CE6537A1-D6FC-4f65-9D91-7224C49458BB}"/>
                <c:ext xmlns:c16="http://schemas.microsoft.com/office/drawing/2014/chart" uri="{C3380CC4-5D6E-409C-BE32-E72D297353CC}">
                  <c16:uniqueId val="{00000031-199B-4C74-A764-4532D12B75D1}"/>
                </c:ext>
              </c:extLst>
            </c:dLbl>
            <c:dLbl>
              <c:idx val="24"/>
              <c:delete val="1"/>
              <c:extLst>
                <c:ext xmlns:c15="http://schemas.microsoft.com/office/drawing/2012/chart" uri="{CE6537A1-D6FC-4f65-9D91-7224C49458BB}"/>
                <c:ext xmlns:c16="http://schemas.microsoft.com/office/drawing/2014/chart" uri="{C3380CC4-5D6E-409C-BE32-E72D297353CC}">
                  <c16:uniqueId val="{00000030-199B-4C74-A764-4532D12B75D1}"/>
                </c:ext>
              </c:extLst>
            </c:dLbl>
            <c:dLbl>
              <c:idx val="25"/>
              <c:delete val="1"/>
              <c:extLst>
                <c:ext xmlns:c15="http://schemas.microsoft.com/office/drawing/2012/chart" uri="{CE6537A1-D6FC-4f65-9D91-7224C49458BB}"/>
                <c:ext xmlns:c16="http://schemas.microsoft.com/office/drawing/2014/chart" uri="{C3380CC4-5D6E-409C-BE32-E72D297353CC}">
                  <c16:uniqueId val="{0000002F-199B-4C74-A764-4532D12B75D1}"/>
                </c:ext>
              </c:extLst>
            </c:dLbl>
            <c:dLbl>
              <c:idx val="26"/>
              <c:delete val="1"/>
              <c:extLst>
                <c:ext xmlns:c15="http://schemas.microsoft.com/office/drawing/2012/chart" uri="{CE6537A1-D6FC-4f65-9D91-7224C49458BB}"/>
                <c:ext xmlns:c16="http://schemas.microsoft.com/office/drawing/2014/chart" uri="{C3380CC4-5D6E-409C-BE32-E72D297353CC}">
                  <c16:uniqueId val="{0000002E-199B-4C74-A764-4532D12B75D1}"/>
                </c:ext>
              </c:extLst>
            </c:dLbl>
            <c:dLbl>
              <c:idx val="27"/>
              <c:delete val="1"/>
              <c:extLst>
                <c:ext xmlns:c15="http://schemas.microsoft.com/office/drawing/2012/chart" uri="{CE6537A1-D6FC-4f65-9D91-7224C49458BB}"/>
                <c:ext xmlns:c16="http://schemas.microsoft.com/office/drawing/2014/chart" uri="{C3380CC4-5D6E-409C-BE32-E72D297353CC}">
                  <c16:uniqueId val="{0000002D-199B-4C74-A764-4532D12B75D1}"/>
                </c:ext>
              </c:extLst>
            </c:dLbl>
            <c:dLbl>
              <c:idx val="28"/>
              <c:delete val="1"/>
              <c:extLst>
                <c:ext xmlns:c15="http://schemas.microsoft.com/office/drawing/2012/chart" uri="{CE6537A1-D6FC-4f65-9D91-7224C49458BB}"/>
                <c:ext xmlns:c16="http://schemas.microsoft.com/office/drawing/2014/chart" uri="{C3380CC4-5D6E-409C-BE32-E72D297353CC}">
                  <c16:uniqueId val="{0000002A-199B-4C74-A764-4532D12B75D1}"/>
                </c:ext>
              </c:extLst>
            </c:dLbl>
            <c:dLbl>
              <c:idx val="29"/>
              <c:delete val="1"/>
              <c:extLst>
                <c:ext xmlns:c15="http://schemas.microsoft.com/office/drawing/2012/chart" uri="{CE6537A1-D6FC-4f65-9D91-7224C49458BB}"/>
                <c:ext xmlns:c16="http://schemas.microsoft.com/office/drawing/2014/chart" uri="{C3380CC4-5D6E-409C-BE32-E72D297353CC}">
                  <c16:uniqueId val="{0000002C-199B-4C74-A764-4532D12B75D1}"/>
                </c:ext>
              </c:extLst>
            </c:dLbl>
            <c:dLbl>
              <c:idx val="30"/>
              <c:delete val="1"/>
              <c:extLst>
                <c:ext xmlns:c15="http://schemas.microsoft.com/office/drawing/2012/chart" uri="{CE6537A1-D6FC-4f65-9D91-7224C49458BB}"/>
                <c:ext xmlns:c16="http://schemas.microsoft.com/office/drawing/2014/chart" uri="{C3380CC4-5D6E-409C-BE32-E72D297353CC}">
                  <c16:uniqueId val="{0000002B-199B-4C74-A764-4532D12B75D1}"/>
                </c:ext>
              </c:extLst>
            </c:dLbl>
            <c:dLbl>
              <c:idx val="31"/>
              <c:delete val="1"/>
              <c:extLst>
                <c:ext xmlns:c15="http://schemas.microsoft.com/office/drawing/2012/chart" uri="{CE6537A1-D6FC-4f65-9D91-7224C49458BB}"/>
                <c:ext xmlns:c16="http://schemas.microsoft.com/office/drawing/2014/chart" uri="{C3380CC4-5D6E-409C-BE32-E72D297353CC}">
                  <c16:uniqueId val="{00000029-199B-4C74-A764-4532D12B75D1}"/>
                </c:ext>
              </c:extLst>
            </c:dLbl>
            <c:dLbl>
              <c:idx val="32"/>
              <c:delete val="1"/>
              <c:extLst>
                <c:ext xmlns:c15="http://schemas.microsoft.com/office/drawing/2012/chart" uri="{CE6537A1-D6FC-4f65-9D91-7224C49458BB}"/>
                <c:ext xmlns:c16="http://schemas.microsoft.com/office/drawing/2014/chart" uri="{C3380CC4-5D6E-409C-BE32-E72D297353CC}">
                  <c16:uniqueId val="{00000028-199B-4C74-A764-4532D12B75D1}"/>
                </c:ext>
              </c:extLst>
            </c:dLbl>
            <c:dLbl>
              <c:idx val="33"/>
              <c:delete val="1"/>
              <c:extLst>
                <c:ext xmlns:c15="http://schemas.microsoft.com/office/drawing/2012/chart" uri="{CE6537A1-D6FC-4f65-9D91-7224C49458BB}"/>
                <c:ext xmlns:c16="http://schemas.microsoft.com/office/drawing/2014/chart" uri="{C3380CC4-5D6E-409C-BE32-E72D297353CC}">
                  <c16:uniqueId val="{00000027-199B-4C74-A764-4532D12B75D1}"/>
                </c:ext>
              </c:extLst>
            </c:dLbl>
            <c:dLbl>
              <c:idx val="34"/>
              <c:delete val="1"/>
              <c:extLst>
                <c:ext xmlns:c15="http://schemas.microsoft.com/office/drawing/2012/chart" uri="{CE6537A1-D6FC-4f65-9D91-7224C49458BB}"/>
                <c:ext xmlns:c16="http://schemas.microsoft.com/office/drawing/2014/chart" uri="{C3380CC4-5D6E-409C-BE32-E72D297353CC}">
                  <c16:uniqueId val="{00000026-199B-4C74-A764-4532D12B75D1}"/>
                </c:ext>
              </c:extLst>
            </c:dLbl>
            <c:dLbl>
              <c:idx val="35"/>
              <c:delete val="1"/>
              <c:extLst>
                <c:ext xmlns:c15="http://schemas.microsoft.com/office/drawing/2012/chart" uri="{CE6537A1-D6FC-4f65-9D91-7224C49458BB}"/>
                <c:ext xmlns:c16="http://schemas.microsoft.com/office/drawing/2014/chart" uri="{C3380CC4-5D6E-409C-BE32-E72D297353CC}">
                  <c16:uniqueId val="{00000025-199B-4C74-A764-4532D12B75D1}"/>
                </c:ext>
              </c:extLst>
            </c:dLbl>
            <c:dLbl>
              <c:idx val="36"/>
              <c:delete val="1"/>
              <c:extLst>
                <c:ext xmlns:c15="http://schemas.microsoft.com/office/drawing/2012/chart" uri="{CE6537A1-D6FC-4f65-9D91-7224C49458BB}"/>
                <c:ext xmlns:c16="http://schemas.microsoft.com/office/drawing/2014/chart" uri="{C3380CC4-5D6E-409C-BE32-E72D297353CC}">
                  <c16:uniqueId val="{00000024-199B-4C74-A764-4532D12B75D1}"/>
                </c:ext>
              </c:extLst>
            </c:dLbl>
            <c:dLbl>
              <c:idx val="37"/>
              <c:delete val="1"/>
              <c:extLst>
                <c:ext xmlns:c15="http://schemas.microsoft.com/office/drawing/2012/chart" uri="{CE6537A1-D6FC-4f65-9D91-7224C49458BB}"/>
                <c:ext xmlns:c16="http://schemas.microsoft.com/office/drawing/2014/chart" uri="{C3380CC4-5D6E-409C-BE32-E72D297353CC}">
                  <c16:uniqueId val="{00000023-199B-4C74-A764-4532D12B75D1}"/>
                </c:ext>
              </c:extLst>
            </c:dLbl>
            <c:dLbl>
              <c:idx val="38"/>
              <c:delete val="1"/>
              <c:extLst>
                <c:ext xmlns:c15="http://schemas.microsoft.com/office/drawing/2012/chart" uri="{CE6537A1-D6FC-4f65-9D91-7224C49458BB}"/>
                <c:ext xmlns:c16="http://schemas.microsoft.com/office/drawing/2014/chart" uri="{C3380CC4-5D6E-409C-BE32-E72D297353CC}">
                  <c16:uniqueId val="{00000022-199B-4C74-A764-4532D12B75D1}"/>
                </c:ext>
              </c:extLst>
            </c:dLbl>
            <c:dLbl>
              <c:idx val="39"/>
              <c:delete val="1"/>
              <c:extLst>
                <c:ext xmlns:c15="http://schemas.microsoft.com/office/drawing/2012/chart" uri="{CE6537A1-D6FC-4f65-9D91-7224C49458BB}"/>
                <c:ext xmlns:c16="http://schemas.microsoft.com/office/drawing/2014/chart" uri="{C3380CC4-5D6E-409C-BE32-E72D297353CC}">
                  <c16:uniqueId val="{00000021-199B-4C74-A764-4532D12B75D1}"/>
                </c:ext>
              </c:extLst>
            </c:dLbl>
            <c:dLbl>
              <c:idx val="40"/>
              <c:delete val="1"/>
              <c:extLst>
                <c:ext xmlns:c15="http://schemas.microsoft.com/office/drawing/2012/chart" uri="{CE6537A1-D6FC-4f65-9D91-7224C49458BB}"/>
                <c:ext xmlns:c16="http://schemas.microsoft.com/office/drawing/2014/chart" uri="{C3380CC4-5D6E-409C-BE32-E72D297353CC}">
                  <c16:uniqueId val="{00000020-199B-4C74-A764-4532D12B75D1}"/>
                </c:ext>
              </c:extLst>
            </c:dLbl>
            <c:dLbl>
              <c:idx val="41"/>
              <c:delete val="1"/>
              <c:extLst>
                <c:ext xmlns:c15="http://schemas.microsoft.com/office/drawing/2012/chart" uri="{CE6537A1-D6FC-4f65-9D91-7224C49458BB}"/>
                <c:ext xmlns:c16="http://schemas.microsoft.com/office/drawing/2014/chart" uri="{C3380CC4-5D6E-409C-BE32-E72D297353CC}">
                  <c16:uniqueId val="{0000001F-199B-4C74-A764-4532D12B75D1}"/>
                </c:ext>
              </c:extLst>
            </c:dLbl>
            <c:dLbl>
              <c:idx val="42"/>
              <c:delete val="1"/>
              <c:extLst>
                <c:ext xmlns:c15="http://schemas.microsoft.com/office/drawing/2012/chart" uri="{CE6537A1-D6FC-4f65-9D91-7224C49458BB}"/>
                <c:ext xmlns:c16="http://schemas.microsoft.com/office/drawing/2014/chart" uri="{C3380CC4-5D6E-409C-BE32-E72D297353CC}">
                  <c16:uniqueId val="{0000001D-199B-4C74-A764-4532D12B75D1}"/>
                </c:ext>
              </c:extLst>
            </c:dLbl>
            <c:dLbl>
              <c:idx val="43"/>
              <c:delete val="1"/>
              <c:extLst>
                <c:ext xmlns:c15="http://schemas.microsoft.com/office/drawing/2012/chart" uri="{CE6537A1-D6FC-4f65-9D91-7224C49458BB}"/>
                <c:ext xmlns:c16="http://schemas.microsoft.com/office/drawing/2014/chart" uri="{C3380CC4-5D6E-409C-BE32-E72D297353CC}">
                  <c16:uniqueId val="{0000001C-199B-4C74-A764-4532D12B75D1}"/>
                </c:ext>
              </c:extLst>
            </c:dLbl>
            <c:dLbl>
              <c:idx val="44"/>
              <c:delete val="1"/>
              <c:extLst>
                <c:ext xmlns:c15="http://schemas.microsoft.com/office/drawing/2012/chart" uri="{CE6537A1-D6FC-4f65-9D91-7224C49458BB}"/>
                <c:ext xmlns:c16="http://schemas.microsoft.com/office/drawing/2014/chart" uri="{C3380CC4-5D6E-409C-BE32-E72D297353CC}">
                  <c16:uniqueId val="{0000001B-199B-4C74-A764-4532D12B75D1}"/>
                </c:ext>
              </c:extLst>
            </c:dLbl>
            <c:dLbl>
              <c:idx val="45"/>
              <c:delete val="1"/>
              <c:extLst>
                <c:ext xmlns:c15="http://schemas.microsoft.com/office/drawing/2012/chart" uri="{CE6537A1-D6FC-4f65-9D91-7224C49458BB}"/>
                <c:ext xmlns:c16="http://schemas.microsoft.com/office/drawing/2014/chart" uri="{C3380CC4-5D6E-409C-BE32-E72D297353CC}">
                  <c16:uniqueId val="{0000001E-199B-4C74-A764-4532D12B75D1}"/>
                </c:ext>
              </c:extLst>
            </c:dLbl>
            <c:dLbl>
              <c:idx val="46"/>
              <c:delete val="1"/>
              <c:extLst>
                <c:ext xmlns:c15="http://schemas.microsoft.com/office/drawing/2012/chart" uri="{CE6537A1-D6FC-4f65-9D91-7224C49458BB}"/>
                <c:ext xmlns:c16="http://schemas.microsoft.com/office/drawing/2014/chart" uri="{C3380CC4-5D6E-409C-BE32-E72D297353CC}">
                  <c16:uniqueId val="{0000001A-199B-4C74-A764-4532D12B75D1}"/>
                </c:ext>
              </c:extLst>
            </c:dLbl>
            <c:dLbl>
              <c:idx val="47"/>
              <c:delete val="1"/>
              <c:extLst>
                <c:ext xmlns:c15="http://schemas.microsoft.com/office/drawing/2012/chart" uri="{CE6537A1-D6FC-4f65-9D91-7224C49458BB}"/>
                <c:ext xmlns:c16="http://schemas.microsoft.com/office/drawing/2014/chart" uri="{C3380CC4-5D6E-409C-BE32-E72D297353CC}">
                  <c16:uniqueId val="{00000019-199B-4C74-A764-4532D12B75D1}"/>
                </c:ext>
              </c:extLst>
            </c:dLbl>
            <c:dLbl>
              <c:idx val="48"/>
              <c:delete val="1"/>
              <c:extLst>
                <c:ext xmlns:c15="http://schemas.microsoft.com/office/drawing/2012/chart" uri="{CE6537A1-D6FC-4f65-9D91-7224C49458BB}"/>
                <c:ext xmlns:c16="http://schemas.microsoft.com/office/drawing/2014/chart" uri="{C3380CC4-5D6E-409C-BE32-E72D297353CC}">
                  <c16:uniqueId val="{00000018-199B-4C74-A764-4532D12B75D1}"/>
                </c:ext>
              </c:extLst>
            </c:dLbl>
            <c:dLbl>
              <c:idx val="49"/>
              <c:delete val="1"/>
              <c:extLst>
                <c:ext xmlns:c15="http://schemas.microsoft.com/office/drawing/2012/chart" uri="{CE6537A1-D6FC-4f65-9D91-7224C49458BB}"/>
                <c:ext xmlns:c16="http://schemas.microsoft.com/office/drawing/2014/chart" uri="{C3380CC4-5D6E-409C-BE32-E72D297353CC}">
                  <c16:uniqueId val="{00000017-199B-4C74-A764-4532D12B75D1}"/>
                </c:ext>
              </c:extLst>
            </c:dLbl>
            <c:dLbl>
              <c:idx val="50"/>
              <c:delete val="1"/>
              <c:extLst>
                <c:ext xmlns:c15="http://schemas.microsoft.com/office/drawing/2012/chart" uri="{CE6537A1-D6FC-4f65-9D91-7224C49458BB}"/>
                <c:ext xmlns:c16="http://schemas.microsoft.com/office/drawing/2014/chart" uri="{C3380CC4-5D6E-409C-BE32-E72D297353CC}">
                  <c16:uniqueId val="{00000016-199B-4C74-A764-4532D12B75D1}"/>
                </c:ext>
              </c:extLst>
            </c:dLbl>
            <c:dLbl>
              <c:idx val="51"/>
              <c:delete val="1"/>
              <c:extLst>
                <c:ext xmlns:c15="http://schemas.microsoft.com/office/drawing/2012/chart" uri="{CE6537A1-D6FC-4f65-9D91-7224C49458BB}"/>
                <c:ext xmlns:c16="http://schemas.microsoft.com/office/drawing/2014/chart" uri="{C3380CC4-5D6E-409C-BE32-E72D297353CC}">
                  <c16:uniqueId val="{00000015-199B-4C74-A764-4532D12B75D1}"/>
                </c:ext>
              </c:extLst>
            </c:dLbl>
            <c:dLbl>
              <c:idx val="52"/>
              <c:delete val="1"/>
              <c:extLst>
                <c:ext xmlns:c15="http://schemas.microsoft.com/office/drawing/2012/chart" uri="{CE6537A1-D6FC-4f65-9D91-7224C49458BB}"/>
                <c:ext xmlns:c16="http://schemas.microsoft.com/office/drawing/2014/chart" uri="{C3380CC4-5D6E-409C-BE32-E72D297353CC}">
                  <c16:uniqueId val="{00000014-199B-4C74-A764-4532D12B75D1}"/>
                </c:ext>
              </c:extLst>
            </c:dLbl>
            <c:dLbl>
              <c:idx val="53"/>
              <c:delete val="1"/>
              <c:extLst>
                <c:ext xmlns:c15="http://schemas.microsoft.com/office/drawing/2012/chart" uri="{CE6537A1-D6FC-4f65-9D91-7224C49458BB}"/>
                <c:ext xmlns:c16="http://schemas.microsoft.com/office/drawing/2014/chart" uri="{C3380CC4-5D6E-409C-BE32-E72D297353CC}">
                  <c16:uniqueId val="{00000013-199B-4C74-A764-4532D12B75D1}"/>
                </c:ext>
              </c:extLst>
            </c:dLbl>
            <c:dLbl>
              <c:idx val="54"/>
              <c:delete val="1"/>
              <c:extLst>
                <c:ext xmlns:c15="http://schemas.microsoft.com/office/drawing/2012/chart" uri="{CE6537A1-D6FC-4f65-9D91-7224C49458BB}"/>
                <c:ext xmlns:c16="http://schemas.microsoft.com/office/drawing/2014/chart" uri="{C3380CC4-5D6E-409C-BE32-E72D297353CC}">
                  <c16:uniqueId val="{00000012-199B-4C74-A764-4532D12B75D1}"/>
                </c:ext>
              </c:extLst>
            </c:dLbl>
            <c:dLbl>
              <c:idx val="55"/>
              <c:delete val="1"/>
              <c:extLst>
                <c:ext xmlns:c15="http://schemas.microsoft.com/office/drawing/2012/chart" uri="{CE6537A1-D6FC-4f65-9D91-7224C49458BB}"/>
                <c:ext xmlns:c16="http://schemas.microsoft.com/office/drawing/2014/chart" uri="{C3380CC4-5D6E-409C-BE32-E72D297353CC}">
                  <c16:uniqueId val="{00000011-199B-4C74-A764-4532D12B75D1}"/>
                </c:ext>
              </c:extLst>
            </c:dLbl>
            <c:dLbl>
              <c:idx val="56"/>
              <c:delete val="1"/>
              <c:extLst>
                <c:ext xmlns:c15="http://schemas.microsoft.com/office/drawing/2012/chart" uri="{CE6537A1-D6FC-4f65-9D91-7224C49458BB}"/>
                <c:ext xmlns:c16="http://schemas.microsoft.com/office/drawing/2014/chart" uri="{C3380CC4-5D6E-409C-BE32-E72D297353CC}">
                  <c16:uniqueId val="{00000010-199B-4C74-A764-4532D12B75D1}"/>
                </c:ext>
              </c:extLst>
            </c:dLbl>
            <c:dLbl>
              <c:idx val="57"/>
              <c:delete val="1"/>
              <c:extLst>
                <c:ext xmlns:c15="http://schemas.microsoft.com/office/drawing/2012/chart" uri="{CE6537A1-D6FC-4f65-9D91-7224C49458BB}"/>
                <c:ext xmlns:c16="http://schemas.microsoft.com/office/drawing/2014/chart" uri="{C3380CC4-5D6E-409C-BE32-E72D297353CC}">
                  <c16:uniqueId val="{00000000-199B-4C74-A764-4532D12B75D1}"/>
                </c:ext>
              </c:extLst>
            </c:dLbl>
            <c:dLbl>
              <c:idx val="58"/>
              <c:delete val="1"/>
              <c:extLst>
                <c:ext xmlns:c15="http://schemas.microsoft.com/office/drawing/2012/chart" uri="{CE6537A1-D6FC-4f65-9D91-7224C49458BB}"/>
                <c:ext xmlns:c16="http://schemas.microsoft.com/office/drawing/2014/chart" uri="{C3380CC4-5D6E-409C-BE32-E72D297353CC}">
                  <c16:uniqueId val="{00000000-AC00-4668-9005-8234F5D4ECA4}"/>
                </c:ext>
              </c:extLst>
            </c:dLbl>
            <c:dLbl>
              <c:idx val="59"/>
              <c:layout>
                <c:manualLayout>
                  <c:x val="4.8627450980392159E-2"/>
                  <c:y val="-0.3699040914003396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7874-45CC-8B7C-37FC24143D1A}"/>
                </c:ext>
              </c:extLst>
            </c:dLbl>
            <c:spPr>
              <a:noFill/>
              <a:ln>
                <a:noFill/>
              </a:ln>
              <a:effectLst/>
            </c:spPr>
            <c:txPr>
              <a:bodyPr wrap="square" lIns="38100" tIns="19050" rIns="38100" bIns="19050" anchor="ctr">
                <a:spAutoFit/>
              </a:bodyPr>
              <a:lstStyle/>
              <a:p>
                <a:pPr>
                  <a:defRPr sz="1000">
                    <a:solidFill>
                      <a:srgbClr val="0070C0"/>
                    </a:solidFill>
                    <a:latin typeface="+mn-lt"/>
                  </a:defRPr>
                </a:pPr>
                <a:endParaRPr lang="da-DK"/>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a:solidFill>
                        <a:srgbClr val="0070C0"/>
                      </a:solidFill>
                    </a:ln>
                  </c:spPr>
                </c15:leaderLines>
              </c:ext>
            </c:extLst>
          </c:dLbls>
          <c:cat>
            <c:numRef>
              <c:f>Global!$B$63:$CS$63</c:f>
              <c:numCache>
                <c:formatCode>General</c:formatCode>
                <c:ptCount val="9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pt idx="70">
                  <c:v>2030</c:v>
                </c:pt>
                <c:pt idx="71">
                  <c:v>2031</c:v>
                </c:pt>
                <c:pt idx="72">
                  <c:v>2032</c:v>
                </c:pt>
                <c:pt idx="73">
                  <c:v>2033</c:v>
                </c:pt>
                <c:pt idx="74">
                  <c:v>2034</c:v>
                </c:pt>
                <c:pt idx="75">
                  <c:v>2035</c:v>
                </c:pt>
                <c:pt idx="76">
                  <c:v>2036</c:v>
                </c:pt>
                <c:pt idx="77">
                  <c:v>2037</c:v>
                </c:pt>
                <c:pt idx="78">
                  <c:v>2038</c:v>
                </c:pt>
                <c:pt idx="79">
                  <c:v>2039</c:v>
                </c:pt>
                <c:pt idx="80">
                  <c:v>2040</c:v>
                </c:pt>
                <c:pt idx="81">
                  <c:v>2041</c:v>
                </c:pt>
                <c:pt idx="82">
                  <c:v>2042</c:v>
                </c:pt>
                <c:pt idx="83">
                  <c:v>2043</c:v>
                </c:pt>
                <c:pt idx="84">
                  <c:v>2044</c:v>
                </c:pt>
                <c:pt idx="85">
                  <c:v>2045</c:v>
                </c:pt>
                <c:pt idx="86">
                  <c:v>2046</c:v>
                </c:pt>
                <c:pt idx="87">
                  <c:v>2047</c:v>
                </c:pt>
                <c:pt idx="88">
                  <c:v>2048</c:v>
                </c:pt>
                <c:pt idx="89">
                  <c:v>2049</c:v>
                </c:pt>
                <c:pt idx="90">
                  <c:v>2050</c:v>
                </c:pt>
                <c:pt idx="91">
                  <c:v>2051</c:v>
                </c:pt>
                <c:pt idx="92">
                  <c:v>2052</c:v>
                </c:pt>
                <c:pt idx="93">
                  <c:v>2053</c:v>
                </c:pt>
                <c:pt idx="94">
                  <c:v>2054</c:v>
                </c:pt>
                <c:pt idx="95">
                  <c:v>2055</c:v>
                </c:pt>
              </c:numCache>
            </c:numRef>
          </c:cat>
          <c:val>
            <c:numRef>
              <c:f>Global!$B$64:$CS$64</c:f>
              <c:numCache>
                <c:formatCode>#,##0.00</c:formatCode>
                <c:ptCount val="96"/>
                <c:pt idx="0">
                  <c:v>3.03</c:v>
                </c:pt>
                <c:pt idx="1">
                  <c:v>3.09</c:v>
                </c:pt>
                <c:pt idx="2">
                  <c:v>3.15</c:v>
                </c:pt>
                <c:pt idx="3">
                  <c:v>3.21</c:v>
                </c:pt>
                <c:pt idx="4">
                  <c:v>3.27</c:v>
                </c:pt>
                <c:pt idx="5">
                  <c:v>3.34</c:v>
                </c:pt>
                <c:pt idx="6">
                  <c:v>3.41</c:v>
                </c:pt>
                <c:pt idx="7">
                  <c:v>3.48</c:v>
                </c:pt>
                <c:pt idx="8">
                  <c:v>3.55</c:v>
                </c:pt>
                <c:pt idx="9">
                  <c:v>3.63</c:v>
                </c:pt>
                <c:pt idx="10">
                  <c:v>3.7</c:v>
                </c:pt>
                <c:pt idx="11">
                  <c:v>3.78</c:v>
                </c:pt>
                <c:pt idx="12">
                  <c:v>3.85</c:v>
                </c:pt>
                <c:pt idx="13">
                  <c:v>3.93</c:v>
                </c:pt>
                <c:pt idx="14">
                  <c:v>4</c:v>
                </c:pt>
                <c:pt idx="15">
                  <c:v>4.08</c:v>
                </c:pt>
                <c:pt idx="16">
                  <c:v>4.1500000000000004</c:v>
                </c:pt>
                <c:pt idx="17">
                  <c:v>4.2300000000000004</c:v>
                </c:pt>
                <c:pt idx="18">
                  <c:v>4.3</c:v>
                </c:pt>
                <c:pt idx="19">
                  <c:v>4.38</c:v>
                </c:pt>
                <c:pt idx="20" formatCode="0.00">
                  <c:v>4.46</c:v>
                </c:pt>
                <c:pt idx="21" formatCode="0.00">
                  <c:v>4.54</c:v>
                </c:pt>
                <c:pt idx="22" formatCode="0.00">
                  <c:v>4.62</c:v>
                </c:pt>
                <c:pt idx="23" formatCode="0.00">
                  <c:v>4.7</c:v>
                </c:pt>
                <c:pt idx="24" formatCode="0.00">
                  <c:v>4.78</c:v>
                </c:pt>
                <c:pt idx="25" formatCode="0.00">
                  <c:v>4.87</c:v>
                </c:pt>
                <c:pt idx="26" formatCode="0.00">
                  <c:v>4.96</c:v>
                </c:pt>
                <c:pt idx="27" formatCode="0.00">
                  <c:v>5.05</c:v>
                </c:pt>
                <c:pt idx="28" formatCode="0.00">
                  <c:v>5.15</c:v>
                </c:pt>
                <c:pt idx="29" formatCode="0.00">
                  <c:v>5.24</c:v>
                </c:pt>
                <c:pt idx="30" formatCode="0.00">
                  <c:v>5.33</c:v>
                </c:pt>
                <c:pt idx="31" formatCode="0.00">
                  <c:v>5.41</c:v>
                </c:pt>
                <c:pt idx="32" formatCode="0.00">
                  <c:v>5.5</c:v>
                </c:pt>
                <c:pt idx="33" formatCode="0.00">
                  <c:v>5.58</c:v>
                </c:pt>
                <c:pt idx="34" formatCode="0.00">
                  <c:v>5.66</c:v>
                </c:pt>
                <c:pt idx="35" formatCode="0.00">
                  <c:v>5.74</c:v>
                </c:pt>
                <c:pt idx="36" formatCode="0.00">
                  <c:v>5.82</c:v>
                </c:pt>
                <c:pt idx="37" formatCode="0.00">
                  <c:v>5.91</c:v>
                </c:pt>
                <c:pt idx="38" formatCode="0.00">
                  <c:v>5.98</c:v>
                </c:pt>
                <c:pt idx="39" formatCode="0.00">
                  <c:v>6.06</c:v>
                </c:pt>
                <c:pt idx="40" formatCode="0.00">
                  <c:v>6.14</c:v>
                </c:pt>
                <c:pt idx="41" formatCode="0.00">
                  <c:v>6.22</c:v>
                </c:pt>
                <c:pt idx="42" formatCode="0.00">
                  <c:v>6.3</c:v>
                </c:pt>
                <c:pt idx="43" formatCode="0.00">
                  <c:v>6.38</c:v>
                </c:pt>
                <c:pt idx="44" formatCode="0.00">
                  <c:v>6.46</c:v>
                </c:pt>
                <c:pt idx="45" formatCode="0.00">
                  <c:v>6.54</c:v>
                </c:pt>
                <c:pt idx="46" formatCode="0.00">
                  <c:v>6.62</c:v>
                </c:pt>
                <c:pt idx="47" formatCode="0.00">
                  <c:v>6.71</c:v>
                </c:pt>
                <c:pt idx="48" formatCode="0.00">
                  <c:v>6.79</c:v>
                </c:pt>
                <c:pt idx="49" formatCode="0.00">
                  <c:v>6.87</c:v>
                </c:pt>
                <c:pt idx="50" formatCode="0.00">
                  <c:v>6.96</c:v>
                </c:pt>
                <c:pt idx="51" formatCode="0.00">
                  <c:v>7.04</c:v>
                </c:pt>
                <c:pt idx="52" formatCode="0.00">
                  <c:v>7.13</c:v>
                </c:pt>
                <c:pt idx="53" formatCode="0.00">
                  <c:v>7.21</c:v>
                </c:pt>
                <c:pt idx="54" formatCode="0.00">
                  <c:v>7.3</c:v>
                </c:pt>
                <c:pt idx="55" formatCode="0.00">
                  <c:v>7.38</c:v>
                </c:pt>
                <c:pt idx="56" formatCode="0.00">
                  <c:v>7.46</c:v>
                </c:pt>
                <c:pt idx="57" formatCode="0.00">
                  <c:v>7.55</c:v>
                </c:pt>
                <c:pt idx="58">
                  <c:v>7.63</c:v>
                </c:pt>
                <c:pt idx="59" formatCode="0.00">
                  <c:v>7.71</c:v>
                </c:pt>
              </c:numCache>
            </c:numRef>
          </c:val>
          <c:extLst>
            <c:ext xmlns:c16="http://schemas.microsoft.com/office/drawing/2014/chart" uri="{C3380CC4-5D6E-409C-BE32-E72D297353CC}">
              <c16:uniqueId val="{00000000-7F5D-495B-A686-A0CA0A9DE739}"/>
            </c:ext>
          </c:extLst>
        </c:ser>
        <c:dLbls>
          <c:showLegendKey val="0"/>
          <c:showVal val="0"/>
          <c:showCatName val="0"/>
          <c:showSerName val="0"/>
          <c:showPercent val="0"/>
          <c:showBubbleSize val="0"/>
        </c:dLbls>
        <c:gapWidth val="300"/>
        <c:overlap val="100"/>
        <c:axId val="331428376"/>
        <c:axId val="1"/>
      </c:barChart>
      <c:catAx>
        <c:axId val="331428376"/>
        <c:scaling>
          <c:orientation val="minMax"/>
        </c:scaling>
        <c:delete val="0"/>
        <c:axPos val="b"/>
        <c:numFmt formatCode="General" sourceLinked="0"/>
        <c:majorTickMark val="out"/>
        <c:minorTickMark val="none"/>
        <c:tickLblPos val="nextTo"/>
        <c:spPr>
          <a:ln w="3175">
            <a:solidFill>
              <a:schemeClr val="bg1">
                <a:lumMod val="50000"/>
              </a:schemeClr>
            </a:solidFill>
            <a:prstDash val="solid"/>
          </a:ln>
        </c:spPr>
        <c:txPr>
          <a:bodyPr rot="-2700000" vert="horz"/>
          <a:lstStyle/>
          <a:p>
            <a:pPr>
              <a:defRPr sz="1200" b="0" i="0" u="none" strike="noStrike" baseline="0">
                <a:solidFill>
                  <a:srgbClr val="000000"/>
                </a:solidFill>
                <a:latin typeface="+mn-lt"/>
                <a:ea typeface="Arial"/>
                <a:cs typeface="Arial"/>
              </a:defRPr>
            </a:pPr>
            <a:endParaRPr lang="da-DK"/>
          </a:p>
        </c:txPr>
        <c:crossAx val="1"/>
        <c:crosses val="autoZero"/>
        <c:auto val="1"/>
        <c:lblAlgn val="ctr"/>
        <c:lblOffset val="100"/>
        <c:tickLblSkip val="5"/>
        <c:tickMarkSkip val="1"/>
        <c:noMultiLvlLbl val="0"/>
      </c:catAx>
      <c:valAx>
        <c:axId val="1"/>
        <c:scaling>
          <c:orientation val="minMax"/>
          <c:max val="9"/>
          <c:min val="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chemeClr val="bg1">
                <a:lumMod val="50000"/>
              </a:schemeClr>
            </a:solidFill>
            <a:prstDash val="solid"/>
          </a:ln>
        </c:spPr>
        <c:txPr>
          <a:bodyPr rot="0" vert="horz"/>
          <a:lstStyle/>
          <a:p>
            <a:pPr>
              <a:defRPr sz="950" b="0" i="0" u="none" strike="noStrike" baseline="0">
                <a:solidFill>
                  <a:srgbClr val="000000"/>
                </a:solidFill>
                <a:latin typeface="+mn-lt"/>
                <a:ea typeface="Arial"/>
                <a:cs typeface="Arial"/>
              </a:defRPr>
            </a:pPr>
            <a:endParaRPr lang="da-DK"/>
          </a:p>
        </c:txPr>
        <c:crossAx val="331428376"/>
        <c:crosses val="autoZero"/>
        <c:crossBetween val="between"/>
        <c:majorUnit val="1"/>
      </c:valAx>
      <c:spPr>
        <a:solidFill>
          <a:schemeClr val="bg1">
            <a:lumMod val="95000"/>
          </a:schemeClr>
        </a:solidFill>
        <a:ln>
          <a:solidFill>
            <a:schemeClr val="bg1">
              <a:lumMod val="50000"/>
            </a:schemeClr>
          </a:solidFill>
        </a:ln>
      </c:spPr>
    </c:plotArea>
    <c:plotVisOnly val="1"/>
    <c:dispBlanksAs val="gap"/>
    <c:showDLblsOverMax val="0"/>
  </c:chart>
  <c:spPr>
    <a:solidFill>
      <a:schemeClr val="bg1">
        <a:lumMod val="75000"/>
      </a:schemeClr>
    </a:solidFill>
    <a:ln w="9525">
      <a:solidFill>
        <a:schemeClr val="bg1">
          <a:lumMod val="50000"/>
        </a:schemeClr>
      </a:solidFill>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n-lt"/>
                <a:ea typeface="Calibri"/>
                <a:cs typeface="Calibri"/>
              </a:defRPr>
            </a:pPr>
            <a:r>
              <a:rPr lang="da-DK" sz="1200" b="1" i="0" u="none" strike="noStrike" baseline="0">
                <a:solidFill>
                  <a:srgbClr val="333333"/>
                </a:solidFill>
                <a:latin typeface="+mn-lt"/>
                <a:cs typeface="Times New Roman"/>
              </a:rPr>
              <a:t>Sea Level rise in cm since 1880 with safe data since 1993.</a:t>
            </a:r>
          </a:p>
          <a:p>
            <a:pPr>
              <a:defRPr sz="1000" b="0" i="0" u="none" strike="noStrike" baseline="0">
                <a:solidFill>
                  <a:srgbClr val="000000"/>
                </a:solidFill>
                <a:latin typeface="+mn-lt"/>
                <a:ea typeface="Calibri"/>
                <a:cs typeface="Calibri"/>
              </a:defRPr>
            </a:pPr>
            <a:r>
              <a:rPr lang="da-DK" sz="1200" b="1" i="0" u="none" strike="noStrike" baseline="0">
                <a:solidFill>
                  <a:srgbClr val="333333"/>
                </a:solidFill>
                <a:latin typeface="+mn-lt"/>
                <a:cs typeface="Times New Roman"/>
              </a:rPr>
              <a:t>The rise between 1880 and 1993 is set at 14,00 cm (0,124 cm/year).</a:t>
            </a:r>
          </a:p>
        </c:rich>
      </c:tx>
      <c:layout>
        <c:manualLayout>
          <c:xMode val="edge"/>
          <c:yMode val="edge"/>
          <c:x val="0.21702126077215556"/>
          <c:y val="9.6803412699904157E-3"/>
        </c:manualLayout>
      </c:layout>
      <c:overlay val="0"/>
    </c:title>
    <c:autoTitleDeleted val="0"/>
    <c:plotArea>
      <c:layout>
        <c:manualLayout>
          <c:layoutTarget val="inner"/>
          <c:xMode val="edge"/>
          <c:yMode val="edge"/>
          <c:x val="5.6415138190370841E-2"/>
          <c:y val="0.12760816592436686"/>
          <c:w val="0.91468421819173429"/>
          <c:h val="0.70415550084879008"/>
        </c:manualLayout>
      </c:layout>
      <c:lineChart>
        <c:grouping val="standard"/>
        <c:varyColors val="0"/>
        <c:ser>
          <c:idx val="0"/>
          <c:order val="0"/>
          <c:tx>
            <c:strRef>
              <c:f>Global!$A$92</c:f>
              <c:strCache>
                <c:ptCount val="1"/>
                <c:pt idx="0">
                  <c:v>cm:</c:v>
                </c:pt>
              </c:strCache>
            </c:strRef>
          </c:tx>
          <c:spPr>
            <a:ln w="50800">
              <a:solidFill>
                <a:schemeClr val="tx1">
                  <a:lumMod val="50000"/>
                  <a:lumOff val="50000"/>
                </a:schemeClr>
              </a:solidFill>
            </a:ln>
          </c:spPr>
          <c:marker>
            <c:symbol val="none"/>
          </c:marker>
          <c:dLbls>
            <c:dLbl>
              <c:idx val="0"/>
              <c:layout>
                <c:manualLayout>
                  <c:x val="7.8709169618260376E-3"/>
                  <c:y val="-6.6825775656324637E-2"/>
                </c:manualLayout>
              </c:layout>
              <c:spPr>
                <a:noFill/>
                <a:ln>
                  <a:noFill/>
                </a:ln>
                <a:effectLst/>
              </c:spPr>
              <c:txPr>
                <a:bodyPr wrap="square" lIns="38100" tIns="19050" rIns="38100" bIns="19050" anchor="ctr">
                  <a:spAutoFit/>
                </a:bodyPr>
                <a:lstStyle/>
                <a:p>
                  <a:pPr>
                    <a:defRPr sz="1000">
                      <a:solidFill>
                        <a:srgbClr val="0070C0"/>
                      </a:solidFill>
                    </a:defRPr>
                  </a:pPr>
                  <a:endParaRPr lang="da-DK"/>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55F-4B5A-B7D5-E2FF2DEAEEF6}"/>
                </c:ext>
              </c:extLst>
            </c:dLbl>
            <c:dLbl>
              <c:idx val="1"/>
              <c:delete val="1"/>
              <c:extLst>
                <c:ext xmlns:c15="http://schemas.microsoft.com/office/drawing/2012/chart" uri="{CE6537A1-D6FC-4f65-9D91-7224C49458BB}"/>
                <c:ext xmlns:c16="http://schemas.microsoft.com/office/drawing/2014/chart" uri="{C3380CC4-5D6E-409C-BE32-E72D297353CC}">
                  <c16:uniqueId val="{00000004-F55F-4B5A-B7D5-E2FF2DEAEEF6}"/>
                </c:ext>
              </c:extLst>
            </c:dLbl>
            <c:dLbl>
              <c:idx val="2"/>
              <c:delete val="1"/>
              <c:extLst>
                <c:ext xmlns:c15="http://schemas.microsoft.com/office/drawing/2012/chart" uri="{CE6537A1-D6FC-4f65-9D91-7224C49458BB}"/>
                <c:ext xmlns:c16="http://schemas.microsoft.com/office/drawing/2014/chart" uri="{C3380CC4-5D6E-409C-BE32-E72D297353CC}">
                  <c16:uniqueId val="{00000003-F55F-4B5A-B7D5-E2FF2DEAEEF6}"/>
                </c:ext>
              </c:extLst>
            </c:dLbl>
            <c:dLbl>
              <c:idx val="3"/>
              <c:delete val="1"/>
              <c:extLst>
                <c:ext xmlns:c15="http://schemas.microsoft.com/office/drawing/2012/chart" uri="{CE6537A1-D6FC-4f65-9D91-7224C49458BB}"/>
                <c:ext xmlns:c16="http://schemas.microsoft.com/office/drawing/2014/chart" uri="{C3380CC4-5D6E-409C-BE32-E72D297353CC}">
                  <c16:uniqueId val="{00000002-F55F-4B5A-B7D5-E2FF2DEAEEF6}"/>
                </c:ext>
              </c:extLst>
            </c:dLbl>
            <c:dLbl>
              <c:idx val="4"/>
              <c:delete val="1"/>
              <c:extLst>
                <c:ext xmlns:c15="http://schemas.microsoft.com/office/drawing/2012/chart" uri="{CE6537A1-D6FC-4f65-9D91-7224C49458BB}"/>
                <c:ext xmlns:c16="http://schemas.microsoft.com/office/drawing/2014/chart" uri="{C3380CC4-5D6E-409C-BE32-E72D297353CC}">
                  <c16:uniqueId val="{00000001-F55F-4B5A-B7D5-E2FF2DEAEEF6}"/>
                </c:ext>
              </c:extLst>
            </c:dLbl>
            <c:dLbl>
              <c:idx val="5"/>
              <c:delete val="1"/>
              <c:extLst>
                <c:ext xmlns:c15="http://schemas.microsoft.com/office/drawing/2012/chart" uri="{CE6537A1-D6FC-4f65-9D91-7224C49458BB}"/>
                <c:ext xmlns:c16="http://schemas.microsoft.com/office/drawing/2014/chart" uri="{C3380CC4-5D6E-409C-BE32-E72D297353CC}">
                  <c16:uniqueId val="{00000005-F55F-4B5A-B7D5-E2FF2DEAEEF6}"/>
                </c:ext>
              </c:extLst>
            </c:dLbl>
            <c:dLbl>
              <c:idx val="6"/>
              <c:delete val="1"/>
              <c:extLst>
                <c:ext xmlns:c15="http://schemas.microsoft.com/office/drawing/2012/chart" uri="{CE6537A1-D6FC-4f65-9D91-7224C49458BB}"/>
                <c:ext xmlns:c16="http://schemas.microsoft.com/office/drawing/2014/chart" uri="{C3380CC4-5D6E-409C-BE32-E72D297353CC}">
                  <c16:uniqueId val="{00000007-F55F-4B5A-B7D5-E2FF2DEAEEF6}"/>
                </c:ext>
              </c:extLst>
            </c:dLbl>
            <c:dLbl>
              <c:idx val="7"/>
              <c:delete val="1"/>
              <c:extLst>
                <c:ext xmlns:c15="http://schemas.microsoft.com/office/drawing/2012/chart" uri="{CE6537A1-D6FC-4f65-9D91-7224C49458BB}"/>
                <c:ext xmlns:c16="http://schemas.microsoft.com/office/drawing/2014/chart" uri="{C3380CC4-5D6E-409C-BE32-E72D297353CC}">
                  <c16:uniqueId val="{00000006-F55F-4B5A-B7D5-E2FF2DEAEEF6}"/>
                </c:ext>
              </c:extLst>
            </c:dLbl>
            <c:dLbl>
              <c:idx val="8"/>
              <c:delete val="1"/>
              <c:extLst>
                <c:ext xmlns:c15="http://schemas.microsoft.com/office/drawing/2012/chart" uri="{CE6537A1-D6FC-4f65-9D91-7224C49458BB}"/>
                <c:ext xmlns:c16="http://schemas.microsoft.com/office/drawing/2014/chart" uri="{C3380CC4-5D6E-409C-BE32-E72D297353CC}">
                  <c16:uniqueId val="{00000008-F55F-4B5A-B7D5-E2FF2DEAEEF6}"/>
                </c:ext>
              </c:extLst>
            </c:dLbl>
            <c:dLbl>
              <c:idx val="9"/>
              <c:delete val="1"/>
              <c:extLst>
                <c:ext xmlns:c15="http://schemas.microsoft.com/office/drawing/2012/chart" uri="{CE6537A1-D6FC-4f65-9D91-7224C49458BB}"/>
                <c:ext xmlns:c16="http://schemas.microsoft.com/office/drawing/2014/chart" uri="{C3380CC4-5D6E-409C-BE32-E72D297353CC}">
                  <c16:uniqueId val="{00000009-F55F-4B5A-B7D5-E2FF2DEAEEF6}"/>
                </c:ext>
              </c:extLst>
            </c:dLbl>
            <c:dLbl>
              <c:idx val="10"/>
              <c:delete val="1"/>
              <c:extLst>
                <c:ext xmlns:c15="http://schemas.microsoft.com/office/drawing/2012/chart" uri="{CE6537A1-D6FC-4f65-9D91-7224C49458BB}"/>
                <c:ext xmlns:c16="http://schemas.microsoft.com/office/drawing/2014/chart" uri="{C3380CC4-5D6E-409C-BE32-E72D297353CC}">
                  <c16:uniqueId val="{0000000A-F55F-4B5A-B7D5-E2FF2DEAEEF6}"/>
                </c:ext>
              </c:extLst>
            </c:dLbl>
            <c:dLbl>
              <c:idx val="11"/>
              <c:delete val="1"/>
              <c:extLst>
                <c:ext xmlns:c15="http://schemas.microsoft.com/office/drawing/2012/chart" uri="{CE6537A1-D6FC-4f65-9D91-7224C49458BB}"/>
                <c:ext xmlns:c16="http://schemas.microsoft.com/office/drawing/2014/chart" uri="{C3380CC4-5D6E-409C-BE32-E72D297353CC}">
                  <c16:uniqueId val="{0000000B-F55F-4B5A-B7D5-E2FF2DEAEEF6}"/>
                </c:ext>
              </c:extLst>
            </c:dLbl>
            <c:dLbl>
              <c:idx val="12"/>
              <c:delete val="1"/>
              <c:extLst>
                <c:ext xmlns:c15="http://schemas.microsoft.com/office/drawing/2012/chart" uri="{CE6537A1-D6FC-4f65-9D91-7224C49458BB}"/>
                <c:ext xmlns:c16="http://schemas.microsoft.com/office/drawing/2014/chart" uri="{C3380CC4-5D6E-409C-BE32-E72D297353CC}">
                  <c16:uniqueId val="{0000000C-F55F-4B5A-B7D5-E2FF2DEAEEF6}"/>
                </c:ext>
              </c:extLst>
            </c:dLbl>
            <c:dLbl>
              <c:idx val="13"/>
              <c:delete val="1"/>
              <c:extLst>
                <c:ext xmlns:c15="http://schemas.microsoft.com/office/drawing/2012/chart" uri="{CE6537A1-D6FC-4f65-9D91-7224C49458BB}"/>
                <c:ext xmlns:c16="http://schemas.microsoft.com/office/drawing/2014/chart" uri="{C3380CC4-5D6E-409C-BE32-E72D297353CC}">
                  <c16:uniqueId val="{0000000D-F55F-4B5A-B7D5-E2FF2DEAEEF6}"/>
                </c:ext>
              </c:extLst>
            </c:dLbl>
            <c:dLbl>
              <c:idx val="14"/>
              <c:delete val="1"/>
              <c:extLst>
                <c:ext xmlns:c15="http://schemas.microsoft.com/office/drawing/2012/chart" uri="{CE6537A1-D6FC-4f65-9D91-7224C49458BB}"/>
                <c:ext xmlns:c16="http://schemas.microsoft.com/office/drawing/2014/chart" uri="{C3380CC4-5D6E-409C-BE32-E72D297353CC}">
                  <c16:uniqueId val="{0000000E-F55F-4B5A-B7D5-E2FF2DEAEEF6}"/>
                </c:ext>
              </c:extLst>
            </c:dLbl>
            <c:dLbl>
              <c:idx val="15"/>
              <c:delete val="1"/>
              <c:extLst>
                <c:ext xmlns:c15="http://schemas.microsoft.com/office/drawing/2012/chart" uri="{CE6537A1-D6FC-4f65-9D91-7224C49458BB}"/>
                <c:ext xmlns:c16="http://schemas.microsoft.com/office/drawing/2014/chart" uri="{C3380CC4-5D6E-409C-BE32-E72D297353CC}">
                  <c16:uniqueId val="{0000000F-F55F-4B5A-B7D5-E2FF2DEAEEF6}"/>
                </c:ext>
              </c:extLst>
            </c:dLbl>
            <c:dLbl>
              <c:idx val="16"/>
              <c:delete val="1"/>
              <c:extLst>
                <c:ext xmlns:c15="http://schemas.microsoft.com/office/drawing/2012/chart" uri="{CE6537A1-D6FC-4f65-9D91-7224C49458BB}"/>
                <c:ext xmlns:c16="http://schemas.microsoft.com/office/drawing/2014/chart" uri="{C3380CC4-5D6E-409C-BE32-E72D297353CC}">
                  <c16:uniqueId val="{00000010-F55F-4B5A-B7D5-E2FF2DEAEEF6}"/>
                </c:ext>
              </c:extLst>
            </c:dLbl>
            <c:dLbl>
              <c:idx val="17"/>
              <c:delete val="1"/>
              <c:extLst>
                <c:ext xmlns:c15="http://schemas.microsoft.com/office/drawing/2012/chart" uri="{CE6537A1-D6FC-4f65-9D91-7224C49458BB}"/>
                <c:ext xmlns:c16="http://schemas.microsoft.com/office/drawing/2014/chart" uri="{C3380CC4-5D6E-409C-BE32-E72D297353CC}">
                  <c16:uniqueId val="{00000011-F55F-4B5A-B7D5-E2FF2DEAEEF6}"/>
                </c:ext>
              </c:extLst>
            </c:dLbl>
            <c:dLbl>
              <c:idx val="18"/>
              <c:delete val="1"/>
              <c:extLst>
                <c:ext xmlns:c15="http://schemas.microsoft.com/office/drawing/2012/chart" uri="{CE6537A1-D6FC-4f65-9D91-7224C49458BB}"/>
                <c:ext xmlns:c16="http://schemas.microsoft.com/office/drawing/2014/chart" uri="{C3380CC4-5D6E-409C-BE32-E72D297353CC}">
                  <c16:uniqueId val="{00000012-F55F-4B5A-B7D5-E2FF2DEAEEF6}"/>
                </c:ext>
              </c:extLst>
            </c:dLbl>
            <c:dLbl>
              <c:idx val="19"/>
              <c:delete val="1"/>
              <c:extLst>
                <c:ext xmlns:c15="http://schemas.microsoft.com/office/drawing/2012/chart" uri="{CE6537A1-D6FC-4f65-9D91-7224C49458BB}"/>
                <c:ext xmlns:c16="http://schemas.microsoft.com/office/drawing/2014/chart" uri="{C3380CC4-5D6E-409C-BE32-E72D297353CC}">
                  <c16:uniqueId val="{00000013-F55F-4B5A-B7D5-E2FF2DEAEEF6}"/>
                </c:ext>
              </c:extLst>
            </c:dLbl>
            <c:dLbl>
              <c:idx val="20"/>
              <c:delete val="1"/>
              <c:extLst>
                <c:ext xmlns:c15="http://schemas.microsoft.com/office/drawing/2012/chart" uri="{CE6537A1-D6FC-4f65-9D91-7224C49458BB}"/>
                <c:ext xmlns:c16="http://schemas.microsoft.com/office/drawing/2014/chart" uri="{C3380CC4-5D6E-409C-BE32-E72D297353CC}">
                  <c16:uniqueId val="{00000014-F55F-4B5A-B7D5-E2FF2DEAEEF6}"/>
                </c:ext>
              </c:extLst>
            </c:dLbl>
            <c:dLbl>
              <c:idx val="21"/>
              <c:delete val="1"/>
              <c:extLst>
                <c:ext xmlns:c15="http://schemas.microsoft.com/office/drawing/2012/chart" uri="{CE6537A1-D6FC-4f65-9D91-7224C49458BB}"/>
                <c:ext xmlns:c16="http://schemas.microsoft.com/office/drawing/2014/chart" uri="{C3380CC4-5D6E-409C-BE32-E72D297353CC}">
                  <c16:uniqueId val="{00000015-F55F-4B5A-B7D5-E2FF2DEAEEF6}"/>
                </c:ext>
              </c:extLst>
            </c:dLbl>
            <c:dLbl>
              <c:idx val="22"/>
              <c:delete val="1"/>
              <c:extLst>
                <c:ext xmlns:c15="http://schemas.microsoft.com/office/drawing/2012/chart" uri="{CE6537A1-D6FC-4f65-9D91-7224C49458BB}"/>
                <c:ext xmlns:c16="http://schemas.microsoft.com/office/drawing/2014/chart" uri="{C3380CC4-5D6E-409C-BE32-E72D297353CC}">
                  <c16:uniqueId val="{00000016-F55F-4B5A-B7D5-E2FF2DEAEEF6}"/>
                </c:ext>
              </c:extLst>
            </c:dLbl>
            <c:dLbl>
              <c:idx val="23"/>
              <c:delete val="1"/>
              <c:extLst>
                <c:ext xmlns:c15="http://schemas.microsoft.com/office/drawing/2012/chart" uri="{CE6537A1-D6FC-4f65-9D91-7224C49458BB}"/>
                <c:ext xmlns:c16="http://schemas.microsoft.com/office/drawing/2014/chart" uri="{C3380CC4-5D6E-409C-BE32-E72D297353CC}">
                  <c16:uniqueId val="{00000017-F55F-4B5A-B7D5-E2FF2DEAEEF6}"/>
                </c:ext>
              </c:extLst>
            </c:dLbl>
            <c:dLbl>
              <c:idx val="24"/>
              <c:delete val="1"/>
              <c:extLst>
                <c:ext xmlns:c15="http://schemas.microsoft.com/office/drawing/2012/chart" uri="{CE6537A1-D6FC-4f65-9D91-7224C49458BB}"/>
                <c:ext xmlns:c16="http://schemas.microsoft.com/office/drawing/2014/chart" uri="{C3380CC4-5D6E-409C-BE32-E72D297353CC}">
                  <c16:uniqueId val="{00000018-F55F-4B5A-B7D5-E2FF2DEAEEF6}"/>
                </c:ext>
              </c:extLst>
            </c:dLbl>
            <c:dLbl>
              <c:idx val="25"/>
              <c:delete val="1"/>
              <c:extLst>
                <c:ext xmlns:c15="http://schemas.microsoft.com/office/drawing/2012/chart" uri="{CE6537A1-D6FC-4f65-9D91-7224C49458BB}"/>
                <c:ext xmlns:c16="http://schemas.microsoft.com/office/drawing/2014/chart" uri="{C3380CC4-5D6E-409C-BE32-E72D297353CC}">
                  <c16:uniqueId val="{00000000-F9DD-40C9-97C9-D08EABD6F988}"/>
                </c:ext>
              </c:extLst>
            </c:dLbl>
            <c:dLbl>
              <c:idx val="26"/>
              <c:layout>
                <c:manualLayout>
                  <c:x val="1.1019283746556358E-2"/>
                  <c:y val="-6.0461416070007955E-2"/>
                </c:manualLayout>
              </c:layout>
              <c:spPr>
                <a:noFill/>
                <a:ln>
                  <a:noFill/>
                </a:ln>
                <a:effectLst/>
              </c:spPr>
              <c:txPr>
                <a:bodyPr wrap="square" lIns="38100" tIns="19050" rIns="38100" bIns="19050" anchor="ctr">
                  <a:spAutoFit/>
                </a:bodyPr>
                <a:lstStyle/>
                <a:p>
                  <a:pPr>
                    <a:defRPr sz="1000">
                      <a:solidFill>
                        <a:srgbClr val="0070C0"/>
                      </a:solidFill>
                    </a:defRPr>
                  </a:pPr>
                  <a:endParaRPr lang="da-DK"/>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DD-40C9-97C9-D08EABD6F988}"/>
                </c:ext>
              </c:extLst>
            </c:dLbl>
            <c:spPr>
              <a:noFill/>
              <a:ln>
                <a:noFill/>
              </a:ln>
              <a:effectLst/>
            </c:spPr>
            <c:txPr>
              <a:bodyPr wrap="square" lIns="38100" tIns="19050" rIns="38100" bIns="19050" anchor="ctr">
                <a:spAutoFit/>
              </a:bodyPr>
              <a:lstStyle/>
              <a:p>
                <a:pPr>
                  <a:defRPr sz="1000"/>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0070C0"/>
                      </a:solidFill>
                    </a:ln>
                  </c:spPr>
                </c15:leaderLines>
              </c:ext>
            </c:extLst>
          </c:dLbls>
          <c:cat>
            <c:numRef>
              <c:f>Global!$B$91:$AN$91</c:f>
              <c:numCache>
                <c:formatCode>General</c:formatCode>
                <c:ptCount val="39"/>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pt idx="32">
                  <c:v>2025</c:v>
                </c:pt>
                <c:pt idx="33">
                  <c:v>2026</c:v>
                </c:pt>
                <c:pt idx="34">
                  <c:v>2027</c:v>
                </c:pt>
                <c:pt idx="35">
                  <c:v>2028</c:v>
                </c:pt>
                <c:pt idx="36">
                  <c:v>2029</c:v>
                </c:pt>
                <c:pt idx="37">
                  <c:v>2030</c:v>
                </c:pt>
                <c:pt idx="38">
                  <c:v>2031</c:v>
                </c:pt>
              </c:numCache>
            </c:numRef>
          </c:cat>
          <c:val>
            <c:numRef>
              <c:f>Global!$B$92:$AN$92</c:f>
              <c:numCache>
                <c:formatCode>0.00</c:formatCode>
                <c:ptCount val="39"/>
                <c:pt idx="0">
                  <c:v>14</c:v>
                </c:pt>
                <c:pt idx="1">
                  <c:v>14.337999999999999</c:v>
                </c:pt>
                <c:pt idx="2">
                  <c:v>14.676</c:v>
                </c:pt>
                <c:pt idx="3">
                  <c:v>15.013999999999999</c:v>
                </c:pt>
                <c:pt idx="4">
                  <c:v>15.352</c:v>
                </c:pt>
                <c:pt idx="5">
                  <c:v>15.69</c:v>
                </c:pt>
                <c:pt idx="6">
                  <c:v>16.027999999999999</c:v>
                </c:pt>
                <c:pt idx="7">
                  <c:v>16.366</c:v>
                </c:pt>
                <c:pt idx="8">
                  <c:v>16.704000000000001</c:v>
                </c:pt>
                <c:pt idx="9">
                  <c:v>17.042000000000002</c:v>
                </c:pt>
                <c:pt idx="10">
                  <c:v>17.38</c:v>
                </c:pt>
                <c:pt idx="11">
                  <c:v>17.718</c:v>
                </c:pt>
                <c:pt idx="12">
                  <c:v>18.056000000000001</c:v>
                </c:pt>
                <c:pt idx="13">
                  <c:v>18.393999999999998</c:v>
                </c:pt>
                <c:pt idx="14">
                  <c:v>18.731999999999999</c:v>
                </c:pt>
                <c:pt idx="15">
                  <c:v>19.07</c:v>
                </c:pt>
                <c:pt idx="16">
                  <c:v>19.408000000000001</c:v>
                </c:pt>
                <c:pt idx="17">
                  <c:v>19.746000000000002</c:v>
                </c:pt>
                <c:pt idx="18">
                  <c:v>20.084</c:v>
                </c:pt>
                <c:pt idx="19">
                  <c:v>20.422000000000001</c:v>
                </c:pt>
                <c:pt idx="20">
                  <c:v>20.759999999999998</c:v>
                </c:pt>
                <c:pt idx="21">
                  <c:v>21.097999999999999</c:v>
                </c:pt>
                <c:pt idx="22">
                  <c:v>21.436</c:v>
                </c:pt>
                <c:pt idx="23">
                  <c:v>21.774000000000001</c:v>
                </c:pt>
                <c:pt idx="24">
                  <c:v>22.112000000000002</c:v>
                </c:pt>
                <c:pt idx="25">
                  <c:v>22.45</c:v>
                </c:pt>
                <c:pt idx="26">
                  <c:v>22.788</c:v>
                </c:pt>
              </c:numCache>
            </c:numRef>
          </c:val>
          <c:smooth val="0"/>
          <c:extLst>
            <c:ext xmlns:c16="http://schemas.microsoft.com/office/drawing/2014/chart" uri="{C3380CC4-5D6E-409C-BE32-E72D297353CC}">
              <c16:uniqueId val="{00000001-50D6-497B-BAFF-E309D482EAEB}"/>
            </c:ext>
          </c:extLst>
        </c:ser>
        <c:dLbls>
          <c:showLegendKey val="0"/>
          <c:showVal val="0"/>
          <c:showCatName val="0"/>
          <c:showSerName val="0"/>
          <c:showPercent val="0"/>
          <c:showBubbleSize val="0"/>
        </c:dLbls>
        <c:smooth val="0"/>
        <c:axId val="331425752"/>
        <c:axId val="1"/>
      </c:lineChart>
      <c:dateAx>
        <c:axId val="331425752"/>
        <c:scaling>
          <c:orientation val="minMax"/>
        </c:scaling>
        <c:delete val="0"/>
        <c:axPos val="b"/>
        <c:minorGridlines/>
        <c:numFmt formatCode="0" sourceLinked="0"/>
        <c:majorTickMark val="out"/>
        <c:minorTickMark val="none"/>
        <c:tickLblPos val="nextTo"/>
        <c:spPr>
          <a:ln>
            <a:solidFill>
              <a:schemeClr val="bg1">
                <a:lumMod val="50000"/>
              </a:schemeClr>
            </a:solidFill>
          </a:ln>
        </c:spPr>
        <c:txPr>
          <a:bodyPr rot="-2700000" vert="horz"/>
          <a:lstStyle/>
          <a:p>
            <a:pPr>
              <a:defRPr sz="1200" b="0" i="0" u="none" strike="noStrike" baseline="0">
                <a:solidFill>
                  <a:srgbClr val="000000"/>
                </a:solidFill>
                <a:latin typeface="+mn-lt"/>
                <a:ea typeface="Arial"/>
                <a:cs typeface="Arial"/>
              </a:defRPr>
            </a:pPr>
            <a:endParaRPr lang="da-DK"/>
          </a:p>
        </c:txPr>
        <c:crossAx val="1"/>
        <c:crosses val="autoZero"/>
        <c:auto val="0"/>
        <c:lblOffset val="100"/>
        <c:baseTimeUnit val="days"/>
        <c:majorUnit val="2"/>
        <c:majorTimeUnit val="days"/>
        <c:minorUnit val="1"/>
      </c:dateAx>
      <c:valAx>
        <c:axId val="1"/>
        <c:scaling>
          <c:orientation val="minMax"/>
          <c:max val="30"/>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txPr>
          <a:bodyPr rot="0" vert="horz"/>
          <a:lstStyle/>
          <a:p>
            <a:pPr>
              <a:defRPr sz="1000" b="0" i="0" u="none" strike="noStrike" baseline="0">
                <a:solidFill>
                  <a:srgbClr val="000000"/>
                </a:solidFill>
                <a:latin typeface="Calibri"/>
                <a:ea typeface="Calibri"/>
                <a:cs typeface="Calibri"/>
              </a:defRPr>
            </a:pPr>
            <a:endParaRPr lang="da-DK"/>
          </a:p>
        </c:txPr>
        <c:crossAx val="331425752"/>
        <c:crosses val="autoZero"/>
        <c:crossBetween val="midCat"/>
        <c:majorUnit val="2"/>
      </c:valAx>
      <c:spPr>
        <a:solidFill>
          <a:schemeClr val="bg1">
            <a:lumMod val="95000"/>
          </a:schemeClr>
        </a:solidFill>
        <a:ln>
          <a:solidFill>
            <a:schemeClr val="bg1">
              <a:lumMod val="50000"/>
            </a:schemeClr>
          </a:solidFill>
        </a:ln>
      </c:spPr>
    </c:plotArea>
    <c:plotVisOnly val="1"/>
    <c:dispBlanksAs val="gap"/>
    <c:showDLblsOverMax val="0"/>
  </c:chart>
  <c:spPr>
    <a:solidFill>
      <a:schemeClr val="bg1">
        <a:lumMod val="75000"/>
      </a:schemeClr>
    </a:solidFill>
    <a:ln>
      <a:noFill/>
    </a:ln>
  </c:spPr>
  <c:txPr>
    <a:bodyPr/>
    <a:lstStyle/>
    <a:p>
      <a:pPr>
        <a:defRPr sz="1000" b="0" i="0" u="none"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da-DK" sz="1200" b="1" i="0" u="none" strike="noStrike" kern="1200" baseline="0">
                <a:solidFill>
                  <a:srgbClr val="333333"/>
                </a:solidFill>
                <a:latin typeface="+mn-lt"/>
                <a:ea typeface="Times New Roman"/>
                <a:cs typeface="Times New Roman"/>
              </a:defRPr>
            </a:pPr>
            <a:r>
              <a:rPr lang="da-DK" sz="1200" b="1" i="0" u="none" strike="noStrike" kern="1200" baseline="0">
                <a:solidFill>
                  <a:srgbClr val="333333"/>
                </a:solidFill>
                <a:latin typeface="+mn-lt"/>
                <a:ea typeface="Times New Roman"/>
                <a:cs typeface="Times New Roman"/>
              </a:rPr>
              <a:t>Annual increase in ppm</a:t>
            </a:r>
          </a:p>
        </c:rich>
      </c:tx>
      <c:overlay val="0"/>
      <c:spPr>
        <a:noFill/>
        <a:ln w="25400">
          <a:noFill/>
        </a:ln>
      </c:spPr>
    </c:title>
    <c:autoTitleDeleted val="0"/>
    <c:plotArea>
      <c:layout>
        <c:manualLayout>
          <c:layoutTarget val="inner"/>
          <c:xMode val="edge"/>
          <c:yMode val="edge"/>
          <c:x val="8.5483814523184598E-2"/>
          <c:y val="9.8581128686347858E-2"/>
          <c:w val="0.87251618547681542"/>
          <c:h val="0.79864910691473301"/>
        </c:manualLayout>
      </c:layout>
      <c:scatterChart>
        <c:scatterStyle val="smoothMarker"/>
        <c:varyColors val="0"/>
        <c:ser>
          <c:idx val="0"/>
          <c:order val="0"/>
          <c:tx>
            <c:strRef>
              <c:f>Global!$B$10</c:f>
              <c:strCache>
                <c:ptCount val="1"/>
                <c:pt idx="0">
                  <c:v>Annual increase rate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lumMod val="50000"/>
                  </a:schemeClr>
                </a:solidFill>
                <a:prstDash val="solid"/>
              </a:ln>
              <a:effectLst/>
            </c:spPr>
            <c:trendlineType val="linear"/>
            <c:dispRSqr val="0"/>
            <c:dispEq val="0"/>
          </c:trendline>
          <c:xVal>
            <c:numRef>
              <c:f>Global!$C$9:$BO$9</c:f>
              <c:numCache>
                <c:formatCode>0</c:formatCode>
                <c:ptCount val="65"/>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pt idx="57">
                  <c:v>2018</c:v>
                </c:pt>
                <c:pt idx="58">
                  <c:v>2019</c:v>
                </c:pt>
                <c:pt idx="59">
                  <c:v>2020</c:v>
                </c:pt>
                <c:pt idx="60">
                  <c:v>2021</c:v>
                </c:pt>
                <c:pt idx="61">
                  <c:v>2022</c:v>
                </c:pt>
                <c:pt idx="62">
                  <c:v>2023</c:v>
                </c:pt>
                <c:pt idx="63">
                  <c:v>2024</c:v>
                </c:pt>
                <c:pt idx="64">
                  <c:v>2025</c:v>
                </c:pt>
              </c:numCache>
            </c:numRef>
          </c:xVal>
          <c:yVal>
            <c:numRef>
              <c:f>Global!$C$10:$BO$10</c:f>
              <c:numCache>
                <c:formatCode>0.00</c:formatCode>
                <c:ptCount val="65"/>
                <c:pt idx="0">
                  <c:v>0.72999999999996135</c:v>
                </c:pt>
                <c:pt idx="1">
                  <c:v>0.81000000000000227</c:v>
                </c:pt>
                <c:pt idx="2">
                  <c:v>0.54000000000002046</c:v>
                </c:pt>
                <c:pt idx="3">
                  <c:v>0.62999999999999545</c:v>
                </c:pt>
                <c:pt idx="4">
                  <c:v>0.42000000000001592</c:v>
                </c:pt>
                <c:pt idx="5">
                  <c:v>1.339999999999975</c:v>
                </c:pt>
                <c:pt idx="6">
                  <c:v>0.78000000000002956</c:v>
                </c:pt>
                <c:pt idx="7">
                  <c:v>0.87999999999999545</c:v>
                </c:pt>
                <c:pt idx="8">
                  <c:v>1.5799999999999841</c:v>
                </c:pt>
                <c:pt idx="9">
                  <c:v>1.0600000000000023</c:v>
                </c:pt>
                <c:pt idx="10">
                  <c:v>0.63999999999998636</c:v>
                </c:pt>
                <c:pt idx="11">
                  <c:v>1.1299999999999955</c:v>
                </c:pt>
                <c:pt idx="12">
                  <c:v>2.2300000000000182</c:v>
                </c:pt>
                <c:pt idx="13">
                  <c:v>0.5</c:v>
                </c:pt>
                <c:pt idx="14">
                  <c:v>0.93000000000000682</c:v>
                </c:pt>
                <c:pt idx="15">
                  <c:v>0.93000000000000682</c:v>
                </c:pt>
                <c:pt idx="16">
                  <c:v>1.7899999999999636</c:v>
                </c:pt>
                <c:pt idx="17">
                  <c:v>1.5699999999999932</c:v>
                </c:pt>
                <c:pt idx="18">
                  <c:v>1.4399999999999977</c:v>
                </c:pt>
                <c:pt idx="19">
                  <c:v>1.910000000000025</c:v>
                </c:pt>
                <c:pt idx="20">
                  <c:v>1.3600000000000136</c:v>
                </c:pt>
                <c:pt idx="21">
                  <c:v>1.339999999999975</c:v>
                </c:pt>
                <c:pt idx="22">
                  <c:v>1.6000000000000227</c:v>
                </c:pt>
                <c:pt idx="23">
                  <c:v>1.5999999999999659</c:v>
                </c:pt>
                <c:pt idx="24">
                  <c:v>1.4700000000000273</c:v>
                </c:pt>
                <c:pt idx="25">
                  <c:v>1.3000000000000114</c:v>
                </c:pt>
                <c:pt idx="26">
                  <c:v>1.7699999999999818</c:v>
                </c:pt>
                <c:pt idx="27">
                  <c:v>2.3799999999999955</c:v>
                </c:pt>
                <c:pt idx="28">
                  <c:v>1.5500000000000114</c:v>
                </c:pt>
                <c:pt idx="29">
                  <c:v>1.2699999999999818</c:v>
                </c:pt>
                <c:pt idx="30">
                  <c:v>1.2200000000000273</c:v>
                </c:pt>
                <c:pt idx="31">
                  <c:v>0.83999999999997499</c:v>
                </c:pt>
                <c:pt idx="32">
                  <c:v>0.65000000000003411</c:v>
                </c:pt>
                <c:pt idx="33">
                  <c:v>1.7299999999999613</c:v>
                </c:pt>
                <c:pt idx="34">
                  <c:v>1.9900000000000091</c:v>
                </c:pt>
                <c:pt idx="35">
                  <c:v>1.7900000000000205</c:v>
                </c:pt>
                <c:pt idx="36">
                  <c:v>1.1200000000000045</c:v>
                </c:pt>
                <c:pt idx="37">
                  <c:v>2.9699999999999704</c:v>
                </c:pt>
                <c:pt idx="38">
                  <c:v>1.6800000000000068</c:v>
                </c:pt>
                <c:pt idx="39">
                  <c:v>1.1700000000000159</c:v>
                </c:pt>
                <c:pt idx="40">
                  <c:v>1.589999999999975</c:v>
                </c:pt>
                <c:pt idx="41">
                  <c:v>2.1399999999999864</c:v>
                </c:pt>
                <c:pt idx="42">
                  <c:v>2.5200000000000387</c:v>
                </c:pt>
                <c:pt idx="43">
                  <c:v>1.7199999999999704</c:v>
                </c:pt>
                <c:pt idx="44">
                  <c:v>2.2800000000000296</c:v>
                </c:pt>
                <c:pt idx="45">
                  <c:v>2.0999999999999659</c:v>
                </c:pt>
                <c:pt idx="46">
                  <c:v>1.8900000000000432</c:v>
                </c:pt>
                <c:pt idx="47">
                  <c:v>1.8100000000000023</c:v>
                </c:pt>
                <c:pt idx="48">
                  <c:v>1.8299999999999841</c:v>
                </c:pt>
                <c:pt idx="49">
                  <c:v>2.4699999999999704</c:v>
                </c:pt>
                <c:pt idx="50">
                  <c:v>1.75</c:v>
                </c:pt>
                <c:pt idx="51">
                  <c:v>2.2000000000000455</c:v>
                </c:pt>
                <c:pt idx="52">
                  <c:v>2.6699999999999591</c:v>
                </c:pt>
                <c:pt idx="53">
                  <c:v>2.1299999999999955</c:v>
                </c:pt>
                <c:pt idx="54">
                  <c:v>2.1800000000000068</c:v>
                </c:pt>
                <c:pt idx="55">
                  <c:v>3.410000000000025</c:v>
                </c:pt>
                <c:pt idx="56">
                  <c:v>2.3100000000000023</c:v>
                </c:pt>
                <c:pt idx="57">
                  <c:v>1.9699999999999704</c:v>
                </c:pt>
                <c:pt idx="58">
                  <c:v>2.9200000000000159</c:v>
                </c:pt>
              </c:numCache>
            </c:numRef>
          </c:yVal>
          <c:smooth val="1"/>
          <c:extLst>
            <c:ext xmlns:c16="http://schemas.microsoft.com/office/drawing/2014/chart" uri="{C3380CC4-5D6E-409C-BE32-E72D297353CC}">
              <c16:uniqueId val="{00000001-5602-469D-9B69-62D48CF8CCA1}"/>
            </c:ext>
          </c:extLst>
        </c:ser>
        <c:dLbls>
          <c:showLegendKey val="0"/>
          <c:showVal val="0"/>
          <c:showCatName val="0"/>
          <c:showSerName val="0"/>
          <c:showPercent val="0"/>
          <c:showBubbleSize val="0"/>
        </c:dLbls>
        <c:axId val="331423128"/>
        <c:axId val="1"/>
      </c:scatterChart>
      <c:valAx>
        <c:axId val="331423128"/>
        <c:scaling>
          <c:orientation val="minMax"/>
          <c:min val="1960"/>
        </c:scaling>
        <c:delete val="0"/>
        <c:axPos val="b"/>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da-DK"/>
          </a:p>
        </c:txPr>
        <c:crossAx val="1"/>
        <c:crosses val="autoZero"/>
        <c:crossBetween val="midCat"/>
        <c:majorUnit val="5"/>
      </c:valAx>
      <c:valAx>
        <c:axId val="1"/>
        <c:scaling>
          <c:orientation val="minMax"/>
        </c:scaling>
        <c:delete val="0"/>
        <c:axPos val="l"/>
        <c:majorGridlines>
          <c:spPr>
            <a:ln w="9525" cap="flat" cmpd="sng" algn="ctr">
              <a:solidFill>
                <a:schemeClr val="bg1">
                  <a:lumMod val="65000"/>
                </a:schemeClr>
              </a:solidFill>
              <a:round/>
            </a:ln>
            <a:effectLst/>
          </c:spPr>
        </c:majorGridlines>
        <c:numFmt formatCode="0.0" sourceLinked="0"/>
        <c:majorTickMark val="none"/>
        <c:minorTickMark val="none"/>
        <c:tickLblPos val="nextTo"/>
        <c:spPr>
          <a:noFill/>
          <a:ln w="9525" cap="flat" cmpd="sng" algn="ctr">
            <a:solidFill>
              <a:schemeClr val="bg1">
                <a:lumMod val="50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da-DK"/>
          </a:p>
        </c:txPr>
        <c:crossAx val="331423128"/>
        <c:crossesAt val="1950"/>
        <c:crossBetween val="midCat"/>
      </c:valAx>
      <c:spPr>
        <a:solidFill>
          <a:schemeClr val="bg1">
            <a:lumMod val="85000"/>
          </a:schemeClr>
        </a:solidFill>
        <a:ln>
          <a:solidFill>
            <a:schemeClr val="bg1">
              <a:lumMod val="50000"/>
            </a:schemeClr>
          </a:solidFill>
        </a:ln>
        <a:effectLst/>
      </c:spPr>
    </c:plotArea>
    <c:plotVisOnly val="1"/>
    <c:dispBlanksAs val="gap"/>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n-lt"/>
                <a:ea typeface="Arial"/>
                <a:cs typeface="Arial"/>
              </a:defRPr>
            </a:pPr>
            <a:r>
              <a:rPr lang="da-DK" sz="1000" b="0" i="0" u="none" strike="noStrike" baseline="0">
                <a:solidFill>
                  <a:srgbClr val="333333"/>
                </a:solidFill>
                <a:latin typeface="+mn-lt"/>
                <a:cs typeface="Times New Roman"/>
              </a:rPr>
              <a:t>Annual Fossil CO2 Emissions</a:t>
            </a:r>
            <a:r>
              <a:rPr lang="da-DK" sz="1100" b="1" i="0" u="none" strike="noStrike" baseline="30000">
                <a:solidFill>
                  <a:schemeClr val="bg1">
                    <a:lumMod val="50000"/>
                  </a:schemeClr>
                </a:solidFill>
                <a:latin typeface="+mn-lt"/>
                <a:cs typeface="Arial"/>
              </a:rPr>
              <a:t>a)</a:t>
            </a:r>
            <a:r>
              <a:rPr lang="da-DK" sz="1000" b="0" i="0" u="none" strike="noStrike" baseline="0">
                <a:solidFill>
                  <a:srgbClr val="333333"/>
                </a:solidFill>
                <a:latin typeface="+mn-lt"/>
                <a:cs typeface="Times New Roman"/>
              </a:rPr>
              <a:t> in tons per capita (black)</a:t>
            </a:r>
          </a:p>
          <a:p>
            <a:pPr>
              <a:defRPr sz="1000" b="0" i="0" u="none" strike="noStrike" baseline="0">
                <a:solidFill>
                  <a:srgbClr val="000000"/>
                </a:solidFill>
                <a:latin typeface="+mn-lt"/>
                <a:ea typeface="Arial"/>
                <a:cs typeface="Arial"/>
              </a:defRPr>
            </a:pPr>
            <a:r>
              <a:rPr lang="da-DK" sz="1000" b="0" i="0" u="none" strike="noStrike" baseline="0">
                <a:solidFill>
                  <a:srgbClr val="333333"/>
                </a:solidFill>
                <a:latin typeface="+mn-lt"/>
                <a:cs typeface="Times New Roman"/>
              </a:rPr>
              <a:t>and Free Emissions Level (green)</a:t>
            </a:r>
          </a:p>
        </c:rich>
      </c:tx>
      <c:layout>
        <c:manualLayout>
          <c:xMode val="edge"/>
          <c:yMode val="edge"/>
          <c:x val="0.21826136652273304"/>
          <c:y val="4.7544056992875894E-3"/>
        </c:manualLayout>
      </c:layout>
      <c:overlay val="1"/>
      <c:spPr>
        <a:solidFill>
          <a:schemeClr val="bg1">
            <a:lumMod val="75000"/>
          </a:schemeClr>
        </a:solidFill>
      </c:spPr>
    </c:title>
    <c:autoTitleDeleted val="0"/>
    <c:plotArea>
      <c:layout>
        <c:manualLayout>
          <c:layoutTarget val="inner"/>
          <c:xMode val="edge"/>
          <c:yMode val="edge"/>
          <c:x val="8.0459920640117338E-2"/>
          <c:y val="0.17113831359315379"/>
          <c:w val="0.89426699686732702"/>
          <c:h val="0.57530249895233687"/>
        </c:manualLayout>
      </c:layout>
      <c:barChart>
        <c:barDir val="col"/>
        <c:grouping val="clustered"/>
        <c:varyColors val="0"/>
        <c:ser>
          <c:idx val="0"/>
          <c:order val="0"/>
          <c:spPr>
            <a:solidFill>
              <a:schemeClr val="bg1">
                <a:lumMod val="65000"/>
              </a:schemeClr>
            </a:solidFill>
            <a:ln w="12700">
              <a:noFill/>
              <a:prstDash val="solid"/>
            </a:ln>
          </c:spPr>
          <c:invertIfNegative val="0"/>
          <c:dPt>
            <c:idx val="0"/>
            <c:invertIfNegative val="0"/>
            <c:bubble3D val="0"/>
            <c:spPr>
              <a:solidFill>
                <a:schemeClr val="tx1">
                  <a:lumMod val="95000"/>
                  <a:lumOff val="5000"/>
                </a:schemeClr>
              </a:solidFill>
              <a:ln w="12700">
                <a:noFill/>
                <a:prstDash val="solid"/>
              </a:ln>
            </c:spPr>
            <c:extLst>
              <c:ext xmlns:c16="http://schemas.microsoft.com/office/drawing/2014/chart" uri="{C3380CC4-5D6E-409C-BE32-E72D297353CC}">
                <c16:uniqueId val="{00000001-B520-4A17-8B82-64ACFABD2177}"/>
              </c:ext>
            </c:extLst>
          </c:dPt>
          <c:dPt>
            <c:idx val="1"/>
            <c:invertIfNegative val="0"/>
            <c:bubble3D val="0"/>
            <c:spPr>
              <a:solidFill>
                <a:schemeClr val="tx1">
                  <a:lumMod val="95000"/>
                  <a:lumOff val="5000"/>
                </a:schemeClr>
              </a:solidFill>
              <a:ln w="12700">
                <a:noFill/>
                <a:prstDash val="solid"/>
              </a:ln>
            </c:spPr>
            <c:extLst>
              <c:ext xmlns:c16="http://schemas.microsoft.com/office/drawing/2014/chart" uri="{C3380CC4-5D6E-409C-BE32-E72D297353CC}">
                <c16:uniqueId val="{00000003-B520-4A17-8B82-64ACFABD2177}"/>
              </c:ext>
            </c:extLst>
          </c:dPt>
          <c:dPt>
            <c:idx val="2"/>
            <c:invertIfNegative val="0"/>
            <c:bubble3D val="0"/>
            <c:spPr>
              <a:solidFill>
                <a:schemeClr val="tx1">
                  <a:lumMod val="95000"/>
                  <a:lumOff val="5000"/>
                </a:schemeClr>
              </a:solidFill>
              <a:ln w="12700">
                <a:noFill/>
                <a:prstDash val="solid"/>
              </a:ln>
            </c:spPr>
            <c:extLst>
              <c:ext xmlns:c16="http://schemas.microsoft.com/office/drawing/2014/chart" uri="{C3380CC4-5D6E-409C-BE32-E72D297353CC}">
                <c16:uniqueId val="{00000005-B520-4A17-8B82-64ACFABD2177}"/>
              </c:ext>
            </c:extLst>
          </c:dPt>
          <c:dPt>
            <c:idx val="3"/>
            <c:invertIfNegative val="0"/>
            <c:bubble3D val="0"/>
            <c:spPr>
              <a:solidFill>
                <a:schemeClr val="bg1">
                  <a:lumMod val="50000"/>
                </a:schemeClr>
              </a:solidFill>
              <a:ln w="12700">
                <a:noFill/>
                <a:prstDash val="solid"/>
              </a:ln>
            </c:spPr>
            <c:extLst>
              <c:ext xmlns:c16="http://schemas.microsoft.com/office/drawing/2014/chart" uri="{C3380CC4-5D6E-409C-BE32-E72D297353CC}">
                <c16:uniqueId val="{00000013-DBD2-46E7-AA06-DDE10C662F79}"/>
              </c:ext>
            </c:extLst>
          </c:dPt>
          <c:dPt>
            <c:idx val="4"/>
            <c:invertIfNegative val="0"/>
            <c:bubble3D val="0"/>
            <c:spPr>
              <a:solidFill>
                <a:schemeClr val="bg1">
                  <a:lumMod val="50000"/>
                </a:schemeClr>
              </a:solidFill>
              <a:ln w="12700">
                <a:noFill/>
                <a:prstDash val="solid"/>
              </a:ln>
            </c:spPr>
            <c:extLst>
              <c:ext xmlns:c16="http://schemas.microsoft.com/office/drawing/2014/chart" uri="{C3380CC4-5D6E-409C-BE32-E72D297353CC}">
                <c16:uniqueId val="{00000014-DBD2-46E7-AA06-DDE10C662F79}"/>
              </c:ext>
            </c:extLst>
          </c:dPt>
          <c:dPt>
            <c:idx val="5"/>
            <c:invertIfNegative val="0"/>
            <c:bubble3D val="0"/>
            <c:spPr>
              <a:solidFill>
                <a:schemeClr val="bg1">
                  <a:lumMod val="50000"/>
                </a:schemeClr>
              </a:solidFill>
              <a:ln w="12700">
                <a:noFill/>
                <a:prstDash val="solid"/>
              </a:ln>
            </c:spPr>
            <c:extLst>
              <c:ext xmlns:c16="http://schemas.microsoft.com/office/drawing/2014/chart" uri="{C3380CC4-5D6E-409C-BE32-E72D297353CC}">
                <c16:uniqueId val="{00000006-B520-4A17-8B82-64ACFABD2177}"/>
              </c:ext>
            </c:extLst>
          </c:dPt>
          <c:cat>
            <c:strRef>
              <c:f>Calculation!$G$20:$G$25</c:f>
              <c:strCache>
                <c:ptCount val="6"/>
                <c:pt idx="0">
                  <c:v>1990-1999</c:v>
                </c:pt>
                <c:pt idx="1">
                  <c:v>2000-2009</c:v>
                </c:pt>
                <c:pt idx="2">
                  <c:v>2010-2019</c:v>
                </c:pt>
                <c:pt idx="3">
                  <c:v>   World 1990-1999</c:v>
                </c:pt>
                <c:pt idx="4">
                  <c:v>    World 2000-2009</c:v>
                </c:pt>
                <c:pt idx="5">
                  <c:v>    World 2010-2019</c:v>
                </c:pt>
              </c:strCache>
            </c:strRef>
          </c:cat>
          <c:val>
            <c:numRef>
              <c:f>Calculation!$H$20:$H$25</c:f>
              <c:numCache>
                <c:formatCode>0.00</c:formatCode>
                <c:ptCount val="6"/>
                <c:pt idx="0">
                  <c:v>7.0806541773586487</c:v>
                </c:pt>
                <c:pt idx="1">
                  <c:v>6.1737014529627192</c:v>
                </c:pt>
                <c:pt idx="2">
                  <c:v>4.7153917674023891</c:v>
                </c:pt>
                <c:pt idx="3">
                  <c:v>4.1399999999999997</c:v>
                </c:pt>
                <c:pt idx="4">
                  <c:v>4.5</c:v>
                </c:pt>
                <c:pt idx="5">
                  <c:v>4.93</c:v>
                </c:pt>
              </c:numCache>
            </c:numRef>
          </c:val>
          <c:extLst>
            <c:ext xmlns:c16="http://schemas.microsoft.com/office/drawing/2014/chart" uri="{C3380CC4-5D6E-409C-BE32-E72D297353CC}">
              <c16:uniqueId val="{00000007-B520-4A17-8B82-64ACFABD2177}"/>
            </c:ext>
          </c:extLst>
        </c:ser>
        <c:ser>
          <c:idx val="1"/>
          <c:order val="1"/>
          <c:spPr>
            <a:ln>
              <a:noFill/>
            </a:ln>
          </c:spPr>
          <c:invertIfNegative val="0"/>
          <c:dPt>
            <c:idx val="0"/>
            <c:invertIfNegative val="0"/>
            <c:bubble3D val="0"/>
            <c:spPr>
              <a:solidFill>
                <a:schemeClr val="accent6">
                  <a:lumMod val="75000"/>
                </a:schemeClr>
              </a:solidFill>
              <a:ln>
                <a:noFill/>
              </a:ln>
            </c:spPr>
            <c:extLst>
              <c:ext xmlns:c16="http://schemas.microsoft.com/office/drawing/2014/chart" uri="{C3380CC4-5D6E-409C-BE32-E72D297353CC}">
                <c16:uniqueId val="{00000008-8189-4C31-9BAC-088E0C5D8334}"/>
              </c:ext>
            </c:extLst>
          </c:dPt>
          <c:dPt>
            <c:idx val="1"/>
            <c:invertIfNegative val="0"/>
            <c:bubble3D val="0"/>
            <c:spPr>
              <a:solidFill>
                <a:schemeClr val="accent6">
                  <a:lumMod val="75000"/>
                </a:schemeClr>
              </a:solidFill>
              <a:ln>
                <a:noFill/>
              </a:ln>
            </c:spPr>
            <c:extLst>
              <c:ext xmlns:c16="http://schemas.microsoft.com/office/drawing/2014/chart" uri="{C3380CC4-5D6E-409C-BE32-E72D297353CC}">
                <c16:uniqueId val="{0000000A-8189-4C31-9BAC-088E0C5D8334}"/>
              </c:ext>
            </c:extLst>
          </c:dPt>
          <c:dPt>
            <c:idx val="2"/>
            <c:invertIfNegative val="0"/>
            <c:bubble3D val="0"/>
            <c:spPr>
              <a:solidFill>
                <a:schemeClr val="accent6">
                  <a:lumMod val="75000"/>
                </a:schemeClr>
              </a:solidFill>
              <a:ln>
                <a:noFill/>
              </a:ln>
            </c:spPr>
            <c:extLst>
              <c:ext xmlns:c16="http://schemas.microsoft.com/office/drawing/2014/chart" uri="{C3380CC4-5D6E-409C-BE32-E72D297353CC}">
                <c16:uniqueId val="{0000000C-8189-4C31-9BAC-088E0C5D8334}"/>
              </c:ext>
            </c:extLst>
          </c:dPt>
          <c:dPt>
            <c:idx val="3"/>
            <c:invertIfNegative val="0"/>
            <c:bubble3D val="0"/>
            <c:spPr>
              <a:solidFill>
                <a:schemeClr val="bg1">
                  <a:lumMod val="50000"/>
                </a:schemeClr>
              </a:solidFill>
              <a:ln>
                <a:noFill/>
              </a:ln>
            </c:spPr>
            <c:extLst>
              <c:ext xmlns:c16="http://schemas.microsoft.com/office/drawing/2014/chart" uri="{C3380CC4-5D6E-409C-BE32-E72D297353CC}">
                <c16:uniqueId val="{0000000E-8189-4C31-9BAC-088E0C5D8334}"/>
              </c:ext>
            </c:extLst>
          </c:dPt>
          <c:dPt>
            <c:idx val="4"/>
            <c:invertIfNegative val="0"/>
            <c:bubble3D val="0"/>
            <c:spPr>
              <a:solidFill>
                <a:schemeClr val="bg1">
                  <a:lumMod val="50000"/>
                </a:schemeClr>
              </a:solidFill>
              <a:ln>
                <a:noFill/>
              </a:ln>
            </c:spPr>
            <c:extLst>
              <c:ext xmlns:c16="http://schemas.microsoft.com/office/drawing/2014/chart" uri="{C3380CC4-5D6E-409C-BE32-E72D297353CC}">
                <c16:uniqueId val="{00000010-8189-4C31-9BAC-088E0C5D8334}"/>
              </c:ext>
            </c:extLst>
          </c:dPt>
          <c:dPt>
            <c:idx val="5"/>
            <c:invertIfNegative val="0"/>
            <c:bubble3D val="0"/>
            <c:spPr>
              <a:solidFill>
                <a:schemeClr val="bg1">
                  <a:lumMod val="50000"/>
                </a:schemeClr>
              </a:solidFill>
              <a:ln>
                <a:noFill/>
              </a:ln>
            </c:spPr>
            <c:extLst>
              <c:ext xmlns:c16="http://schemas.microsoft.com/office/drawing/2014/chart" uri="{C3380CC4-5D6E-409C-BE32-E72D297353CC}">
                <c16:uniqueId val="{00000012-8189-4C31-9BAC-088E0C5D8334}"/>
              </c:ext>
            </c:extLst>
          </c:dPt>
          <c:cat>
            <c:strRef>
              <c:f>Calculation!$G$20:$G$25</c:f>
              <c:strCache>
                <c:ptCount val="6"/>
                <c:pt idx="0">
                  <c:v>1990-1999</c:v>
                </c:pt>
                <c:pt idx="1">
                  <c:v>2000-2009</c:v>
                </c:pt>
                <c:pt idx="2">
                  <c:v>2010-2019</c:v>
                </c:pt>
                <c:pt idx="3">
                  <c:v>   World 1990-1999</c:v>
                </c:pt>
                <c:pt idx="4">
                  <c:v>    World 2000-2009</c:v>
                </c:pt>
                <c:pt idx="5">
                  <c:v>    World 2010-2019</c:v>
                </c:pt>
              </c:strCache>
            </c:strRef>
          </c:cat>
          <c:val>
            <c:numRef>
              <c:f>Calculation!$I$20:$I$25</c:f>
              <c:numCache>
                <c:formatCode>0.00</c:formatCode>
                <c:ptCount val="6"/>
                <c:pt idx="0">
                  <c:v>7.0806541773586487</c:v>
                </c:pt>
                <c:pt idx="1">
                  <c:v>4.797832802649828</c:v>
                </c:pt>
                <c:pt idx="2">
                  <c:v>2.6572556536920198</c:v>
                </c:pt>
                <c:pt idx="3">
                  <c:v>4.1399999999999997</c:v>
                </c:pt>
                <c:pt idx="4">
                  <c:v>4.5</c:v>
                </c:pt>
                <c:pt idx="5">
                  <c:v>4.93</c:v>
                </c:pt>
              </c:numCache>
            </c:numRef>
          </c:val>
          <c:extLst>
            <c:ext xmlns:c16="http://schemas.microsoft.com/office/drawing/2014/chart" uri="{C3380CC4-5D6E-409C-BE32-E72D297353CC}">
              <c16:uniqueId val="{00000015-B520-4A17-8B82-64ACFABD2177}"/>
            </c:ext>
          </c:extLst>
        </c:ser>
        <c:dLbls>
          <c:showLegendKey val="0"/>
          <c:showVal val="0"/>
          <c:showCatName val="0"/>
          <c:showSerName val="0"/>
          <c:showPercent val="0"/>
          <c:showBubbleSize val="0"/>
        </c:dLbls>
        <c:gapWidth val="232"/>
        <c:axId val="315726688"/>
        <c:axId val="1"/>
      </c:barChart>
      <c:catAx>
        <c:axId val="315726688"/>
        <c:scaling>
          <c:orientation val="minMax"/>
        </c:scaling>
        <c:delete val="0"/>
        <c:axPos val="b"/>
        <c:numFmt formatCode="General" sourceLinked="1"/>
        <c:majorTickMark val="out"/>
        <c:minorTickMark val="none"/>
        <c:tickLblPos val="nextTo"/>
        <c:spPr>
          <a:ln w="3175">
            <a:solidFill>
              <a:schemeClr val="bg1">
                <a:lumMod val="6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
        <c:crossesAt val="0"/>
        <c:auto val="1"/>
        <c:lblAlgn val="ctr"/>
        <c:lblOffset val="100"/>
        <c:tickLblSkip val="1"/>
        <c:tickMarkSkip val="1"/>
        <c:noMultiLvlLbl val="0"/>
      </c:catAx>
      <c:valAx>
        <c:axId val="1"/>
        <c:scaling>
          <c:orientation val="minMax"/>
          <c:min val="0"/>
        </c:scaling>
        <c:delete val="0"/>
        <c:axPos val="l"/>
        <c:majorGridlines>
          <c:spPr>
            <a:ln w="3175">
              <a:solidFill>
                <a:schemeClr val="bg1">
                  <a:lumMod val="65000"/>
                </a:schemeClr>
              </a:solidFill>
              <a:prstDash val="solid"/>
            </a:ln>
          </c:spPr>
        </c:majorGridlines>
        <c:numFmt formatCode="0.0" sourceLinked="0"/>
        <c:majorTickMark val="out"/>
        <c:minorTickMark val="none"/>
        <c:tickLblPos val="nextTo"/>
        <c:spPr>
          <a:ln w="3175">
            <a:solidFill>
              <a:schemeClr val="bg1">
                <a:lumMod val="6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315726688"/>
        <c:crosses val="autoZero"/>
        <c:crossBetween val="between"/>
      </c:valAx>
      <c:spPr>
        <a:solidFill>
          <a:schemeClr val="bg1">
            <a:lumMod val="95000"/>
          </a:schemeClr>
        </a:solidFill>
        <a:ln w="12700">
          <a:solidFill>
            <a:schemeClr val="bg1">
              <a:lumMod val="65000"/>
            </a:schemeClr>
          </a:solidFill>
          <a:prstDash val="solid"/>
        </a:ln>
      </c:spPr>
    </c:plotArea>
    <c:plotVisOnly val="1"/>
    <c:dispBlanksAs val="gap"/>
    <c:showDLblsOverMax val="0"/>
  </c:chart>
  <c:spPr>
    <a:solidFill>
      <a:schemeClr val="bg1">
        <a:lumMod val="75000"/>
      </a:schemeClr>
    </a:solidFill>
    <a:ln w="3175">
      <a:noFill/>
      <a:prstDash val="solid"/>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da-DK" sz="1000" b="0" i="0" u="none" strike="noStrike" kern="1200" baseline="0">
                <a:solidFill>
                  <a:srgbClr val="333333"/>
                </a:solidFill>
                <a:latin typeface="+mn-lt"/>
                <a:ea typeface="Arial"/>
                <a:cs typeface="Times New Roman"/>
              </a:defRPr>
            </a:pPr>
            <a:r>
              <a:rPr lang="da-DK" sz="1000" b="0" i="0" u="none" strike="noStrike" kern="1200" baseline="0">
                <a:solidFill>
                  <a:srgbClr val="333333"/>
                </a:solidFill>
                <a:latin typeface="+mn-lt"/>
                <a:ea typeface="Arial"/>
                <a:cs typeface="Times New Roman"/>
              </a:rPr>
              <a:t>Fossil CO2 Emissions</a:t>
            </a:r>
            <a:r>
              <a:rPr lang="da-DK" sz="1100" b="1" i="0" u="none" strike="noStrike" baseline="30000">
                <a:solidFill>
                  <a:schemeClr val="bg1">
                    <a:lumMod val="50000"/>
                  </a:schemeClr>
                </a:solidFill>
                <a:effectLst/>
              </a:rPr>
              <a:t>a)</a:t>
            </a:r>
            <a:r>
              <a:rPr lang="da-DK" sz="1000" b="0" i="0" u="none" strike="noStrike" kern="1200" baseline="0">
                <a:solidFill>
                  <a:srgbClr val="333333"/>
                </a:solidFill>
                <a:latin typeface="+mn-lt"/>
                <a:ea typeface="Arial"/>
                <a:cs typeface="Times New Roman"/>
              </a:rPr>
              <a:t> in tons per capita (black) </a:t>
            </a:r>
          </a:p>
          <a:p>
            <a:pPr algn="ctr" rtl="0">
              <a:defRPr lang="da-DK" sz="1000" b="0" i="0" u="none" strike="noStrike" kern="1200" baseline="0">
                <a:solidFill>
                  <a:srgbClr val="333333"/>
                </a:solidFill>
                <a:latin typeface="+mn-lt"/>
                <a:ea typeface="Arial"/>
                <a:cs typeface="Times New Roman"/>
              </a:defRPr>
            </a:pPr>
            <a:r>
              <a:rPr lang="da-DK" sz="1000" b="0" i="0" u="none" strike="noStrike" kern="1200" baseline="0">
                <a:solidFill>
                  <a:srgbClr val="333333"/>
                </a:solidFill>
                <a:latin typeface="+mn-lt"/>
                <a:ea typeface="Arial"/>
                <a:cs typeface="Times New Roman"/>
              </a:rPr>
              <a:t>and Free Emissions Level (green)</a:t>
            </a:r>
          </a:p>
        </c:rich>
      </c:tx>
      <c:layout>
        <c:manualLayout>
          <c:xMode val="edge"/>
          <c:yMode val="edge"/>
          <c:x val="0.28358335889831954"/>
          <c:y val="0"/>
        </c:manualLayout>
      </c:layout>
      <c:overlay val="0"/>
    </c:title>
    <c:autoTitleDeleted val="0"/>
    <c:plotArea>
      <c:layout>
        <c:manualLayout>
          <c:layoutTarget val="inner"/>
          <c:xMode val="edge"/>
          <c:yMode val="edge"/>
          <c:x val="5.1746158571422438E-2"/>
          <c:y val="0.15736214981495517"/>
          <c:w val="0.92458230773526473"/>
          <c:h val="0.61365312599523381"/>
        </c:manualLayout>
      </c:layout>
      <c:barChart>
        <c:barDir val="col"/>
        <c:grouping val="clustered"/>
        <c:varyColors val="0"/>
        <c:ser>
          <c:idx val="0"/>
          <c:order val="0"/>
          <c:tx>
            <c:strRef>
              <c:f>Calculation!$K$21</c:f>
              <c:strCache>
                <c:ptCount val="1"/>
              </c:strCache>
            </c:strRef>
          </c:tx>
          <c:spPr>
            <a:solidFill>
              <a:srgbClr val="000000"/>
            </a:solidFill>
            <a:ln>
              <a:noFill/>
            </a:ln>
          </c:spPr>
          <c:invertIfNegative val="0"/>
          <c:dPt>
            <c:idx val="15"/>
            <c:invertIfNegative val="0"/>
            <c:bubble3D val="0"/>
            <c:spPr>
              <a:solidFill>
                <a:srgbClr val="000000"/>
              </a:solidFill>
              <a:ln>
                <a:noFill/>
              </a:ln>
            </c:spPr>
            <c:extLst>
              <c:ext xmlns:c16="http://schemas.microsoft.com/office/drawing/2014/chart" uri="{C3380CC4-5D6E-409C-BE32-E72D297353CC}">
                <c16:uniqueId val="{00000003-E0BA-4468-A287-D2EEF073A58D}"/>
              </c:ext>
            </c:extLst>
          </c:dPt>
          <c:trendline>
            <c:spPr>
              <a:ln w="15875"/>
            </c:spPr>
            <c:trendlineType val="linear"/>
            <c:dispRSqr val="0"/>
            <c:dispEq val="0"/>
          </c:trendline>
          <c:cat>
            <c:numRef>
              <c:f>Calculation!$L$20:$AE$20</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Calculation!$L$21:$AE$21</c:f>
              <c:numCache>
                <c:formatCode>0.0</c:formatCode>
                <c:ptCount val="20"/>
                <c:pt idx="0">
                  <c:v>6.5714638315358398</c:v>
                </c:pt>
                <c:pt idx="1">
                  <c:v>6.5568763682657103</c:v>
                </c:pt>
                <c:pt idx="2">
                  <c:v>6.6952129065666401</c:v>
                </c:pt>
                <c:pt idx="3">
                  <c:v>6.7468112857479596</c:v>
                </c:pt>
                <c:pt idx="4">
                  <c:v>6.5456713065432499</c:v>
                </c:pt>
                <c:pt idx="5">
                  <c:v>6.17569067629461</c:v>
                </c:pt>
                <c:pt idx="6">
                  <c:v>6.0764927498884198</c:v>
                </c:pt>
                <c:pt idx="7">
                  <c:v>5.7752869144953101</c:v>
                </c:pt>
                <c:pt idx="8">
                  <c:v>5.5194646021821203</c:v>
                </c:pt>
                <c:pt idx="9">
                  <c:v>5.0740438881073402</c:v>
                </c:pt>
                <c:pt idx="10">
                  <c:v>5.6752990895090401</c:v>
                </c:pt>
                <c:pt idx="11">
                  <c:v>5.1801533963529396</c:v>
                </c:pt>
                <c:pt idx="12">
                  <c:v>4.81124871805339</c:v>
                </c:pt>
                <c:pt idx="13">
                  <c:v>4.5777956528980797</c:v>
                </c:pt>
                <c:pt idx="14">
                  <c:v>4.5505264463136896</c:v>
                </c:pt>
                <c:pt idx="15">
                  <c:v>4.5263820530479899</c:v>
                </c:pt>
                <c:pt idx="16">
                  <c:v>4.5403159553764301</c:v>
                </c:pt>
                <c:pt idx="17">
                  <c:v>4.4757099871959101</c:v>
                </c:pt>
                <c:pt idx="18">
                  <c:v>4.3652610397492904</c:v>
                </c:pt>
                <c:pt idx="19">
                  <c:v>4.4512253355271296</c:v>
                </c:pt>
              </c:numCache>
            </c:numRef>
          </c:val>
          <c:extLst>
            <c:ext xmlns:c16="http://schemas.microsoft.com/office/drawing/2014/chart" uri="{C3380CC4-5D6E-409C-BE32-E72D297353CC}">
              <c16:uniqueId val="{00000004-E0BA-4468-A287-D2EEF073A58D}"/>
            </c:ext>
          </c:extLst>
        </c:ser>
        <c:ser>
          <c:idx val="1"/>
          <c:order val="1"/>
          <c:tx>
            <c:strRef>
              <c:f>Calculation!$K$22</c:f>
              <c:strCache>
                <c:ptCount val="1"/>
              </c:strCache>
            </c:strRef>
          </c:tx>
          <c:spPr>
            <a:solidFill>
              <a:schemeClr val="accent6">
                <a:lumMod val="75000"/>
              </a:schemeClr>
            </a:solidFill>
            <a:ln>
              <a:noFill/>
            </a:ln>
          </c:spPr>
          <c:invertIfNegative val="0"/>
          <c:trendline>
            <c:spPr>
              <a:ln w="15875">
                <a:solidFill>
                  <a:schemeClr val="accent6">
                    <a:lumMod val="50000"/>
                  </a:schemeClr>
                </a:solidFill>
                <a:prstDash val="solid"/>
              </a:ln>
            </c:spPr>
            <c:trendlineType val="linear"/>
            <c:dispRSqr val="0"/>
            <c:dispEq val="0"/>
          </c:trendline>
          <c:cat>
            <c:numRef>
              <c:f>Calculation!$L$20:$AE$20</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Calculation!$L$22:$AE$22</c:f>
              <c:numCache>
                <c:formatCode>0.0</c:formatCode>
                <c:ptCount val="20"/>
                <c:pt idx="0">
                  <c:v>5.7610925196808447</c:v>
                </c:pt>
                <c:pt idx="1">
                  <c:v>5.5470348047850617</c:v>
                </c:pt>
                <c:pt idx="2">
                  <c:v>5.3329770898892797</c:v>
                </c:pt>
                <c:pt idx="3">
                  <c:v>5.1189193749934994</c:v>
                </c:pt>
                <c:pt idx="4">
                  <c:v>4.9048616600977191</c:v>
                </c:pt>
                <c:pt idx="5">
                  <c:v>4.6908039452019379</c:v>
                </c:pt>
                <c:pt idx="6">
                  <c:v>4.4767462303061576</c:v>
                </c:pt>
                <c:pt idx="7">
                  <c:v>4.2626885154103764</c:v>
                </c:pt>
                <c:pt idx="8">
                  <c:v>4.0486308005145952</c:v>
                </c:pt>
                <c:pt idx="9">
                  <c:v>3.834573085618814</c:v>
                </c:pt>
                <c:pt idx="10">
                  <c:v>3.6205153707230338</c:v>
                </c:pt>
                <c:pt idx="11">
                  <c:v>3.4064576558272526</c:v>
                </c:pt>
                <c:pt idx="12">
                  <c:v>3.1923999409314714</c:v>
                </c:pt>
                <c:pt idx="13">
                  <c:v>2.9783422260356911</c:v>
                </c:pt>
                <c:pt idx="14">
                  <c:v>2.7642845111399099</c:v>
                </c:pt>
                <c:pt idx="15">
                  <c:v>2.5502267962441296</c:v>
                </c:pt>
                <c:pt idx="16">
                  <c:v>2.3361690813483484</c:v>
                </c:pt>
                <c:pt idx="17">
                  <c:v>2.1221113664525673</c:v>
                </c:pt>
                <c:pt idx="18">
                  <c:v>1.9080536515567861</c:v>
                </c:pt>
                <c:pt idx="19">
                  <c:v>1.6939959366610058</c:v>
                </c:pt>
              </c:numCache>
            </c:numRef>
          </c:val>
          <c:extLst>
            <c:ext xmlns:c16="http://schemas.microsoft.com/office/drawing/2014/chart" uri="{C3380CC4-5D6E-409C-BE32-E72D297353CC}">
              <c16:uniqueId val="{00000006-E0BA-4468-A287-D2EEF073A58D}"/>
            </c:ext>
          </c:extLst>
        </c:ser>
        <c:dLbls>
          <c:showLegendKey val="0"/>
          <c:showVal val="0"/>
          <c:showCatName val="0"/>
          <c:showSerName val="0"/>
          <c:showPercent val="0"/>
          <c:showBubbleSize val="0"/>
        </c:dLbls>
        <c:gapWidth val="150"/>
        <c:axId val="316635608"/>
        <c:axId val="1"/>
      </c:barChart>
      <c:catAx>
        <c:axId val="316635608"/>
        <c:scaling>
          <c:orientation val="minMax"/>
        </c:scaling>
        <c:delete val="0"/>
        <c:axPos val="b"/>
        <c:numFmt formatCode="General" sourceLinked="1"/>
        <c:majorTickMark val="none"/>
        <c:minorTickMark val="none"/>
        <c:tickLblPos val="nextTo"/>
        <c:spPr>
          <a:ln w="3175">
            <a:solidFill>
              <a:schemeClr val="bg1">
                <a:lumMod val="6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
        <c:crosses val="autoZero"/>
        <c:auto val="1"/>
        <c:lblAlgn val="ctr"/>
        <c:lblOffset val="100"/>
        <c:tickMarkSkip val="1"/>
        <c:noMultiLvlLbl val="0"/>
      </c:catAx>
      <c:valAx>
        <c:axId val="1"/>
        <c:scaling>
          <c:orientation val="minMax"/>
          <c:min val="0"/>
        </c:scaling>
        <c:delete val="0"/>
        <c:axPos val="l"/>
        <c:majorGridlines>
          <c:spPr>
            <a:ln w="12700">
              <a:solidFill>
                <a:schemeClr val="bg1">
                  <a:lumMod val="65000"/>
                </a:schemeClr>
              </a:solidFill>
              <a:prstDash val="solid"/>
            </a:ln>
          </c:spPr>
        </c:majorGridlines>
        <c:numFmt formatCode="0.0" sourceLinked="0"/>
        <c:majorTickMark val="out"/>
        <c:minorTickMark val="none"/>
        <c:tickLblPos val="nextTo"/>
        <c:spPr>
          <a:ln>
            <a:noFill/>
          </a:ln>
        </c:spPr>
        <c:txPr>
          <a:bodyPr rot="0" vert="horz"/>
          <a:lstStyle/>
          <a:p>
            <a:pPr>
              <a:defRPr sz="800" b="0" i="0" u="none" strike="noStrike" baseline="0">
                <a:solidFill>
                  <a:srgbClr val="000000"/>
                </a:solidFill>
                <a:latin typeface="Arial"/>
                <a:ea typeface="Arial"/>
                <a:cs typeface="Arial"/>
              </a:defRPr>
            </a:pPr>
            <a:endParaRPr lang="da-DK"/>
          </a:p>
        </c:txPr>
        <c:crossAx val="316635608"/>
        <c:crosses val="autoZero"/>
        <c:crossBetween val="between"/>
      </c:valAx>
      <c:spPr>
        <a:solidFill>
          <a:schemeClr val="bg1">
            <a:lumMod val="95000"/>
          </a:schemeClr>
        </a:solidFill>
        <a:ln w="12700">
          <a:noFill/>
          <a:prstDash val="solid"/>
        </a:ln>
      </c:spPr>
    </c:plotArea>
    <c:plotVisOnly val="1"/>
    <c:dispBlanksAs val="gap"/>
    <c:showDLblsOverMax val="0"/>
  </c:chart>
  <c:spPr>
    <a:solidFill>
      <a:schemeClr val="bg1">
        <a:lumMod val="75000"/>
      </a:schemeClr>
    </a:solidFill>
    <a:ln w="3175">
      <a:noFill/>
      <a:prstDash val="solid"/>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3470876882076E-2"/>
          <c:y val="8.9449318835145605E-2"/>
          <c:w val="0.87724081778554486"/>
          <c:h val="0.7804061992250968"/>
        </c:manualLayout>
      </c:layout>
      <c:lineChart>
        <c:grouping val="standard"/>
        <c:varyColors val="0"/>
        <c:ser>
          <c:idx val="0"/>
          <c:order val="0"/>
          <c:tx>
            <c:strRef>
              <c:f>'GDP(ppp-$)'!$B$28</c:f>
              <c:strCache>
                <c:ptCount val="1"/>
                <c:pt idx="0">
                  <c:v>(World)</c:v>
                </c:pt>
              </c:strCache>
            </c:strRef>
          </c:tx>
          <c:spPr>
            <a:ln w="38100">
              <a:solidFill>
                <a:schemeClr val="bg1">
                  <a:lumMod val="50000"/>
                </a:schemeClr>
              </a:solidFill>
              <a:prstDash val="solid"/>
            </a:ln>
          </c:spPr>
          <c:marker>
            <c:symbol val="circle"/>
            <c:size val="5"/>
            <c:spPr>
              <a:solidFill>
                <a:schemeClr val="bg1">
                  <a:lumMod val="50000"/>
                </a:schemeClr>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02-4121-BB13-A0E96BEE8EE9}"/>
                </c:ext>
              </c:extLst>
            </c:dLbl>
            <c:dLbl>
              <c:idx val="1"/>
              <c:delete val="1"/>
              <c:extLst>
                <c:ext xmlns:c15="http://schemas.microsoft.com/office/drawing/2012/chart" uri="{CE6537A1-D6FC-4f65-9D91-7224C49458BB}"/>
                <c:ext xmlns:c16="http://schemas.microsoft.com/office/drawing/2014/chart" uri="{C3380CC4-5D6E-409C-BE32-E72D297353CC}">
                  <c16:uniqueId val="{00000001-CA02-4121-BB13-A0E96BEE8EE9}"/>
                </c:ext>
              </c:extLst>
            </c:dLbl>
            <c:dLbl>
              <c:idx val="2"/>
              <c:delete val="1"/>
              <c:extLst>
                <c:ext xmlns:c15="http://schemas.microsoft.com/office/drawing/2012/chart" uri="{CE6537A1-D6FC-4f65-9D91-7224C49458BB}"/>
                <c:ext xmlns:c16="http://schemas.microsoft.com/office/drawing/2014/chart" uri="{C3380CC4-5D6E-409C-BE32-E72D297353CC}">
                  <c16:uniqueId val="{00000002-CA02-4121-BB13-A0E96BEE8EE9}"/>
                </c:ext>
              </c:extLst>
            </c:dLbl>
            <c:dLbl>
              <c:idx val="3"/>
              <c:delete val="1"/>
              <c:extLst>
                <c:ext xmlns:c15="http://schemas.microsoft.com/office/drawing/2012/chart" uri="{CE6537A1-D6FC-4f65-9D91-7224C49458BB}"/>
                <c:ext xmlns:c16="http://schemas.microsoft.com/office/drawing/2014/chart" uri="{C3380CC4-5D6E-409C-BE32-E72D297353CC}">
                  <c16:uniqueId val="{00000003-CA02-4121-BB13-A0E96BEE8EE9}"/>
                </c:ext>
              </c:extLst>
            </c:dLbl>
            <c:dLbl>
              <c:idx val="4"/>
              <c:delete val="1"/>
              <c:extLst>
                <c:ext xmlns:c15="http://schemas.microsoft.com/office/drawing/2012/chart" uri="{CE6537A1-D6FC-4f65-9D91-7224C49458BB}"/>
                <c:ext xmlns:c16="http://schemas.microsoft.com/office/drawing/2014/chart" uri="{C3380CC4-5D6E-409C-BE32-E72D297353CC}">
                  <c16:uniqueId val="{00000004-CA02-4121-BB13-A0E96BEE8EE9}"/>
                </c:ext>
              </c:extLst>
            </c:dLbl>
            <c:dLbl>
              <c:idx val="5"/>
              <c:delete val="1"/>
              <c:extLst>
                <c:ext xmlns:c15="http://schemas.microsoft.com/office/drawing/2012/chart" uri="{CE6537A1-D6FC-4f65-9D91-7224C49458BB}"/>
                <c:ext xmlns:c16="http://schemas.microsoft.com/office/drawing/2014/chart" uri="{C3380CC4-5D6E-409C-BE32-E72D297353CC}">
                  <c16:uniqueId val="{00000005-CA02-4121-BB13-A0E96BEE8EE9}"/>
                </c:ext>
              </c:extLst>
            </c:dLbl>
            <c:dLbl>
              <c:idx val="6"/>
              <c:delete val="1"/>
              <c:extLst>
                <c:ext xmlns:c15="http://schemas.microsoft.com/office/drawing/2012/chart" uri="{CE6537A1-D6FC-4f65-9D91-7224C49458BB}"/>
                <c:ext xmlns:c16="http://schemas.microsoft.com/office/drawing/2014/chart" uri="{C3380CC4-5D6E-409C-BE32-E72D297353CC}">
                  <c16:uniqueId val="{00000006-CA02-4121-BB13-A0E96BEE8EE9}"/>
                </c:ext>
              </c:extLst>
            </c:dLbl>
            <c:dLbl>
              <c:idx val="7"/>
              <c:delete val="1"/>
              <c:extLst>
                <c:ext xmlns:c15="http://schemas.microsoft.com/office/drawing/2012/chart" uri="{CE6537A1-D6FC-4f65-9D91-7224C49458BB}"/>
                <c:ext xmlns:c16="http://schemas.microsoft.com/office/drawing/2014/chart" uri="{C3380CC4-5D6E-409C-BE32-E72D297353CC}">
                  <c16:uniqueId val="{00000007-CA02-4121-BB13-A0E96BEE8EE9}"/>
                </c:ext>
              </c:extLst>
            </c:dLbl>
            <c:dLbl>
              <c:idx val="8"/>
              <c:delete val="1"/>
              <c:extLst>
                <c:ext xmlns:c15="http://schemas.microsoft.com/office/drawing/2012/chart" uri="{CE6537A1-D6FC-4f65-9D91-7224C49458BB}"/>
                <c:ext xmlns:c16="http://schemas.microsoft.com/office/drawing/2014/chart" uri="{C3380CC4-5D6E-409C-BE32-E72D297353CC}">
                  <c16:uniqueId val="{00000008-CA02-4121-BB13-A0E96BEE8EE9}"/>
                </c:ext>
              </c:extLst>
            </c:dLbl>
            <c:dLbl>
              <c:idx val="9"/>
              <c:delete val="1"/>
              <c:extLst>
                <c:ext xmlns:c15="http://schemas.microsoft.com/office/drawing/2012/chart" uri="{CE6537A1-D6FC-4f65-9D91-7224C49458BB}"/>
                <c:ext xmlns:c16="http://schemas.microsoft.com/office/drawing/2014/chart" uri="{C3380CC4-5D6E-409C-BE32-E72D297353CC}">
                  <c16:uniqueId val="{00000009-CA02-4121-BB13-A0E96BEE8EE9}"/>
                </c:ext>
              </c:extLst>
            </c:dLbl>
            <c:dLbl>
              <c:idx val="10"/>
              <c:delete val="1"/>
              <c:extLst>
                <c:ext xmlns:c15="http://schemas.microsoft.com/office/drawing/2012/chart" uri="{CE6537A1-D6FC-4f65-9D91-7224C49458BB}"/>
                <c:ext xmlns:c16="http://schemas.microsoft.com/office/drawing/2014/chart" uri="{C3380CC4-5D6E-409C-BE32-E72D297353CC}">
                  <c16:uniqueId val="{0000000A-CA02-4121-BB13-A0E96BEE8EE9}"/>
                </c:ext>
              </c:extLst>
            </c:dLbl>
            <c:dLbl>
              <c:idx val="11"/>
              <c:delete val="1"/>
              <c:extLst>
                <c:ext xmlns:c15="http://schemas.microsoft.com/office/drawing/2012/chart" uri="{CE6537A1-D6FC-4f65-9D91-7224C49458BB}"/>
                <c:ext xmlns:c16="http://schemas.microsoft.com/office/drawing/2014/chart" uri="{C3380CC4-5D6E-409C-BE32-E72D297353CC}">
                  <c16:uniqueId val="{0000000B-CA02-4121-BB13-A0E96BEE8EE9}"/>
                </c:ext>
              </c:extLst>
            </c:dLbl>
            <c:dLbl>
              <c:idx val="12"/>
              <c:delete val="1"/>
              <c:extLst>
                <c:ext xmlns:c15="http://schemas.microsoft.com/office/drawing/2012/chart" uri="{CE6537A1-D6FC-4f65-9D91-7224C49458BB}"/>
                <c:ext xmlns:c16="http://schemas.microsoft.com/office/drawing/2014/chart" uri="{C3380CC4-5D6E-409C-BE32-E72D297353CC}">
                  <c16:uniqueId val="{0000000C-CA02-4121-BB13-A0E96BEE8EE9}"/>
                </c:ext>
              </c:extLst>
            </c:dLbl>
            <c:dLbl>
              <c:idx val="13"/>
              <c:delete val="1"/>
              <c:extLst>
                <c:ext xmlns:c15="http://schemas.microsoft.com/office/drawing/2012/chart" uri="{CE6537A1-D6FC-4f65-9D91-7224C49458BB}"/>
                <c:ext xmlns:c16="http://schemas.microsoft.com/office/drawing/2014/chart" uri="{C3380CC4-5D6E-409C-BE32-E72D297353CC}">
                  <c16:uniqueId val="{0000000D-CA02-4121-BB13-A0E96BEE8EE9}"/>
                </c:ext>
              </c:extLst>
            </c:dLbl>
            <c:dLbl>
              <c:idx val="14"/>
              <c:delete val="1"/>
              <c:extLst>
                <c:ext xmlns:c15="http://schemas.microsoft.com/office/drawing/2012/chart" uri="{CE6537A1-D6FC-4f65-9D91-7224C49458BB}"/>
                <c:ext xmlns:c16="http://schemas.microsoft.com/office/drawing/2014/chart" uri="{C3380CC4-5D6E-409C-BE32-E72D297353CC}">
                  <c16:uniqueId val="{0000000E-CA02-4121-BB13-A0E96BEE8EE9}"/>
                </c:ext>
              </c:extLst>
            </c:dLbl>
            <c:dLbl>
              <c:idx val="15"/>
              <c:delete val="1"/>
              <c:extLst>
                <c:ext xmlns:c15="http://schemas.microsoft.com/office/drawing/2012/chart" uri="{CE6537A1-D6FC-4f65-9D91-7224C49458BB}"/>
                <c:ext xmlns:c16="http://schemas.microsoft.com/office/drawing/2014/chart" uri="{C3380CC4-5D6E-409C-BE32-E72D297353CC}">
                  <c16:uniqueId val="{00000004-9062-4403-9B02-89E20814692A}"/>
                </c:ext>
              </c:extLst>
            </c:dLbl>
            <c:dLbl>
              <c:idx val="16"/>
              <c:delete val="1"/>
              <c:extLst>
                <c:ext xmlns:c15="http://schemas.microsoft.com/office/drawing/2012/chart" uri="{CE6537A1-D6FC-4f65-9D91-7224C49458BB}"/>
                <c:ext xmlns:c16="http://schemas.microsoft.com/office/drawing/2014/chart" uri="{C3380CC4-5D6E-409C-BE32-E72D297353CC}">
                  <c16:uniqueId val="{00000009-1F08-48D3-A32C-2B789AEA3202}"/>
                </c:ext>
              </c:extLst>
            </c:dLbl>
            <c:dLbl>
              <c:idx val="17"/>
              <c:delete val="1"/>
              <c:extLst>
                <c:ext xmlns:c15="http://schemas.microsoft.com/office/drawing/2012/chart" uri="{CE6537A1-D6FC-4f65-9D91-7224C49458BB}"/>
                <c:ext xmlns:c16="http://schemas.microsoft.com/office/drawing/2014/chart" uri="{C3380CC4-5D6E-409C-BE32-E72D297353CC}">
                  <c16:uniqueId val="{0000000A-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0-CA75-40CB-B5CB-A6BAE25C2F37}"/>
                </c:ext>
              </c:extLst>
            </c:dLbl>
            <c:spPr>
              <a:noFill/>
              <a:ln w="25400">
                <a:noFill/>
              </a:ln>
            </c:spPr>
            <c:txPr>
              <a:bodyPr wrap="square" lIns="38100" tIns="19050" rIns="38100" bIns="19050" anchor="ctr" anchorCtr="0">
                <a:spAutoFit/>
              </a:bodyPr>
              <a:lstStyle/>
              <a:p>
                <a:pPr algn="ctr">
                  <a:defRPr lang="da-DK" sz="1000" b="1" i="0" u="none" strike="noStrike" kern="1200" baseline="0">
                    <a:solidFill>
                      <a:schemeClr val="bg1">
                        <a:lumMod val="50000"/>
                      </a:schemeClr>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'GDP(ppp-$)'!$C$28:$Y$28</c:f>
              <c:numCache>
                <c:formatCode>[$$-409]#,##0</c:formatCode>
                <c:ptCount val="23"/>
                <c:pt idx="0">
                  <c:v>8003.6962945976065</c:v>
                </c:pt>
                <c:pt idx="1">
                  <c:v>8279.0077094744593</c:v>
                </c:pt>
                <c:pt idx="2">
                  <c:v>8569.6424309638169</c:v>
                </c:pt>
                <c:pt idx="3">
                  <c:v>8937.7024668707618</c:v>
                </c:pt>
                <c:pt idx="4">
                  <c:v>9542.0736092035349</c:v>
                </c:pt>
                <c:pt idx="5">
                  <c:v>10155.263278268339</c:v>
                </c:pt>
                <c:pt idx="6">
                  <c:v>10981.65503612157</c:v>
                </c:pt>
                <c:pt idx="7">
                  <c:v>11744.75093286819</c:v>
                </c:pt>
                <c:pt idx="8">
                  <c:v>12285.259498027966</c:v>
                </c:pt>
                <c:pt idx="9">
                  <c:v>12255.551924054504</c:v>
                </c:pt>
                <c:pt idx="10">
                  <c:v>12897.702343201961</c:v>
                </c:pt>
                <c:pt idx="11">
                  <c:v>13583.298360126628</c:v>
                </c:pt>
                <c:pt idx="12">
                  <c:v>14125.563418587899</c:v>
                </c:pt>
                <c:pt idx="13">
                  <c:v>14645.861800767503</c:v>
                </c:pt>
                <c:pt idx="14">
                  <c:v>15024.355752604528</c:v>
                </c:pt>
                <c:pt idx="15">
                  <c:v>15172.174523924154</c:v>
                </c:pt>
                <c:pt idx="16">
                  <c:v>15583.565319298437</c:v>
                </c:pt>
                <c:pt idx="17">
                  <c:v>16248.707182371996</c:v>
                </c:pt>
                <c:pt idx="18">
                  <c:v>17017.866471890349</c:v>
                </c:pt>
                <c:pt idx="19">
                  <c:v>17673.112365166344</c:v>
                </c:pt>
              </c:numCache>
            </c:numRef>
          </c:val>
          <c:smooth val="1"/>
          <c:extLst>
            <c:ext xmlns:c16="http://schemas.microsoft.com/office/drawing/2014/chart" uri="{C3380CC4-5D6E-409C-BE32-E72D297353CC}">
              <c16:uniqueId val="{0000000F-CA02-4121-BB13-A0E96BEE8EE9}"/>
            </c:ext>
          </c:extLst>
        </c:ser>
        <c:ser>
          <c:idx val="6"/>
          <c:order val="1"/>
          <c:tx>
            <c:strRef>
              <c:f>'GDP(ppp-$)'!$B$30</c:f>
              <c:strCache>
                <c:ptCount val="1"/>
                <c:pt idx="0">
                  <c:v>Albania</c:v>
                </c:pt>
              </c:strCache>
            </c:strRef>
          </c:tx>
          <c:spPr>
            <a:ln w="38100">
              <a:solidFill>
                <a:srgbClr val="00B050"/>
              </a:solidFill>
              <a:prstDash val="solid"/>
            </a:ln>
          </c:spPr>
          <c:marker>
            <c:symbol val="circle"/>
            <c:size val="5"/>
            <c:spPr>
              <a:solidFill>
                <a:srgbClr val="00B050"/>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2-73CE-4365-8B50-6137E0A75F99}"/>
                </c:ext>
              </c:extLst>
            </c:dLbl>
            <c:dLbl>
              <c:idx val="1"/>
              <c:delete val="1"/>
              <c:extLst>
                <c:ext xmlns:c15="http://schemas.microsoft.com/office/drawing/2012/chart" uri="{CE6537A1-D6FC-4f65-9D91-7224C49458BB}"/>
                <c:ext xmlns:c16="http://schemas.microsoft.com/office/drawing/2014/chart" uri="{C3380CC4-5D6E-409C-BE32-E72D297353CC}">
                  <c16:uniqueId val="{00000003-73CE-4365-8B50-6137E0A75F99}"/>
                </c:ext>
              </c:extLst>
            </c:dLbl>
            <c:dLbl>
              <c:idx val="2"/>
              <c:delete val="1"/>
              <c:extLst>
                <c:ext xmlns:c15="http://schemas.microsoft.com/office/drawing/2012/chart" uri="{CE6537A1-D6FC-4f65-9D91-7224C49458BB}"/>
                <c:ext xmlns:c16="http://schemas.microsoft.com/office/drawing/2014/chart" uri="{C3380CC4-5D6E-409C-BE32-E72D297353CC}">
                  <c16:uniqueId val="{00000004-73CE-4365-8B50-6137E0A75F99}"/>
                </c:ext>
              </c:extLst>
            </c:dLbl>
            <c:dLbl>
              <c:idx val="3"/>
              <c:delete val="1"/>
              <c:extLst>
                <c:ext xmlns:c15="http://schemas.microsoft.com/office/drawing/2012/chart" uri="{CE6537A1-D6FC-4f65-9D91-7224C49458BB}"/>
                <c:ext xmlns:c16="http://schemas.microsoft.com/office/drawing/2014/chart" uri="{C3380CC4-5D6E-409C-BE32-E72D297353CC}">
                  <c16:uniqueId val="{00000005-73CE-4365-8B50-6137E0A75F99}"/>
                </c:ext>
              </c:extLst>
            </c:dLbl>
            <c:dLbl>
              <c:idx val="4"/>
              <c:delete val="1"/>
              <c:extLst>
                <c:ext xmlns:c15="http://schemas.microsoft.com/office/drawing/2012/chart" uri="{CE6537A1-D6FC-4f65-9D91-7224C49458BB}"/>
                <c:ext xmlns:c16="http://schemas.microsoft.com/office/drawing/2014/chart" uri="{C3380CC4-5D6E-409C-BE32-E72D297353CC}">
                  <c16:uniqueId val="{00000006-73CE-4365-8B50-6137E0A75F99}"/>
                </c:ext>
              </c:extLst>
            </c:dLbl>
            <c:dLbl>
              <c:idx val="5"/>
              <c:delete val="1"/>
              <c:extLst>
                <c:ext xmlns:c15="http://schemas.microsoft.com/office/drawing/2012/chart" uri="{CE6537A1-D6FC-4f65-9D91-7224C49458BB}"/>
                <c:ext xmlns:c16="http://schemas.microsoft.com/office/drawing/2014/chart" uri="{C3380CC4-5D6E-409C-BE32-E72D297353CC}">
                  <c16:uniqueId val="{00000007-73CE-4365-8B50-6137E0A75F99}"/>
                </c:ext>
              </c:extLst>
            </c:dLbl>
            <c:dLbl>
              <c:idx val="6"/>
              <c:delete val="1"/>
              <c:extLst>
                <c:ext xmlns:c15="http://schemas.microsoft.com/office/drawing/2012/chart" uri="{CE6537A1-D6FC-4f65-9D91-7224C49458BB}"/>
                <c:ext xmlns:c16="http://schemas.microsoft.com/office/drawing/2014/chart" uri="{C3380CC4-5D6E-409C-BE32-E72D297353CC}">
                  <c16:uniqueId val="{00000008-73CE-4365-8B50-6137E0A75F99}"/>
                </c:ext>
              </c:extLst>
            </c:dLbl>
            <c:dLbl>
              <c:idx val="7"/>
              <c:delete val="1"/>
              <c:extLst>
                <c:ext xmlns:c15="http://schemas.microsoft.com/office/drawing/2012/chart" uri="{CE6537A1-D6FC-4f65-9D91-7224C49458BB}"/>
                <c:ext xmlns:c16="http://schemas.microsoft.com/office/drawing/2014/chart" uri="{C3380CC4-5D6E-409C-BE32-E72D297353CC}">
                  <c16:uniqueId val="{00000009-73CE-4365-8B50-6137E0A75F99}"/>
                </c:ext>
              </c:extLst>
            </c:dLbl>
            <c:dLbl>
              <c:idx val="8"/>
              <c:delete val="1"/>
              <c:extLst>
                <c:ext xmlns:c15="http://schemas.microsoft.com/office/drawing/2012/chart" uri="{CE6537A1-D6FC-4f65-9D91-7224C49458BB}"/>
                <c:ext xmlns:c16="http://schemas.microsoft.com/office/drawing/2014/chart" uri="{C3380CC4-5D6E-409C-BE32-E72D297353CC}">
                  <c16:uniqueId val="{0000000A-73CE-4365-8B50-6137E0A75F99}"/>
                </c:ext>
              </c:extLst>
            </c:dLbl>
            <c:dLbl>
              <c:idx val="9"/>
              <c:delete val="1"/>
              <c:extLst>
                <c:ext xmlns:c15="http://schemas.microsoft.com/office/drawing/2012/chart" uri="{CE6537A1-D6FC-4f65-9D91-7224C49458BB}"/>
                <c:ext xmlns:c16="http://schemas.microsoft.com/office/drawing/2014/chart" uri="{C3380CC4-5D6E-409C-BE32-E72D297353CC}">
                  <c16:uniqueId val="{0000000B-73CE-4365-8B50-6137E0A75F99}"/>
                </c:ext>
              </c:extLst>
            </c:dLbl>
            <c:dLbl>
              <c:idx val="10"/>
              <c:delete val="1"/>
              <c:extLst>
                <c:ext xmlns:c15="http://schemas.microsoft.com/office/drawing/2012/chart" uri="{CE6537A1-D6FC-4f65-9D91-7224C49458BB}"/>
                <c:ext xmlns:c16="http://schemas.microsoft.com/office/drawing/2014/chart" uri="{C3380CC4-5D6E-409C-BE32-E72D297353CC}">
                  <c16:uniqueId val="{0000000C-73CE-4365-8B50-6137E0A75F99}"/>
                </c:ext>
              </c:extLst>
            </c:dLbl>
            <c:dLbl>
              <c:idx val="11"/>
              <c:delete val="1"/>
              <c:extLst>
                <c:ext xmlns:c15="http://schemas.microsoft.com/office/drawing/2012/chart" uri="{CE6537A1-D6FC-4f65-9D91-7224C49458BB}"/>
                <c:ext xmlns:c16="http://schemas.microsoft.com/office/drawing/2014/chart" uri="{C3380CC4-5D6E-409C-BE32-E72D297353CC}">
                  <c16:uniqueId val="{0000000D-73CE-4365-8B50-6137E0A75F99}"/>
                </c:ext>
              </c:extLst>
            </c:dLbl>
            <c:dLbl>
              <c:idx val="12"/>
              <c:delete val="1"/>
              <c:extLst>
                <c:ext xmlns:c15="http://schemas.microsoft.com/office/drawing/2012/chart" uri="{CE6537A1-D6FC-4f65-9D91-7224C49458BB}"/>
                <c:ext xmlns:c16="http://schemas.microsoft.com/office/drawing/2014/chart" uri="{C3380CC4-5D6E-409C-BE32-E72D297353CC}">
                  <c16:uniqueId val="{0000000E-73CE-4365-8B50-6137E0A75F99}"/>
                </c:ext>
              </c:extLst>
            </c:dLbl>
            <c:dLbl>
              <c:idx val="13"/>
              <c:delete val="1"/>
              <c:extLst>
                <c:ext xmlns:c15="http://schemas.microsoft.com/office/drawing/2012/chart" uri="{CE6537A1-D6FC-4f65-9D91-7224C49458BB}"/>
                <c:ext xmlns:c16="http://schemas.microsoft.com/office/drawing/2014/chart" uri="{C3380CC4-5D6E-409C-BE32-E72D297353CC}">
                  <c16:uniqueId val="{0000000F-73CE-4365-8B50-6137E0A75F99}"/>
                </c:ext>
              </c:extLst>
            </c:dLbl>
            <c:dLbl>
              <c:idx val="14"/>
              <c:delete val="1"/>
              <c:extLst>
                <c:ext xmlns:c15="http://schemas.microsoft.com/office/drawing/2012/chart" uri="{CE6537A1-D6FC-4f65-9D91-7224C49458BB}"/>
                <c:ext xmlns:c16="http://schemas.microsoft.com/office/drawing/2014/chart" uri="{C3380CC4-5D6E-409C-BE32-E72D297353CC}">
                  <c16:uniqueId val="{00000010-73CE-4365-8B50-6137E0A75F99}"/>
                </c:ext>
              </c:extLst>
            </c:dLbl>
            <c:dLbl>
              <c:idx val="15"/>
              <c:delete val="1"/>
              <c:extLst>
                <c:ext xmlns:c15="http://schemas.microsoft.com/office/drawing/2012/chart" uri="{CE6537A1-D6FC-4f65-9D91-7224C49458BB}"/>
                <c:ext xmlns:c16="http://schemas.microsoft.com/office/drawing/2014/chart" uri="{C3380CC4-5D6E-409C-BE32-E72D297353CC}">
                  <c16:uniqueId val="{00000011-73CE-4365-8B50-6137E0A75F99}"/>
                </c:ext>
              </c:extLst>
            </c:dLbl>
            <c:dLbl>
              <c:idx val="16"/>
              <c:delete val="1"/>
              <c:extLst>
                <c:ext xmlns:c15="http://schemas.microsoft.com/office/drawing/2012/chart" uri="{CE6537A1-D6FC-4f65-9D91-7224C49458BB}"/>
                <c:ext xmlns:c16="http://schemas.microsoft.com/office/drawing/2014/chart" uri="{C3380CC4-5D6E-409C-BE32-E72D297353CC}">
                  <c16:uniqueId val="{0000000B-1F08-48D3-A32C-2B789AEA3202}"/>
                </c:ext>
              </c:extLst>
            </c:dLbl>
            <c:dLbl>
              <c:idx val="17"/>
              <c:delete val="1"/>
              <c:extLst>
                <c:ext xmlns:c15="http://schemas.microsoft.com/office/drawing/2012/chart" uri="{CE6537A1-D6FC-4f65-9D91-7224C49458BB}"/>
                <c:ext xmlns:c16="http://schemas.microsoft.com/office/drawing/2014/chart" uri="{C3380CC4-5D6E-409C-BE32-E72D297353CC}">
                  <c16:uniqueId val="{0000000C-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1-942B-4977-8660-6FD5F35BB0F9}"/>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00B05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'GDP(ppp-$)'!$C$30:$Y$30</c:f>
              <c:numCache>
                <c:formatCode>[$$-409]#,##0</c:formatCode>
                <c:ptCount val="23"/>
                <c:pt idx="0">
                  <c:v>3862.2720502037723</c:v>
                </c:pt>
                <c:pt idx="1">
                  <c:v>4301.364166217204</c:v>
                </c:pt>
                <c:pt idx="2">
                  <c:v>4661.3672066930503</c:v>
                </c:pt>
                <c:pt idx="3">
                  <c:v>4994.5854737009822</c:v>
                </c:pt>
                <c:pt idx="4">
                  <c:v>5422.8029524204676</c:v>
                </c:pt>
                <c:pt idx="5">
                  <c:v>5865.3248033525251</c:v>
                </c:pt>
                <c:pt idx="6">
                  <c:v>6558.6389335931071</c:v>
                </c:pt>
                <c:pt idx="7">
                  <c:v>7275.8043011648324</c:v>
                </c:pt>
                <c:pt idx="8">
                  <c:v>8228.336609342763</c:v>
                </c:pt>
                <c:pt idx="9">
                  <c:v>8821.512664023694</c:v>
                </c:pt>
                <c:pt idx="10">
                  <c:v>9635.1833322174425</c:v>
                </c:pt>
                <c:pt idx="11">
                  <c:v>10207.76943562727</c:v>
                </c:pt>
                <c:pt idx="12">
                  <c:v>10526.295017632912</c:v>
                </c:pt>
                <c:pt idx="13">
                  <c:v>10570.977180482067</c:v>
                </c:pt>
                <c:pt idx="14">
                  <c:v>11259.246205965335</c:v>
                </c:pt>
                <c:pt idx="15">
                  <c:v>11661.976872594261</c:v>
                </c:pt>
                <c:pt idx="16">
                  <c:v>12002.931898754507</c:v>
                </c:pt>
                <c:pt idx="17">
                  <c:v>13037.010015500186</c:v>
                </c:pt>
                <c:pt idx="18">
                  <c:v>13833.981602833717</c:v>
                </c:pt>
                <c:pt idx="19">
                  <c:v>14495.078514073732</c:v>
                </c:pt>
              </c:numCache>
            </c:numRef>
          </c:val>
          <c:smooth val="1"/>
          <c:extLst>
            <c:ext xmlns:c16="http://schemas.microsoft.com/office/drawing/2014/chart" uri="{C3380CC4-5D6E-409C-BE32-E72D297353CC}">
              <c16:uniqueId val="{00000001-73CE-4365-8B50-6137E0A75F99}"/>
            </c:ext>
          </c:extLst>
        </c:ser>
        <c:ser>
          <c:idx val="4"/>
          <c:order val="2"/>
          <c:tx>
            <c:strRef>
              <c:f>'GDP(ppp-$)'!$B$31</c:f>
              <c:strCache>
                <c:ptCount val="1"/>
                <c:pt idx="0">
                  <c:v>Algeria</c:v>
                </c:pt>
              </c:strCache>
            </c:strRef>
          </c:tx>
          <c:spPr>
            <a:ln w="38100">
              <a:solidFill>
                <a:srgbClr val="0070C0"/>
              </a:solidFill>
              <a:prstDash val="solid"/>
            </a:ln>
          </c:spPr>
          <c:marker>
            <c:symbol val="circle"/>
            <c:size val="5"/>
            <c:spPr>
              <a:solidFill>
                <a:srgbClr val="0070C0"/>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40-CA02-4121-BB13-A0E96BEE8EE9}"/>
                </c:ext>
              </c:extLst>
            </c:dLbl>
            <c:dLbl>
              <c:idx val="1"/>
              <c:delete val="1"/>
              <c:extLst>
                <c:ext xmlns:c15="http://schemas.microsoft.com/office/drawing/2012/chart" uri="{CE6537A1-D6FC-4f65-9D91-7224C49458BB}"/>
                <c:ext xmlns:c16="http://schemas.microsoft.com/office/drawing/2014/chart" uri="{C3380CC4-5D6E-409C-BE32-E72D297353CC}">
                  <c16:uniqueId val="{00000041-CA02-4121-BB13-A0E96BEE8EE9}"/>
                </c:ext>
              </c:extLst>
            </c:dLbl>
            <c:dLbl>
              <c:idx val="2"/>
              <c:delete val="1"/>
              <c:extLst>
                <c:ext xmlns:c15="http://schemas.microsoft.com/office/drawing/2012/chart" uri="{CE6537A1-D6FC-4f65-9D91-7224C49458BB}"/>
                <c:ext xmlns:c16="http://schemas.microsoft.com/office/drawing/2014/chart" uri="{C3380CC4-5D6E-409C-BE32-E72D297353CC}">
                  <c16:uniqueId val="{00000042-CA02-4121-BB13-A0E96BEE8EE9}"/>
                </c:ext>
              </c:extLst>
            </c:dLbl>
            <c:dLbl>
              <c:idx val="3"/>
              <c:delete val="1"/>
              <c:extLst>
                <c:ext xmlns:c15="http://schemas.microsoft.com/office/drawing/2012/chart" uri="{CE6537A1-D6FC-4f65-9D91-7224C49458BB}"/>
                <c:ext xmlns:c16="http://schemas.microsoft.com/office/drawing/2014/chart" uri="{C3380CC4-5D6E-409C-BE32-E72D297353CC}">
                  <c16:uniqueId val="{00000043-CA02-4121-BB13-A0E96BEE8EE9}"/>
                </c:ext>
              </c:extLst>
            </c:dLbl>
            <c:dLbl>
              <c:idx val="4"/>
              <c:delete val="1"/>
              <c:extLst>
                <c:ext xmlns:c15="http://schemas.microsoft.com/office/drawing/2012/chart" uri="{CE6537A1-D6FC-4f65-9D91-7224C49458BB}"/>
                <c:ext xmlns:c16="http://schemas.microsoft.com/office/drawing/2014/chart" uri="{C3380CC4-5D6E-409C-BE32-E72D297353CC}">
                  <c16:uniqueId val="{00000044-CA02-4121-BB13-A0E96BEE8EE9}"/>
                </c:ext>
              </c:extLst>
            </c:dLbl>
            <c:dLbl>
              <c:idx val="5"/>
              <c:delete val="1"/>
              <c:extLst>
                <c:ext xmlns:c15="http://schemas.microsoft.com/office/drawing/2012/chart" uri="{CE6537A1-D6FC-4f65-9D91-7224C49458BB}"/>
                <c:ext xmlns:c16="http://schemas.microsoft.com/office/drawing/2014/chart" uri="{C3380CC4-5D6E-409C-BE32-E72D297353CC}">
                  <c16:uniqueId val="{00000045-CA02-4121-BB13-A0E96BEE8EE9}"/>
                </c:ext>
              </c:extLst>
            </c:dLbl>
            <c:dLbl>
              <c:idx val="6"/>
              <c:delete val="1"/>
              <c:extLst>
                <c:ext xmlns:c15="http://schemas.microsoft.com/office/drawing/2012/chart" uri="{CE6537A1-D6FC-4f65-9D91-7224C49458BB}"/>
                <c:ext xmlns:c16="http://schemas.microsoft.com/office/drawing/2014/chart" uri="{C3380CC4-5D6E-409C-BE32-E72D297353CC}">
                  <c16:uniqueId val="{00000046-CA02-4121-BB13-A0E96BEE8EE9}"/>
                </c:ext>
              </c:extLst>
            </c:dLbl>
            <c:dLbl>
              <c:idx val="7"/>
              <c:delete val="1"/>
              <c:extLst>
                <c:ext xmlns:c15="http://schemas.microsoft.com/office/drawing/2012/chart" uri="{CE6537A1-D6FC-4f65-9D91-7224C49458BB}"/>
                <c:ext xmlns:c16="http://schemas.microsoft.com/office/drawing/2014/chart" uri="{C3380CC4-5D6E-409C-BE32-E72D297353CC}">
                  <c16:uniqueId val="{00000047-CA02-4121-BB13-A0E96BEE8EE9}"/>
                </c:ext>
              </c:extLst>
            </c:dLbl>
            <c:dLbl>
              <c:idx val="8"/>
              <c:delete val="1"/>
              <c:extLst>
                <c:ext xmlns:c15="http://schemas.microsoft.com/office/drawing/2012/chart" uri="{CE6537A1-D6FC-4f65-9D91-7224C49458BB}"/>
                <c:ext xmlns:c16="http://schemas.microsoft.com/office/drawing/2014/chart" uri="{C3380CC4-5D6E-409C-BE32-E72D297353CC}">
                  <c16:uniqueId val="{00000048-CA02-4121-BB13-A0E96BEE8EE9}"/>
                </c:ext>
              </c:extLst>
            </c:dLbl>
            <c:dLbl>
              <c:idx val="9"/>
              <c:delete val="1"/>
              <c:extLst>
                <c:ext xmlns:c15="http://schemas.microsoft.com/office/drawing/2012/chart" uri="{CE6537A1-D6FC-4f65-9D91-7224C49458BB}"/>
                <c:ext xmlns:c16="http://schemas.microsoft.com/office/drawing/2014/chart" uri="{C3380CC4-5D6E-409C-BE32-E72D297353CC}">
                  <c16:uniqueId val="{00000049-CA02-4121-BB13-A0E96BEE8EE9}"/>
                </c:ext>
              </c:extLst>
            </c:dLbl>
            <c:dLbl>
              <c:idx val="10"/>
              <c:delete val="1"/>
              <c:extLst>
                <c:ext xmlns:c15="http://schemas.microsoft.com/office/drawing/2012/chart" uri="{CE6537A1-D6FC-4f65-9D91-7224C49458BB}"/>
                <c:ext xmlns:c16="http://schemas.microsoft.com/office/drawing/2014/chart" uri="{C3380CC4-5D6E-409C-BE32-E72D297353CC}">
                  <c16:uniqueId val="{0000004A-CA02-4121-BB13-A0E96BEE8EE9}"/>
                </c:ext>
              </c:extLst>
            </c:dLbl>
            <c:dLbl>
              <c:idx val="11"/>
              <c:delete val="1"/>
              <c:extLst>
                <c:ext xmlns:c15="http://schemas.microsoft.com/office/drawing/2012/chart" uri="{CE6537A1-D6FC-4f65-9D91-7224C49458BB}"/>
                <c:ext xmlns:c16="http://schemas.microsoft.com/office/drawing/2014/chart" uri="{C3380CC4-5D6E-409C-BE32-E72D297353CC}">
                  <c16:uniqueId val="{0000004B-CA02-4121-BB13-A0E96BEE8EE9}"/>
                </c:ext>
              </c:extLst>
            </c:dLbl>
            <c:dLbl>
              <c:idx val="12"/>
              <c:delete val="1"/>
              <c:extLst>
                <c:ext xmlns:c15="http://schemas.microsoft.com/office/drawing/2012/chart" uri="{CE6537A1-D6FC-4f65-9D91-7224C49458BB}"/>
                <c:ext xmlns:c16="http://schemas.microsoft.com/office/drawing/2014/chart" uri="{C3380CC4-5D6E-409C-BE32-E72D297353CC}">
                  <c16:uniqueId val="{0000004C-CA02-4121-BB13-A0E96BEE8EE9}"/>
                </c:ext>
              </c:extLst>
            </c:dLbl>
            <c:dLbl>
              <c:idx val="13"/>
              <c:delete val="1"/>
              <c:extLst>
                <c:ext xmlns:c15="http://schemas.microsoft.com/office/drawing/2012/chart" uri="{CE6537A1-D6FC-4f65-9D91-7224C49458BB}"/>
                <c:ext xmlns:c16="http://schemas.microsoft.com/office/drawing/2014/chart" uri="{C3380CC4-5D6E-409C-BE32-E72D297353CC}">
                  <c16:uniqueId val="{0000004D-CA02-4121-BB13-A0E96BEE8EE9}"/>
                </c:ext>
              </c:extLst>
            </c:dLbl>
            <c:dLbl>
              <c:idx val="14"/>
              <c:delete val="1"/>
              <c:extLst>
                <c:ext xmlns:c15="http://schemas.microsoft.com/office/drawing/2012/chart" uri="{CE6537A1-D6FC-4f65-9D91-7224C49458BB}"/>
                <c:ext xmlns:c16="http://schemas.microsoft.com/office/drawing/2014/chart" uri="{C3380CC4-5D6E-409C-BE32-E72D297353CC}">
                  <c16:uniqueId val="{0000004E-CA02-4121-BB13-A0E96BEE8EE9}"/>
                </c:ext>
              </c:extLst>
            </c:dLbl>
            <c:dLbl>
              <c:idx val="15"/>
              <c:delete val="1"/>
              <c:extLst>
                <c:ext xmlns:c15="http://schemas.microsoft.com/office/drawing/2012/chart" uri="{CE6537A1-D6FC-4f65-9D91-7224C49458BB}"/>
                <c:ext xmlns:c16="http://schemas.microsoft.com/office/drawing/2014/chart" uri="{C3380CC4-5D6E-409C-BE32-E72D297353CC}">
                  <c16:uniqueId val="{00000002-9062-4403-9B02-89E20814692A}"/>
                </c:ext>
              </c:extLst>
            </c:dLbl>
            <c:dLbl>
              <c:idx val="16"/>
              <c:delete val="1"/>
              <c:extLst>
                <c:ext xmlns:c15="http://schemas.microsoft.com/office/drawing/2012/chart" uri="{CE6537A1-D6FC-4f65-9D91-7224C49458BB}"/>
                <c:ext xmlns:c16="http://schemas.microsoft.com/office/drawing/2014/chart" uri="{C3380CC4-5D6E-409C-BE32-E72D297353CC}">
                  <c16:uniqueId val="{00000000-16D5-4C7A-B1E1-5E059457D299}"/>
                </c:ext>
              </c:extLst>
            </c:dLbl>
            <c:dLbl>
              <c:idx val="17"/>
              <c:delete val="1"/>
              <c:extLst>
                <c:ext xmlns:c15="http://schemas.microsoft.com/office/drawing/2012/chart" uri="{CE6537A1-D6FC-4f65-9D91-7224C49458BB}"/>
                <c:ext xmlns:c16="http://schemas.microsoft.com/office/drawing/2014/chart" uri="{C3380CC4-5D6E-409C-BE32-E72D297353CC}">
                  <c16:uniqueId val="{00000000-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0-0639-41DE-BACA-E6D048305526}"/>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0070C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'GDP(ppp-$)'!$C$31:$AA$31</c:f>
              <c:numCache>
                <c:formatCode>[$$-409]#,##0</c:formatCode>
                <c:ptCount val="25"/>
                <c:pt idx="0">
                  <c:v>8446.8595237738937</c:v>
                </c:pt>
                <c:pt idx="1">
                  <c:v>8775.399133854633</c:v>
                </c:pt>
                <c:pt idx="2">
                  <c:v>9294.1355812937582</c:v>
                </c:pt>
                <c:pt idx="3">
                  <c:v>10019.679933818225</c:v>
                </c:pt>
                <c:pt idx="4">
                  <c:v>10591.374710094795</c:v>
                </c:pt>
                <c:pt idx="5">
                  <c:v>11406.007038016513</c:v>
                </c:pt>
                <c:pt idx="6">
                  <c:v>11776.419928002708</c:v>
                </c:pt>
                <c:pt idx="7">
                  <c:v>12311.434802047741</c:v>
                </c:pt>
                <c:pt idx="8">
                  <c:v>12643.555613808963</c:v>
                </c:pt>
                <c:pt idx="9">
                  <c:v>12722.787188352098</c:v>
                </c:pt>
                <c:pt idx="10">
                  <c:v>13095.867824572942</c:v>
                </c:pt>
                <c:pt idx="11">
                  <c:v>13500.475662142215</c:v>
                </c:pt>
                <c:pt idx="12">
                  <c:v>13303.415500996995</c:v>
                </c:pt>
                <c:pt idx="13">
                  <c:v>13056.788717064537</c:v>
                </c:pt>
                <c:pt idx="14">
                  <c:v>13003.193228981412</c:v>
                </c:pt>
                <c:pt idx="15">
                  <c:v>12015.649081350091</c:v>
                </c:pt>
                <c:pt idx="16">
                  <c:v>11624.315825961119</c:v>
                </c:pt>
                <c:pt idx="17">
                  <c:v>11550.555456817108</c:v>
                </c:pt>
                <c:pt idx="18">
                  <c:v>11750.379170110124</c:v>
                </c:pt>
                <c:pt idx="19">
                  <c:v>11820.087683680744</c:v>
                </c:pt>
              </c:numCache>
            </c:numRef>
          </c:val>
          <c:smooth val="1"/>
          <c:extLst>
            <c:ext xmlns:c16="http://schemas.microsoft.com/office/drawing/2014/chart" uri="{C3380CC4-5D6E-409C-BE32-E72D297353CC}">
              <c16:uniqueId val="{0000004F-CA02-4121-BB13-A0E96BEE8EE9}"/>
            </c:ext>
          </c:extLst>
        </c:ser>
        <c:ser>
          <c:idx val="5"/>
          <c:order val="3"/>
          <c:tx>
            <c:strRef>
              <c:f>'GDP(ppp-$)'!$B$32</c:f>
              <c:strCache>
                <c:ptCount val="1"/>
                <c:pt idx="0">
                  <c:v>Angola</c:v>
                </c:pt>
              </c:strCache>
            </c:strRef>
          </c:tx>
          <c:spPr>
            <a:ln w="3810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50-CA02-4121-BB13-A0E96BEE8EE9}"/>
                </c:ext>
              </c:extLst>
            </c:dLbl>
            <c:dLbl>
              <c:idx val="1"/>
              <c:delete val="1"/>
              <c:extLst>
                <c:ext xmlns:c15="http://schemas.microsoft.com/office/drawing/2012/chart" uri="{CE6537A1-D6FC-4f65-9D91-7224C49458BB}"/>
                <c:ext xmlns:c16="http://schemas.microsoft.com/office/drawing/2014/chart" uri="{C3380CC4-5D6E-409C-BE32-E72D297353CC}">
                  <c16:uniqueId val="{00000051-CA02-4121-BB13-A0E96BEE8EE9}"/>
                </c:ext>
              </c:extLst>
            </c:dLbl>
            <c:dLbl>
              <c:idx val="2"/>
              <c:delete val="1"/>
              <c:extLst>
                <c:ext xmlns:c15="http://schemas.microsoft.com/office/drawing/2012/chart" uri="{CE6537A1-D6FC-4f65-9D91-7224C49458BB}"/>
                <c:ext xmlns:c16="http://schemas.microsoft.com/office/drawing/2014/chart" uri="{C3380CC4-5D6E-409C-BE32-E72D297353CC}">
                  <c16:uniqueId val="{00000052-CA02-4121-BB13-A0E96BEE8EE9}"/>
                </c:ext>
              </c:extLst>
            </c:dLbl>
            <c:dLbl>
              <c:idx val="3"/>
              <c:delete val="1"/>
              <c:extLst>
                <c:ext xmlns:c15="http://schemas.microsoft.com/office/drawing/2012/chart" uri="{CE6537A1-D6FC-4f65-9D91-7224C49458BB}"/>
                <c:ext xmlns:c16="http://schemas.microsoft.com/office/drawing/2014/chart" uri="{C3380CC4-5D6E-409C-BE32-E72D297353CC}">
                  <c16:uniqueId val="{00000053-CA02-4121-BB13-A0E96BEE8EE9}"/>
                </c:ext>
              </c:extLst>
            </c:dLbl>
            <c:dLbl>
              <c:idx val="4"/>
              <c:delete val="1"/>
              <c:extLst>
                <c:ext xmlns:c15="http://schemas.microsoft.com/office/drawing/2012/chart" uri="{CE6537A1-D6FC-4f65-9D91-7224C49458BB}"/>
                <c:ext xmlns:c16="http://schemas.microsoft.com/office/drawing/2014/chart" uri="{C3380CC4-5D6E-409C-BE32-E72D297353CC}">
                  <c16:uniqueId val="{00000054-CA02-4121-BB13-A0E96BEE8EE9}"/>
                </c:ext>
              </c:extLst>
            </c:dLbl>
            <c:dLbl>
              <c:idx val="5"/>
              <c:delete val="1"/>
              <c:extLst>
                <c:ext xmlns:c15="http://schemas.microsoft.com/office/drawing/2012/chart" uri="{CE6537A1-D6FC-4f65-9D91-7224C49458BB}"/>
                <c:ext xmlns:c16="http://schemas.microsoft.com/office/drawing/2014/chart" uri="{C3380CC4-5D6E-409C-BE32-E72D297353CC}">
                  <c16:uniqueId val="{00000055-CA02-4121-BB13-A0E96BEE8EE9}"/>
                </c:ext>
              </c:extLst>
            </c:dLbl>
            <c:dLbl>
              <c:idx val="6"/>
              <c:delete val="1"/>
              <c:extLst>
                <c:ext xmlns:c15="http://schemas.microsoft.com/office/drawing/2012/chart" uri="{CE6537A1-D6FC-4f65-9D91-7224C49458BB}"/>
                <c:ext xmlns:c16="http://schemas.microsoft.com/office/drawing/2014/chart" uri="{C3380CC4-5D6E-409C-BE32-E72D297353CC}">
                  <c16:uniqueId val="{00000056-CA02-4121-BB13-A0E96BEE8EE9}"/>
                </c:ext>
              </c:extLst>
            </c:dLbl>
            <c:dLbl>
              <c:idx val="7"/>
              <c:delete val="1"/>
              <c:extLst>
                <c:ext xmlns:c15="http://schemas.microsoft.com/office/drawing/2012/chart" uri="{CE6537A1-D6FC-4f65-9D91-7224C49458BB}"/>
                <c:ext xmlns:c16="http://schemas.microsoft.com/office/drawing/2014/chart" uri="{C3380CC4-5D6E-409C-BE32-E72D297353CC}">
                  <c16:uniqueId val="{00000057-CA02-4121-BB13-A0E96BEE8EE9}"/>
                </c:ext>
              </c:extLst>
            </c:dLbl>
            <c:dLbl>
              <c:idx val="8"/>
              <c:delete val="1"/>
              <c:extLst>
                <c:ext xmlns:c15="http://schemas.microsoft.com/office/drawing/2012/chart" uri="{CE6537A1-D6FC-4f65-9D91-7224C49458BB}"/>
                <c:ext xmlns:c16="http://schemas.microsoft.com/office/drawing/2014/chart" uri="{C3380CC4-5D6E-409C-BE32-E72D297353CC}">
                  <c16:uniqueId val="{00000058-CA02-4121-BB13-A0E96BEE8EE9}"/>
                </c:ext>
              </c:extLst>
            </c:dLbl>
            <c:dLbl>
              <c:idx val="9"/>
              <c:delete val="1"/>
              <c:extLst>
                <c:ext xmlns:c15="http://schemas.microsoft.com/office/drawing/2012/chart" uri="{CE6537A1-D6FC-4f65-9D91-7224C49458BB}"/>
                <c:ext xmlns:c16="http://schemas.microsoft.com/office/drawing/2014/chart" uri="{C3380CC4-5D6E-409C-BE32-E72D297353CC}">
                  <c16:uniqueId val="{00000059-CA02-4121-BB13-A0E96BEE8EE9}"/>
                </c:ext>
              </c:extLst>
            </c:dLbl>
            <c:dLbl>
              <c:idx val="10"/>
              <c:delete val="1"/>
              <c:extLst>
                <c:ext xmlns:c15="http://schemas.microsoft.com/office/drawing/2012/chart" uri="{CE6537A1-D6FC-4f65-9D91-7224C49458BB}"/>
                <c:ext xmlns:c16="http://schemas.microsoft.com/office/drawing/2014/chart" uri="{C3380CC4-5D6E-409C-BE32-E72D297353CC}">
                  <c16:uniqueId val="{0000005A-CA02-4121-BB13-A0E96BEE8EE9}"/>
                </c:ext>
              </c:extLst>
            </c:dLbl>
            <c:dLbl>
              <c:idx val="11"/>
              <c:delete val="1"/>
              <c:extLst>
                <c:ext xmlns:c15="http://schemas.microsoft.com/office/drawing/2012/chart" uri="{CE6537A1-D6FC-4f65-9D91-7224C49458BB}"/>
                <c:ext xmlns:c16="http://schemas.microsoft.com/office/drawing/2014/chart" uri="{C3380CC4-5D6E-409C-BE32-E72D297353CC}">
                  <c16:uniqueId val="{0000005B-CA02-4121-BB13-A0E96BEE8EE9}"/>
                </c:ext>
              </c:extLst>
            </c:dLbl>
            <c:dLbl>
              <c:idx val="12"/>
              <c:delete val="1"/>
              <c:extLst>
                <c:ext xmlns:c15="http://schemas.microsoft.com/office/drawing/2012/chart" uri="{CE6537A1-D6FC-4f65-9D91-7224C49458BB}"/>
                <c:ext xmlns:c16="http://schemas.microsoft.com/office/drawing/2014/chart" uri="{C3380CC4-5D6E-409C-BE32-E72D297353CC}">
                  <c16:uniqueId val="{0000005C-CA02-4121-BB13-A0E96BEE8EE9}"/>
                </c:ext>
              </c:extLst>
            </c:dLbl>
            <c:dLbl>
              <c:idx val="13"/>
              <c:delete val="1"/>
              <c:extLst>
                <c:ext xmlns:c15="http://schemas.microsoft.com/office/drawing/2012/chart" uri="{CE6537A1-D6FC-4f65-9D91-7224C49458BB}"/>
                <c:ext xmlns:c16="http://schemas.microsoft.com/office/drawing/2014/chart" uri="{C3380CC4-5D6E-409C-BE32-E72D297353CC}">
                  <c16:uniqueId val="{0000005D-CA02-4121-BB13-A0E96BEE8EE9}"/>
                </c:ext>
              </c:extLst>
            </c:dLbl>
            <c:dLbl>
              <c:idx val="14"/>
              <c:delete val="1"/>
              <c:extLst>
                <c:ext xmlns:c15="http://schemas.microsoft.com/office/drawing/2012/chart" uri="{CE6537A1-D6FC-4f65-9D91-7224C49458BB}"/>
                <c:ext xmlns:c16="http://schemas.microsoft.com/office/drawing/2014/chart" uri="{C3380CC4-5D6E-409C-BE32-E72D297353CC}">
                  <c16:uniqueId val="{0000005E-CA02-4121-BB13-A0E96BEE8EE9}"/>
                </c:ext>
              </c:extLst>
            </c:dLbl>
            <c:dLbl>
              <c:idx val="15"/>
              <c:delete val="1"/>
              <c:extLst>
                <c:ext xmlns:c15="http://schemas.microsoft.com/office/drawing/2012/chart" uri="{CE6537A1-D6FC-4f65-9D91-7224C49458BB}"/>
                <c:ext xmlns:c16="http://schemas.microsoft.com/office/drawing/2014/chart" uri="{C3380CC4-5D6E-409C-BE32-E72D297353CC}">
                  <c16:uniqueId val="{00000060-CA02-4121-BB13-A0E96BEE8EE9}"/>
                </c:ext>
              </c:extLst>
            </c:dLbl>
            <c:dLbl>
              <c:idx val="16"/>
              <c:delete val="1"/>
              <c:extLst>
                <c:ext xmlns:c15="http://schemas.microsoft.com/office/drawing/2012/chart" uri="{CE6537A1-D6FC-4f65-9D91-7224C49458BB}"/>
                <c:ext xmlns:c16="http://schemas.microsoft.com/office/drawing/2014/chart" uri="{C3380CC4-5D6E-409C-BE32-E72D297353CC}">
                  <c16:uniqueId val="{00000007-1F08-48D3-A32C-2B789AEA3202}"/>
                </c:ext>
              </c:extLst>
            </c:dLbl>
            <c:dLbl>
              <c:idx val="17"/>
              <c:delete val="1"/>
              <c:extLst>
                <c:ext xmlns:c15="http://schemas.microsoft.com/office/drawing/2012/chart" uri="{CE6537A1-D6FC-4f65-9D91-7224C49458BB}"/>
                <c:ext xmlns:c16="http://schemas.microsoft.com/office/drawing/2014/chart" uri="{C3380CC4-5D6E-409C-BE32-E72D297353CC}">
                  <c16:uniqueId val="{00000008-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4-942B-4977-8660-6FD5F35BB0F9}"/>
                </c:ext>
              </c:extLst>
            </c:dLbl>
            <c:spPr>
              <a:noFill/>
              <a:ln w="25400">
                <a:noFill/>
              </a:ln>
            </c:spPr>
            <c:txPr>
              <a:bodyPr wrap="square" lIns="38100" tIns="19050" rIns="38100" bIns="19050" anchor="ctr" anchorCtr="0">
                <a:spAutoFit/>
              </a:bodyPr>
              <a:lstStyle/>
              <a:p>
                <a:pPr algn="ctr">
                  <a:defRPr lang="da-DK" sz="1000" b="1" i="0" u="none" strike="noStrike" kern="1200" baseline="0">
                    <a:solidFill>
                      <a:schemeClr val="accent2">
                        <a:lumMod val="75000"/>
                      </a:schemeClr>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'GDP(ppp-$)'!$C$32:$Y$32</c:f>
              <c:numCache>
                <c:formatCode>[$$-409]#,##0</c:formatCode>
                <c:ptCount val="23"/>
                <c:pt idx="0">
                  <c:v>3275.1286282124529</c:v>
                </c:pt>
                <c:pt idx="1">
                  <c:v>3374.4819967500048</c:v>
                </c:pt>
                <c:pt idx="2">
                  <c:v>3768.7164453832042</c:v>
                </c:pt>
                <c:pt idx="3">
                  <c:v>3822.1276281296091</c:v>
                </c:pt>
                <c:pt idx="4">
                  <c:v>4207.1205260495308</c:v>
                </c:pt>
                <c:pt idx="5">
                  <c:v>4816.7063037600337</c:v>
                </c:pt>
                <c:pt idx="6">
                  <c:v>5338.7404731889728</c:v>
                </c:pt>
                <c:pt idx="7">
                  <c:v>6024.3395844498591</c:v>
                </c:pt>
                <c:pt idx="8">
                  <c:v>6578.6051801659632</c:v>
                </c:pt>
                <c:pt idx="9">
                  <c:v>6442.5796177931979</c:v>
                </c:pt>
                <c:pt idx="10">
                  <c:v>6587.9869007804464</c:v>
                </c:pt>
                <c:pt idx="11">
                  <c:v>6710.7503459203144</c:v>
                </c:pt>
                <c:pt idx="12">
                  <c:v>7412.965263178854</c:v>
                </c:pt>
                <c:pt idx="13">
                  <c:v>7682.4771582886451</c:v>
                </c:pt>
                <c:pt idx="14">
                  <c:v>8179.2960065764828</c:v>
                </c:pt>
                <c:pt idx="15">
                  <c:v>7337.5695589067309</c:v>
                </c:pt>
                <c:pt idx="16">
                  <c:v>7103.2259380578344</c:v>
                </c:pt>
                <c:pt idx="17">
                  <c:v>7310.9017380353644</c:v>
                </c:pt>
                <c:pt idx="18">
                  <c:v>7097.1187681806668</c:v>
                </c:pt>
                <c:pt idx="19">
                  <c:v>6929.6781584476421</c:v>
                </c:pt>
              </c:numCache>
            </c:numRef>
          </c:val>
          <c:smooth val="1"/>
          <c:extLst>
            <c:ext xmlns:c16="http://schemas.microsoft.com/office/drawing/2014/chart" uri="{C3380CC4-5D6E-409C-BE32-E72D297353CC}">
              <c16:uniqueId val="{0000005F-CA02-4121-BB13-A0E96BEE8EE9}"/>
            </c:ext>
          </c:extLst>
        </c:ser>
        <c:ser>
          <c:idx val="2"/>
          <c:order val="4"/>
          <c:tx>
            <c:strRef>
              <c:f>'GDP(ppp-$)'!$B$33</c:f>
              <c:strCache>
                <c:ptCount val="1"/>
                <c:pt idx="0">
                  <c:v>Albania</c:v>
                </c:pt>
              </c:strCache>
            </c:strRef>
          </c:tx>
          <c:spPr>
            <a:ln w="38100">
              <a:solidFill>
                <a:srgbClr val="7030A0"/>
              </a:solidFill>
              <a:prstDash val="solid"/>
            </a:ln>
          </c:spPr>
          <c:marker>
            <c:symbol val="circle"/>
            <c:size val="5"/>
            <c:spPr>
              <a:solidFill>
                <a:srgbClr val="7030A0"/>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0-CA02-4121-BB13-A0E96BEE8EE9}"/>
                </c:ext>
              </c:extLst>
            </c:dLbl>
            <c:dLbl>
              <c:idx val="1"/>
              <c:delete val="1"/>
              <c:extLst>
                <c:ext xmlns:c15="http://schemas.microsoft.com/office/drawing/2012/chart" uri="{CE6537A1-D6FC-4f65-9D91-7224C49458BB}"/>
                <c:ext xmlns:c16="http://schemas.microsoft.com/office/drawing/2014/chart" uri="{C3380CC4-5D6E-409C-BE32-E72D297353CC}">
                  <c16:uniqueId val="{00000021-CA02-4121-BB13-A0E96BEE8EE9}"/>
                </c:ext>
              </c:extLst>
            </c:dLbl>
            <c:dLbl>
              <c:idx val="2"/>
              <c:delete val="1"/>
              <c:extLst>
                <c:ext xmlns:c15="http://schemas.microsoft.com/office/drawing/2012/chart" uri="{CE6537A1-D6FC-4f65-9D91-7224C49458BB}"/>
                <c:ext xmlns:c16="http://schemas.microsoft.com/office/drawing/2014/chart" uri="{C3380CC4-5D6E-409C-BE32-E72D297353CC}">
                  <c16:uniqueId val="{00000022-CA02-4121-BB13-A0E96BEE8EE9}"/>
                </c:ext>
              </c:extLst>
            </c:dLbl>
            <c:dLbl>
              <c:idx val="3"/>
              <c:delete val="1"/>
              <c:extLst>
                <c:ext xmlns:c15="http://schemas.microsoft.com/office/drawing/2012/chart" uri="{CE6537A1-D6FC-4f65-9D91-7224C49458BB}"/>
                <c:ext xmlns:c16="http://schemas.microsoft.com/office/drawing/2014/chart" uri="{C3380CC4-5D6E-409C-BE32-E72D297353CC}">
                  <c16:uniqueId val="{00000023-CA02-4121-BB13-A0E96BEE8EE9}"/>
                </c:ext>
              </c:extLst>
            </c:dLbl>
            <c:dLbl>
              <c:idx val="4"/>
              <c:delete val="1"/>
              <c:extLst>
                <c:ext xmlns:c15="http://schemas.microsoft.com/office/drawing/2012/chart" uri="{CE6537A1-D6FC-4f65-9D91-7224C49458BB}"/>
                <c:ext xmlns:c16="http://schemas.microsoft.com/office/drawing/2014/chart" uri="{C3380CC4-5D6E-409C-BE32-E72D297353CC}">
                  <c16:uniqueId val="{00000024-CA02-4121-BB13-A0E96BEE8EE9}"/>
                </c:ext>
              </c:extLst>
            </c:dLbl>
            <c:dLbl>
              <c:idx val="5"/>
              <c:delete val="1"/>
              <c:extLst>
                <c:ext xmlns:c15="http://schemas.microsoft.com/office/drawing/2012/chart" uri="{CE6537A1-D6FC-4f65-9D91-7224C49458BB}"/>
                <c:ext xmlns:c16="http://schemas.microsoft.com/office/drawing/2014/chart" uri="{C3380CC4-5D6E-409C-BE32-E72D297353CC}">
                  <c16:uniqueId val="{00000025-CA02-4121-BB13-A0E96BEE8EE9}"/>
                </c:ext>
              </c:extLst>
            </c:dLbl>
            <c:dLbl>
              <c:idx val="6"/>
              <c:delete val="1"/>
              <c:extLst>
                <c:ext xmlns:c15="http://schemas.microsoft.com/office/drawing/2012/chart" uri="{CE6537A1-D6FC-4f65-9D91-7224C49458BB}"/>
                <c:ext xmlns:c16="http://schemas.microsoft.com/office/drawing/2014/chart" uri="{C3380CC4-5D6E-409C-BE32-E72D297353CC}">
                  <c16:uniqueId val="{00000026-CA02-4121-BB13-A0E96BEE8EE9}"/>
                </c:ext>
              </c:extLst>
            </c:dLbl>
            <c:dLbl>
              <c:idx val="7"/>
              <c:delete val="1"/>
              <c:extLst>
                <c:ext xmlns:c15="http://schemas.microsoft.com/office/drawing/2012/chart" uri="{CE6537A1-D6FC-4f65-9D91-7224C49458BB}"/>
                <c:ext xmlns:c16="http://schemas.microsoft.com/office/drawing/2014/chart" uri="{C3380CC4-5D6E-409C-BE32-E72D297353CC}">
                  <c16:uniqueId val="{00000027-CA02-4121-BB13-A0E96BEE8EE9}"/>
                </c:ext>
              </c:extLst>
            </c:dLbl>
            <c:dLbl>
              <c:idx val="8"/>
              <c:delete val="1"/>
              <c:extLst>
                <c:ext xmlns:c15="http://schemas.microsoft.com/office/drawing/2012/chart" uri="{CE6537A1-D6FC-4f65-9D91-7224C49458BB}"/>
                <c:ext xmlns:c16="http://schemas.microsoft.com/office/drawing/2014/chart" uri="{C3380CC4-5D6E-409C-BE32-E72D297353CC}">
                  <c16:uniqueId val="{00000028-CA02-4121-BB13-A0E96BEE8EE9}"/>
                </c:ext>
              </c:extLst>
            </c:dLbl>
            <c:dLbl>
              <c:idx val="9"/>
              <c:delete val="1"/>
              <c:extLst>
                <c:ext xmlns:c15="http://schemas.microsoft.com/office/drawing/2012/chart" uri="{CE6537A1-D6FC-4f65-9D91-7224C49458BB}"/>
                <c:ext xmlns:c16="http://schemas.microsoft.com/office/drawing/2014/chart" uri="{C3380CC4-5D6E-409C-BE32-E72D297353CC}">
                  <c16:uniqueId val="{00000029-CA02-4121-BB13-A0E96BEE8EE9}"/>
                </c:ext>
              </c:extLst>
            </c:dLbl>
            <c:dLbl>
              <c:idx val="10"/>
              <c:delete val="1"/>
              <c:extLst>
                <c:ext xmlns:c15="http://schemas.microsoft.com/office/drawing/2012/chart" uri="{CE6537A1-D6FC-4f65-9D91-7224C49458BB}"/>
                <c:ext xmlns:c16="http://schemas.microsoft.com/office/drawing/2014/chart" uri="{C3380CC4-5D6E-409C-BE32-E72D297353CC}">
                  <c16:uniqueId val="{0000002A-CA02-4121-BB13-A0E96BEE8EE9}"/>
                </c:ext>
              </c:extLst>
            </c:dLbl>
            <c:dLbl>
              <c:idx val="11"/>
              <c:delete val="1"/>
              <c:extLst>
                <c:ext xmlns:c15="http://schemas.microsoft.com/office/drawing/2012/chart" uri="{CE6537A1-D6FC-4f65-9D91-7224C49458BB}"/>
                <c:ext xmlns:c16="http://schemas.microsoft.com/office/drawing/2014/chart" uri="{C3380CC4-5D6E-409C-BE32-E72D297353CC}">
                  <c16:uniqueId val="{0000002B-CA02-4121-BB13-A0E96BEE8EE9}"/>
                </c:ext>
              </c:extLst>
            </c:dLbl>
            <c:dLbl>
              <c:idx val="12"/>
              <c:delete val="1"/>
              <c:extLst>
                <c:ext xmlns:c15="http://schemas.microsoft.com/office/drawing/2012/chart" uri="{CE6537A1-D6FC-4f65-9D91-7224C49458BB}"/>
                <c:ext xmlns:c16="http://schemas.microsoft.com/office/drawing/2014/chart" uri="{C3380CC4-5D6E-409C-BE32-E72D297353CC}">
                  <c16:uniqueId val="{0000002C-CA02-4121-BB13-A0E96BEE8EE9}"/>
                </c:ext>
              </c:extLst>
            </c:dLbl>
            <c:dLbl>
              <c:idx val="13"/>
              <c:delete val="1"/>
              <c:extLst>
                <c:ext xmlns:c15="http://schemas.microsoft.com/office/drawing/2012/chart" uri="{CE6537A1-D6FC-4f65-9D91-7224C49458BB}"/>
                <c:ext xmlns:c16="http://schemas.microsoft.com/office/drawing/2014/chart" uri="{C3380CC4-5D6E-409C-BE32-E72D297353CC}">
                  <c16:uniqueId val="{0000002D-CA02-4121-BB13-A0E96BEE8EE9}"/>
                </c:ext>
              </c:extLst>
            </c:dLbl>
            <c:dLbl>
              <c:idx val="14"/>
              <c:delete val="1"/>
              <c:extLst>
                <c:ext xmlns:c15="http://schemas.microsoft.com/office/drawing/2012/chart" uri="{CE6537A1-D6FC-4f65-9D91-7224C49458BB}"/>
                <c:ext xmlns:c16="http://schemas.microsoft.com/office/drawing/2014/chart" uri="{C3380CC4-5D6E-409C-BE32-E72D297353CC}">
                  <c16:uniqueId val="{0000002E-CA02-4121-BB13-A0E96BEE8EE9}"/>
                </c:ext>
              </c:extLst>
            </c:dLbl>
            <c:dLbl>
              <c:idx val="15"/>
              <c:delete val="1"/>
              <c:extLst>
                <c:ext xmlns:c15="http://schemas.microsoft.com/office/drawing/2012/chart" uri="{CE6537A1-D6FC-4f65-9D91-7224C49458BB}"/>
                <c:ext xmlns:c16="http://schemas.microsoft.com/office/drawing/2014/chart" uri="{C3380CC4-5D6E-409C-BE32-E72D297353CC}">
                  <c16:uniqueId val="{00000000-9062-4403-9B02-89E20814692A}"/>
                </c:ext>
              </c:extLst>
            </c:dLbl>
            <c:dLbl>
              <c:idx val="16"/>
              <c:delete val="1"/>
              <c:extLst>
                <c:ext xmlns:c15="http://schemas.microsoft.com/office/drawing/2012/chart" uri="{CE6537A1-D6FC-4f65-9D91-7224C49458BB}"/>
                <c:ext xmlns:c16="http://schemas.microsoft.com/office/drawing/2014/chart" uri="{C3380CC4-5D6E-409C-BE32-E72D297353CC}">
                  <c16:uniqueId val="{00000003-1F08-48D3-A32C-2B789AEA3202}"/>
                </c:ext>
              </c:extLst>
            </c:dLbl>
            <c:dLbl>
              <c:idx val="17"/>
              <c:delete val="1"/>
              <c:extLst>
                <c:ext xmlns:c15="http://schemas.microsoft.com/office/drawing/2012/chart" uri="{CE6537A1-D6FC-4f65-9D91-7224C49458BB}"/>
                <c:ext xmlns:c16="http://schemas.microsoft.com/office/drawing/2014/chart" uri="{C3380CC4-5D6E-409C-BE32-E72D297353CC}">
                  <c16:uniqueId val="{00000004-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2-942B-4977-8660-6FD5F35BB0F9}"/>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7030A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'GDP(ppp-$)'!$C$33:$Y$33</c:f>
              <c:numCache>
                <c:formatCode>[$$-409]#,##0</c:formatCode>
                <c:ptCount val="23"/>
                <c:pt idx="0">
                  <c:v>3862.2720502037723</c:v>
                </c:pt>
                <c:pt idx="1">
                  <c:v>4301.364166217204</c:v>
                </c:pt>
                <c:pt idx="2">
                  <c:v>4661.3672066930503</c:v>
                </c:pt>
                <c:pt idx="3">
                  <c:v>4994.5854737009822</c:v>
                </c:pt>
                <c:pt idx="4">
                  <c:v>5422.8029524204676</c:v>
                </c:pt>
                <c:pt idx="5">
                  <c:v>5865.3248033525251</c:v>
                </c:pt>
                <c:pt idx="6">
                  <c:v>6558.6389335931071</c:v>
                </c:pt>
                <c:pt idx="7">
                  <c:v>7275.8043011648324</c:v>
                </c:pt>
                <c:pt idx="8">
                  <c:v>8228.336609342763</c:v>
                </c:pt>
                <c:pt idx="9">
                  <c:v>8821.512664023694</c:v>
                </c:pt>
                <c:pt idx="10">
                  <c:v>9635.1833322174425</c:v>
                </c:pt>
                <c:pt idx="11">
                  <c:v>10207.76943562727</c:v>
                </c:pt>
                <c:pt idx="12">
                  <c:v>10526.295017632912</c:v>
                </c:pt>
                <c:pt idx="13">
                  <c:v>10570.977180482067</c:v>
                </c:pt>
                <c:pt idx="14">
                  <c:v>11259.246205965335</c:v>
                </c:pt>
                <c:pt idx="15">
                  <c:v>11661.976872594261</c:v>
                </c:pt>
                <c:pt idx="16">
                  <c:v>12002.931898754507</c:v>
                </c:pt>
                <c:pt idx="17">
                  <c:v>13037.010015500186</c:v>
                </c:pt>
                <c:pt idx="18">
                  <c:v>13833.981602833717</c:v>
                </c:pt>
                <c:pt idx="19">
                  <c:v>14495.078514073732</c:v>
                </c:pt>
              </c:numCache>
            </c:numRef>
          </c:val>
          <c:smooth val="1"/>
          <c:extLst>
            <c:ext xmlns:c16="http://schemas.microsoft.com/office/drawing/2014/chart" uri="{C3380CC4-5D6E-409C-BE32-E72D297353CC}">
              <c16:uniqueId val="{0000002F-CA02-4121-BB13-A0E96BEE8EE9}"/>
            </c:ext>
          </c:extLst>
        </c:ser>
        <c:ser>
          <c:idx val="1"/>
          <c:order val="5"/>
          <c:tx>
            <c:strRef>
              <c:f>'GDP(ppp-$)'!$B$34</c:f>
              <c:strCache>
                <c:ptCount val="1"/>
                <c:pt idx="0">
                  <c:v>Afghanistan</c:v>
                </c:pt>
              </c:strCache>
            </c:strRef>
          </c:tx>
          <c:spPr>
            <a:ln w="38100">
              <a:solidFill>
                <a:srgbClr val="C00000"/>
              </a:solidFill>
            </a:ln>
          </c:spPr>
          <c:marker>
            <c:symbol val="circle"/>
            <c:size val="5"/>
            <c:spPr>
              <a:solidFill>
                <a:srgbClr val="C00000"/>
              </a:solidFill>
              <a:ln>
                <a:solidFill>
                  <a:srgbClr val="C00000"/>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0-CA02-4121-BB13-A0E96BEE8EE9}"/>
                </c:ext>
              </c:extLst>
            </c:dLbl>
            <c:dLbl>
              <c:idx val="1"/>
              <c:delete val="1"/>
              <c:extLst>
                <c:ext xmlns:c15="http://schemas.microsoft.com/office/drawing/2012/chart" uri="{CE6537A1-D6FC-4f65-9D91-7224C49458BB}"/>
                <c:ext xmlns:c16="http://schemas.microsoft.com/office/drawing/2014/chart" uri="{C3380CC4-5D6E-409C-BE32-E72D297353CC}">
                  <c16:uniqueId val="{00000011-CA02-4121-BB13-A0E96BEE8EE9}"/>
                </c:ext>
              </c:extLst>
            </c:dLbl>
            <c:dLbl>
              <c:idx val="2"/>
              <c:delete val="1"/>
              <c:extLst>
                <c:ext xmlns:c15="http://schemas.microsoft.com/office/drawing/2012/chart" uri="{CE6537A1-D6FC-4f65-9D91-7224C49458BB}"/>
                <c:ext xmlns:c16="http://schemas.microsoft.com/office/drawing/2014/chart" uri="{C3380CC4-5D6E-409C-BE32-E72D297353CC}">
                  <c16:uniqueId val="{00000012-CA02-4121-BB13-A0E96BEE8EE9}"/>
                </c:ext>
              </c:extLst>
            </c:dLbl>
            <c:dLbl>
              <c:idx val="3"/>
              <c:delete val="1"/>
              <c:extLst>
                <c:ext xmlns:c15="http://schemas.microsoft.com/office/drawing/2012/chart" uri="{CE6537A1-D6FC-4f65-9D91-7224C49458BB}"/>
                <c:ext xmlns:c16="http://schemas.microsoft.com/office/drawing/2014/chart" uri="{C3380CC4-5D6E-409C-BE32-E72D297353CC}">
                  <c16:uniqueId val="{00000013-CA02-4121-BB13-A0E96BEE8EE9}"/>
                </c:ext>
              </c:extLst>
            </c:dLbl>
            <c:dLbl>
              <c:idx val="4"/>
              <c:delete val="1"/>
              <c:extLst>
                <c:ext xmlns:c15="http://schemas.microsoft.com/office/drawing/2012/chart" uri="{CE6537A1-D6FC-4f65-9D91-7224C49458BB}"/>
                <c:ext xmlns:c16="http://schemas.microsoft.com/office/drawing/2014/chart" uri="{C3380CC4-5D6E-409C-BE32-E72D297353CC}">
                  <c16:uniqueId val="{00000014-CA02-4121-BB13-A0E96BEE8EE9}"/>
                </c:ext>
              </c:extLst>
            </c:dLbl>
            <c:dLbl>
              <c:idx val="5"/>
              <c:delete val="1"/>
              <c:extLst>
                <c:ext xmlns:c15="http://schemas.microsoft.com/office/drawing/2012/chart" uri="{CE6537A1-D6FC-4f65-9D91-7224C49458BB}"/>
                <c:ext xmlns:c16="http://schemas.microsoft.com/office/drawing/2014/chart" uri="{C3380CC4-5D6E-409C-BE32-E72D297353CC}">
                  <c16:uniqueId val="{00000015-CA02-4121-BB13-A0E96BEE8EE9}"/>
                </c:ext>
              </c:extLst>
            </c:dLbl>
            <c:dLbl>
              <c:idx val="6"/>
              <c:delete val="1"/>
              <c:extLst>
                <c:ext xmlns:c15="http://schemas.microsoft.com/office/drawing/2012/chart" uri="{CE6537A1-D6FC-4f65-9D91-7224C49458BB}"/>
                <c:ext xmlns:c16="http://schemas.microsoft.com/office/drawing/2014/chart" uri="{C3380CC4-5D6E-409C-BE32-E72D297353CC}">
                  <c16:uniqueId val="{00000016-CA02-4121-BB13-A0E96BEE8EE9}"/>
                </c:ext>
              </c:extLst>
            </c:dLbl>
            <c:dLbl>
              <c:idx val="7"/>
              <c:delete val="1"/>
              <c:extLst>
                <c:ext xmlns:c15="http://schemas.microsoft.com/office/drawing/2012/chart" uri="{CE6537A1-D6FC-4f65-9D91-7224C49458BB}"/>
                <c:ext xmlns:c16="http://schemas.microsoft.com/office/drawing/2014/chart" uri="{C3380CC4-5D6E-409C-BE32-E72D297353CC}">
                  <c16:uniqueId val="{00000017-CA02-4121-BB13-A0E96BEE8EE9}"/>
                </c:ext>
              </c:extLst>
            </c:dLbl>
            <c:dLbl>
              <c:idx val="8"/>
              <c:delete val="1"/>
              <c:extLst>
                <c:ext xmlns:c15="http://schemas.microsoft.com/office/drawing/2012/chart" uri="{CE6537A1-D6FC-4f65-9D91-7224C49458BB}"/>
                <c:ext xmlns:c16="http://schemas.microsoft.com/office/drawing/2014/chart" uri="{C3380CC4-5D6E-409C-BE32-E72D297353CC}">
                  <c16:uniqueId val="{00000018-CA02-4121-BB13-A0E96BEE8EE9}"/>
                </c:ext>
              </c:extLst>
            </c:dLbl>
            <c:dLbl>
              <c:idx val="9"/>
              <c:delete val="1"/>
              <c:extLst>
                <c:ext xmlns:c15="http://schemas.microsoft.com/office/drawing/2012/chart" uri="{CE6537A1-D6FC-4f65-9D91-7224C49458BB}"/>
                <c:ext xmlns:c16="http://schemas.microsoft.com/office/drawing/2014/chart" uri="{C3380CC4-5D6E-409C-BE32-E72D297353CC}">
                  <c16:uniqueId val="{00000019-CA02-4121-BB13-A0E96BEE8EE9}"/>
                </c:ext>
              </c:extLst>
            </c:dLbl>
            <c:dLbl>
              <c:idx val="10"/>
              <c:delete val="1"/>
              <c:extLst>
                <c:ext xmlns:c15="http://schemas.microsoft.com/office/drawing/2012/chart" uri="{CE6537A1-D6FC-4f65-9D91-7224C49458BB}"/>
                <c:ext xmlns:c16="http://schemas.microsoft.com/office/drawing/2014/chart" uri="{C3380CC4-5D6E-409C-BE32-E72D297353CC}">
                  <c16:uniqueId val="{0000001A-CA02-4121-BB13-A0E96BEE8EE9}"/>
                </c:ext>
              </c:extLst>
            </c:dLbl>
            <c:dLbl>
              <c:idx val="11"/>
              <c:delete val="1"/>
              <c:extLst>
                <c:ext xmlns:c15="http://schemas.microsoft.com/office/drawing/2012/chart" uri="{CE6537A1-D6FC-4f65-9D91-7224C49458BB}"/>
                <c:ext xmlns:c16="http://schemas.microsoft.com/office/drawing/2014/chart" uri="{C3380CC4-5D6E-409C-BE32-E72D297353CC}">
                  <c16:uniqueId val="{0000001B-CA02-4121-BB13-A0E96BEE8EE9}"/>
                </c:ext>
              </c:extLst>
            </c:dLbl>
            <c:dLbl>
              <c:idx val="12"/>
              <c:delete val="1"/>
              <c:extLst>
                <c:ext xmlns:c15="http://schemas.microsoft.com/office/drawing/2012/chart" uri="{CE6537A1-D6FC-4f65-9D91-7224C49458BB}"/>
                <c:ext xmlns:c16="http://schemas.microsoft.com/office/drawing/2014/chart" uri="{C3380CC4-5D6E-409C-BE32-E72D297353CC}">
                  <c16:uniqueId val="{0000001C-CA02-4121-BB13-A0E96BEE8EE9}"/>
                </c:ext>
              </c:extLst>
            </c:dLbl>
            <c:dLbl>
              <c:idx val="13"/>
              <c:delete val="1"/>
              <c:extLst>
                <c:ext xmlns:c15="http://schemas.microsoft.com/office/drawing/2012/chart" uri="{CE6537A1-D6FC-4f65-9D91-7224C49458BB}"/>
                <c:ext xmlns:c16="http://schemas.microsoft.com/office/drawing/2014/chart" uri="{C3380CC4-5D6E-409C-BE32-E72D297353CC}">
                  <c16:uniqueId val="{0000001D-CA02-4121-BB13-A0E96BEE8EE9}"/>
                </c:ext>
              </c:extLst>
            </c:dLbl>
            <c:dLbl>
              <c:idx val="14"/>
              <c:delete val="1"/>
              <c:extLst>
                <c:ext xmlns:c15="http://schemas.microsoft.com/office/drawing/2012/chart" uri="{CE6537A1-D6FC-4f65-9D91-7224C49458BB}"/>
                <c:ext xmlns:c16="http://schemas.microsoft.com/office/drawing/2014/chart" uri="{C3380CC4-5D6E-409C-BE32-E72D297353CC}">
                  <c16:uniqueId val="{0000001E-CA02-4121-BB13-A0E96BEE8EE9}"/>
                </c:ext>
              </c:extLst>
            </c:dLbl>
            <c:dLbl>
              <c:idx val="15"/>
              <c:delete val="1"/>
              <c:extLst>
                <c:ext xmlns:c15="http://schemas.microsoft.com/office/drawing/2012/chart" uri="{CE6537A1-D6FC-4f65-9D91-7224C49458BB}"/>
                <c:ext xmlns:c16="http://schemas.microsoft.com/office/drawing/2014/chart" uri="{C3380CC4-5D6E-409C-BE32-E72D297353CC}">
                  <c16:uniqueId val="{00000001-9062-4403-9B02-89E20814692A}"/>
                </c:ext>
              </c:extLst>
            </c:dLbl>
            <c:dLbl>
              <c:idx val="16"/>
              <c:delete val="1"/>
              <c:extLst>
                <c:ext xmlns:c15="http://schemas.microsoft.com/office/drawing/2012/chart" uri="{CE6537A1-D6FC-4f65-9D91-7224C49458BB}"/>
                <c:ext xmlns:c16="http://schemas.microsoft.com/office/drawing/2014/chart" uri="{C3380CC4-5D6E-409C-BE32-E72D297353CC}">
                  <c16:uniqueId val="{00000005-1F08-48D3-A32C-2B789AEA3202}"/>
                </c:ext>
              </c:extLst>
            </c:dLbl>
            <c:dLbl>
              <c:idx val="17"/>
              <c:delete val="1"/>
              <c:extLst>
                <c:ext xmlns:c15="http://schemas.microsoft.com/office/drawing/2012/chart" uri="{CE6537A1-D6FC-4f65-9D91-7224C49458BB}"/>
                <c:ext xmlns:c16="http://schemas.microsoft.com/office/drawing/2014/chart" uri="{C3380CC4-5D6E-409C-BE32-E72D297353CC}">
                  <c16:uniqueId val="{00000006-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0-942B-4977-8660-6FD5F35BB0F9}"/>
                </c:ext>
              </c:extLst>
            </c:dLbl>
            <c:spPr>
              <a:noFill/>
              <a:ln>
                <a:noFill/>
              </a:ln>
              <a:effectLst/>
            </c:spPr>
            <c:txPr>
              <a:bodyPr wrap="square" lIns="38100" tIns="19050" rIns="38100" bIns="19050" anchor="ctr" anchorCtr="0">
                <a:spAutoFit/>
              </a:bodyPr>
              <a:lstStyle/>
              <a:p>
                <a:pPr algn="ctr">
                  <a:defRPr lang="da-DK" sz="1000" b="1" i="0" u="none" strike="noStrike" kern="1200" baseline="0">
                    <a:solidFill>
                      <a:srgbClr val="C0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'GDP(ppp-$)'!$C$34:$Y$34</c:f>
              <c:numCache>
                <c:formatCode>[$$-409]#,##0</c:formatCode>
                <c:ptCount val="23"/>
                <c:pt idx="0">
                  <c:v>819.09567966148438</c:v>
                </c:pt>
                <c:pt idx="1">
                  <c:v>847.27096045510154</c:v>
                </c:pt>
                <c:pt idx="2">
                  <c:v>877.01442347133786</c:v>
                </c:pt>
                <c:pt idx="3">
                  <c:v>927.85754792508533</c:v>
                </c:pt>
                <c:pt idx="4">
                  <c:v>925.44161616896042</c:v>
                </c:pt>
                <c:pt idx="5">
                  <c:v>1023.0516296256851</c:v>
                </c:pt>
                <c:pt idx="6">
                  <c:v>1077.7619066135023</c:v>
                </c:pt>
                <c:pt idx="7">
                  <c:v>1228.7041347959444</c:v>
                </c:pt>
                <c:pt idx="8">
                  <c:v>1272.573204181328</c:v>
                </c:pt>
                <c:pt idx="9">
                  <c:v>1519.6925481354954</c:v>
                </c:pt>
                <c:pt idx="10">
                  <c:v>1710.5756454085554</c:v>
                </c:pt>
                <c:pt idx="11">
                  <c:v>1699.48799733991</c:v>
                </c:pt>
                <c:pt idx="12">
                  <c:v>1914.7743512737125</c:v>
                </c:pt>
                <c:pt idx="13">
                  <c:v>2015.5149620454124</c:v>
                </c:pt>
                <c:pt idx="14">
                  <c:v>2069.4246418038542</c:v>
                </c:pt>
                <c:pt idx="15">
                  <c:v>2087.3053230668288</c:v>
                </c:pt>
                <c:pt idx="16">
                  <c:v>2128.9880261609542</c:v>
                </c:pt>
                <c:pt idx="17">
                  <c:v>2202.5708512664983</c:v>
                </c:pt>
                <c:pt idx="18">
                  <c:v>2241.9232455449378</c:v>
                </c:pt>
                <c:pt idx="19">
                  <c:v>2293.5516838790518</c:v>
                </c:pt>
              </c:numCache>
            </c:numRef>
          </c:val>
          <c:smooth val="1"/>
          <c:extLst>
            <c:ext xmlns:c16="http://schemas.microsoft.com/office/drawing/2014/chart" uri="{C3380CC4-5D6E-409C-BE32-E72D297353CC}">
              <c16:uniqueId val="{0000001F-CA02-4121-BB13-A0E96BEE8EE9}"/>
            </c:ext>
          </c:extLst>
        </c:ser>
        <c:ser>
          <c:idx val="3"/>
          <c:order val="6"/>
          <c:tx>
            <c:strRef>
              <c:f>'GDP(ppp-$)'!$B$29</c:f>
              <c:strCache>
                <c:ptCount val="1"/>
                <c:pt idx="0">
                  <c:v>Iran</c:v>
                </c:pt>
              </c:strCache>
            </c:strRef>
          </c:tx>
          <c:spPr>
            <a:ln w="38100">
              <a:solidFill>
                <a:srgbClr val="FF0000"/>
              </a:solidFill>
              <a:prstDash val="solid"/>
            </a:ln>
          </c:spPr>
          <c:marker>
            <c:symbol val="circle"/>
            <c:size val="5"/>
            <c:spPr>
              <a:solidFill>
                <a:srgbClr val="FF0000"/>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30-CA02-4121-BB13-A0E96BEE8EE9}"/>
                </c:ext>
              </c:extLst>
            </c:dLbl>
            <c:dLbl>
              <c:idx val="1"/>
              <c:delete val="1"/>
              <c:extLst>
                <c:ext xmlns:c15="http://schemas.microsoft.com/office/drawing/2012/chart" uri="{CE6537A1-D6FC-4f65-9D91-7224C49458BB}"/>
                <c:ext xmlns:c16="http://schemas.microsoft.com/office/drawing/2014/chart" uri="{C3380CC4-5D6E-409C-BE32-E72D297353CC}">
                  <c16:uniqueId val="{00000031-CA02-4121-BB13-A0E96BEE8EE9}"/>
                </c:ext>
              </c:extLst>
            </c:dLbl>
            <c:dLbl>
              <c:idx val="2"/>
              <c:delete val="1"/>
              <c:extLst>
                <c:ext xmlns:c15="http://schemas.microsoft.com/office/drawing/2012/chart" uri="{CE6537A1-D6FC-4f65-9D91-7224C49458BB}"/>
                <c:ext xmlns:c16="http://schemas.microsoft.com/office/drawing/2014/chart" uri="{C3380CC4-5D6E-409C-BE32-E72D297353CC}">
                  <c16:uniqueId val="{00000032-CA02-4121-BB13-A0E96BEE8EE9}"/>
                </c:ext>
              </c:extLst>
            </c:dLbl>
            <c:dLbl>
              <c:idx val="3"/>
              <c:delete val="1"/>
              <c:extLst>
                <c:ext xmlns:c15="http://schemas.microsoft.com/office/drawing/2012/chart" uri="{CE6537A1-D6FC-4f65-9D91-7224C49458BB}"/>
                <c:ext xmlns:c16="http://schemas.microsoft.com/office/drawing/2014/chart" uri="{C3380CC4-5D6E-409C-BE32-E72D297353CC}">
                  <c16:uniqueId val="{00000033-CA02-4121-BB13-A0E96BEE8EE9}"/>
                </c:ext>
              </c:extLst>
            </c:dLbl>
            <c:dLbl>
              <c:idx val="4"/>
              <c:delete val="1"/>
              <c:extLst>
                <c:ext xmlns:c15="http://schemas.microsoft.com/office/drawing/2012/chart" uri="{CE6537A1-D6FC-4f65-9D91-7224C49458BB}"/>
                <c:ext xmlns:c16="http://schemas.microsoft.com/office/drawing/2014/chart" uri="{C3380CC4-5D6E-409C-BE32-E72D297353CC}">
                  <c16:uniqueId val="{00000034-CA02-4121-BB13-A0E96BEE8EE9}"/>
                </c:ext>
              </c:extLst>
            </c:dLbl>
            <c:dLbl>
              <c:idx val="5"/>
              <c:delete val="1"/>
              <c:extLst>
                <c:ext xmlns:c15="http://schemas.microsoft.com/office/drawing/2012/chart" uri="{CE6537A1-D6FC-4f65-9D91-7224C49458BB}"/>
                <c:ext xmlns:c16="http://schemas.microsoft.com/office/drawing/2014/chart" uri="{C3380CC4-5D6E-409C-BE32-E72D297353CC}">
                  <c16:uniqueId val="{00000035-CA02-4121-BB13-A0E96BEE8EE9}"/>
                </c:ext>
              </c:extLst>
            </c:dLbl>
            <c:dLbl>
              <c:idx val="6"/>
              <c:delete val="1"/>
              <c:extLst>
                <c:ext xmlns:c15="http://schemas.microsoft.com/office/drawing/2012/chart" uri="{CE6537A1-D6FC-4f65-9D91-7224C49458BB}"/>
                <c:ext xmlns:c16="http://schemas.microsoft.com/office/drawing/2014/chart" uri="{C3380CC4-5D6E-409C-BE32-E72D297353CC}">
                  <c16:uniqueId val="{00000036-CA02-4121-BB13-A0E96BEE8EE9}"/>
                </c:ext>
              </c:extLst>
            </c:dLbl>
            <c:dLbl>
              <c:idx val="7"/>
              <c:delete val="1"/>
              <c:extLst>
                <c:ext xmlns:c15="http://schemas.microsoft.com/office/drawing/2012/chart" uri="{CE6537A1-D6FC-4f65-9D91-7224C49458BB}"/>
                <c:ext xmlns:c16="http://schemas.microsoft.com/office/drawing/2014/chart" uri="{C3380CC4-5D6E-409C-BE32-E72D297353CC}">
                  <c16:uniqueId val="{00000037-CA02-4121-BB13-A0E96BEE8EE9}"/>
                </c:ext>
              </c:extLst>
            </c:dLbl>
            <c:dLbl>
              <c:idx val="8"/>
              <c:delete val="1"/>
              <c:extLst>
                <c:ext xmlns:c15="http://schemas.microsoft.com/office/drawing/2012/chart" uri="{CE6537A1-D6FC-4f65-9D91-7224C49458BB}"/>
                <c:ext xmlns:c16="http://schemas.microsoft.com/office/drawing/2014/chart" uri="{C3380CC4-5D6E-409C-BE32-E72D297353CC}">
                  <c16:uniqueId val="{00000038-CA02-4121-BB13-A0E96BEE8EE9}"/>
                </c:ext>
              </c:extLst>
            </c:dLbl>
            <c:dLbl>
              <c:idx val="9"/>
              <c:delete val="1"/>
              <c:extLst>
                <c:ext xmlns:c15="http://schemas.microsoft.com/office/drawing/2012/chart" uri="{CE6537A1-D6FC-4f65-9D91-7224C49458BB}"/>
                <c:ext xmlns:c16="http://schemas.microsoft.com/office/drawing/2014/chart" uri="{C3380CC4-5D6E-409C-BE32-E72D297353CC}">
                  <c16:uniqueId val="{00000039-CA02-4121-BB13-A0E96BEE8EE9}"/>
                </c:ext>
              </c:extLst>
            </c:dLbl>
            <c:dLbl>
              <c:idx val="10"/>
              <c:delete val="1"/>
              <c:extLst>
                <c:ext xmlns:c15="http://schemas.microsoft.com/office/drawing/2012/chart" uri="{CE6537A1-D6FC-4f65-9D91-7224C49458BB}"/>
                <c:ext xmlns:c16="http://schemas.microsoft.com/office/drawing/2014/chart" uri="{C3380CC4-5D6E-409C-BE32-E72D297353CC}">
                  <c16:uniqueId val="{0000003A-CA02-4121-BB13-A0E96BEE8EE9}"/>
                </c:ext>
              </c:extLst>
            </c:dLbl>
            <c:dLbl>
              <c:idx val="11"/>
              <c:delete val="1"/>
              <c:extLst>
                <c:ext xmlns:c15="http://schemas.microsoft.com/office/drawing/2012/chart" uri="{CE6537A1-D6FC-4f65-9D91-7224C49458BB}"/>
                <c:ext xmlns:c16="http://schemas.microsoft.com/office/drawing/2014/chart" uri="{C3380CC4-5D6E-409C-BE32-E72D297353CC}">
                  <c16:uniqueId val="{0000003B-CA02-4121-BB13-A0E96BEE8EE9}"/>
                </c:ext>
              </c:extLst>
            </c:dLbl>
            <c:dLbl>
              <c:idx val="12"/>
              <c:delete val="1"/>
              <c:extLst>
                <c:ext xmlns:c15="http://schemas.microsoft.com/office/drawing/2012/chart" uri="{CE6537A1-D6FC-4f65-9D91-7224C49458BB}"/>
                <c:ext xmlns:c16="http://schemas.microsoft.com/office/drawing/2014/chart" uri="{C3380CC4-5D6E-409C-BE32-E72D297353CC}">
                  <c16:uniqueId val="{0000003C-CA02-4121-BB13-A0E96BEE8EE9}"/>
                </c:ext>
              </c:extLst>
            </c:dLbl>
            <c:dLbl>
              <c:idx val="13"/>
              <c:delete val="1"/>
              <c:extLst>
                <c:ext xmlns:c15="http://schemas.microsoft.com/office/drawing/2012/chart" uri="{CE6537A1-D6FC-4f65-9D91-7224C49458BB}"/>
                <c:ext xmlns:c16="http://schemas.microsoft.com/office/drawing/2014/chart" uri="{C3380CC4-5D6E-409C-BE32-E72D297353CC}">
                  <c16:uniqueId val="{0000003D-CA02-4121-BB13-A0E96BEE8EE9}"/>
                </c:ext>
              </c:extLst>
            </c:dLbl>
            <c:dLbl>
              <c:idx val="14"/>
              <c:delete val="1"/>
              <c:extLst>
                <c:ext xmlns:c15="http://schemas.microsoft.com/office/drawing/2012/chart" uri="{CE6537A1-D6FC-4f65-9D91-7224C49458BB}"/>
                <c:ext xmlns:c16="http://schemas.microsoft.com/office/drawing/2014/chart" uri="{C3380CC4-5D6E-409C-BE32-E72D297353CC}">
                  <c16:uniqueId val="{0000003E-CA02-4121-BB13-A0E96BEE8EE9}"/>
                </c:ext>
              </c:extLst>
            </c:dLbl>
            <c:dLbl>
              <c:idx val="15"/>
              <c:delete val="1"/>
              <c:extLst>
                <c:ext xmlns:c15="http://schemas.microsoft.com/office/drawing/2012/chart" uri="{CE6537A1-D6FC-4f65-9D91-7224C49458BB}"/>
                <c:ext xmlns:c16="http://schemas.microsoft.com/office/drawing/2014/chart" uri="{C3380CC4-5D6E-409C-BE32-E72D297353CC}">
                  <c16:uniqueId val="{00000003-9062-4403-9B02-89E20814692A}"/>
                </c:ext>
              </c:extLst>
            </c:dLbl>
            <c:dLbl>
              <c:idx val="16"/>
              <c:delete val="1"/>
              <c:extLst>
                <c:ext xmlns:c15="http://schemas.microsoft.com/office/drawing/2012/chart" uri="{CE6537A1-D6FC-4f65-9D91-7224C49458BB}"/>
                <c:ext xmlns:c16="http://schemas.microsoft.com/office/drawing/2014/chart" uri="{C3380CC4-5D6E-409C-BE32-E72D297353CC}">
                  <c16:uniqueId val="{00000001-1F08-48D3-A32C-2B789AEA3202}"/>
                </c:ext>
              </c:extLst>
            </c:dLbl>
            <c:dLbl>
              <c:idx val="17"/>
              <c:delete val="1"/>
              <c:extLst>
                <c:ext xmlns:c15="http://schemas.microsoft.com/office/drawing/2012/chart" uri="{CE6537A1-D6FC-4f65-9D91-7224C49458BB}"/>
                <c:ext xmlns:c16="http://schemas.microsoft.com/office/drawing/2014/chart" uri="{C3380CC4-5D6E-409C-BE32-E72D297353CC}">
                  <c16:uniqueId val="{00000002-1F08-48D3-A32C-2B789AEA3202}"/>
                </c:ext>
              </c:extLst>
            </c:dLbl>
            <c:dLbl>
              <c:idx val="18"/>
              <c:delete val="1"/>
              <c:extLst>
                <c:ext xmlns:c15="http://schemas.microsoft.com/office/drawing/2012/chart" uri="{CE6537A1-D6FC-4f65-9D91-7224C49458BB}"/>
                <c:ext xmlns:c16="http://schemas.microsoft.com/office/drawing/2014/chart" uri="{C3380CC4-5D6E-409C-BE32-E72D297353CC}">
                  <c16:uniqueId val="{00000003-942B-4977-8660-6FD5F35BB0F9}"/>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FF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'GDP(ppp-$)'!$C$27:$AA$27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'GDP(ppp-$)'!$C$29:$Y$29</c:f>
              <c:numCache>
                <c:formatCode>[$$-409]#,##0</c:formatCode>
                <c:ptCount val="23"/>
                <c:pt idx="0">
                  <c:v>10309.06655906553</c:v>
                </c:pt>
                <c:pt idx="1">
                  <c:v>10485.288075580742</c:v>
                </c:pt>
                <c:pt idx="2">
                  <c:v>11283.104824615219</c:v>
                </c:pt>
                <c:pt idx="3">
                  <c:v>12342.728575984078</c:v>
                </c:pt>
                <c:pt idx="4">
                  <c:v>13070.559107950936</c:v>
                </c:pt>
                <c:pt idx="5">
                  <c:v>13745.920018583232</c:v>
                </c:pt>
                <c:pt idx="6">
                  <c:v>14702.958462191111</c:v>
                </c:pt>
                <c:pt idx="7">
                  <c:v>16150.33472197807</c:v>
                </c:pt>
                <c:pt idx="8">
                  <c:v>16326.323638613741</c:v>
                </c:pt>
                <c:pt idx="9">
                  <c:v>16433.259251751544</c:v>
                </c:pt>
                <c:pt idx="10">
                  <c:v>17388.895612578897</c:v>
                </c:pt>
                <c:pt idx="11">
                  <c:v>18008.802520804675</c:v>
                </c:pt>
                <c:pt idx="12">
                  <c:v>15950.104534064183</c:v>
                </c:pt>
                <c:pt idx="13">
                  <c:v>15273.846311543832</c:v>
                </c:pt>
                <c:pt idx="14">
                  <c:v>15235.704837184267</c:v>
                </c:pt>
                <c:pt idx="15">
                  <c:v>13588.467601249773</c:v>
                </c:pt>
                <c:pt idx="16">
                  <c:v>14011.545128759491</c:v>
                </c:pt>
                <c:pt idx="17">
                  <c:v>14535.863064123385</c:v>
                </c:pt>
                <c:pt idx="18">
                  <c:v>15223.94205905208</c:v>
                </c:pt>
                <c:pt idx="19">
                  <c:v>15810.115744815963</c:v>
                </c:pt>
              </c:numCache>
            </c:numRef>
          </c:val>
          <c:smooth val="1"/>
          <c:extLst>
            <c:ext xmlns:c16="http://schemas.microsoft.com/office/drawing/2014/chart" uri="{C3380CC4-5D6E-409C-BE32-E72D297353CC}">
              <c16:uniqueId val="{0000003F-CA02-4121-BB13-A0E96BEE8EE9}"/>
            </c:ext>
          </c:extLst>
        </c:ser>
        <c:dLbls>
          <c:showLegendKey val="0"/>
          <c:showVal val="0"/>
          <c:showCatName val="0"/>
          <c:showSerName val="0"/>
          <c:showPercent val="0"/>
          <c:showBubbleSize val="0"/>
        </c:dLbls>
        <c:marker val="1"/>
        <c:smooth val="0"/>
        <c:axId val="327761520"/>
        <c:axId val="1"/>
      </c:lineChart>
      <c:catAx>
        <c:axId val="327761520"/>
        <c:scaling>
          <c:orientation val="minMax"/>
        </c:scaling>
        <c:delete val="0"/>
        <c:axPos val="b"/>
        <c:minorGridlines>
          <c:spPr>
            <a:ln>
              <a:solidFill>
                <a:schemeClr val="bg1">
                  <a:lumMod val="65000"/>
                </a:schemeClr>
              </a:solidFill>
            </a:ln>
          </c:spPr>
        </c:minorGridlines>
        <c:numFmt formatCode="General" sourceLinked="1"/>
        <c:majorTickMark val="out"/>
        <c:minorTickMark val="none"/>
        <c:tickLblPos val="nextTo"/>
        <c:spPr>
          <a:ln w="3175">
            <a:solidFill>
              <a:schemeClr val="bg1">
                <a:lumMod val="50000"/>
              </a:schemeClr>
            </a:solidFill>
            <a:prstDash val="solid"/>
          </a:ln>
        </c:spPr>
        <c:txPr>
          <a:bodyPr rot="-2700000" vert="horz"/>
          <a:lstStyle/>
          <a:p>
            <a:pPr>
              <a:defRPr sz="1000" b="0" i="0" u="none" strike="noStrike" baseline="0">
                <a:solidFill>
                  <a:srgbClr val="333333"/>
                </a:solidFill>
                <a:latin typeface="Calibri"/>
                <a:ea typeface="Calibri"/>
                <a:cs typeface="Calibri"/>
              </a:defRPr>
            </a:pPr>
            <a:endParaRPr lang="da-DK"/>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65000"/>
                </a:schemeClr>
              </a:solidFill>
              <a:prstDash val="solid"/>
            </a:ln>
          </c:spPr>
        </c:majorGridlines>
        <c:numFmt formatCode="[$$-409]#,##0" sourceLinked="1"/>
        <c:majorTickMark val="out"/>
        <c:minorTickMark val="none"/>
        <c:tickLblPos val="nextTo"/>
        <c:spPr>
          <a:ln w="3175">
            <a:solidFill>
              <a:schemeClr val="bg1">
                <a:lumMod val="50000"/>
              </a:schemeClr>
            </a:solidFill>
            <a:prstDash val="solid"/>
          </a:ln>
        </c:spPr>
        <c:txPr>
          <a:bodyPr rot="0" vert="horz"/>
          <a:lstStyle/>
          <a:p>
            <a:pPr>
              <a:defRPr sz="1000" b="0" i="0" u="none" strike="noStrike" baseline="0">
                <a:solidFill>
                  <a:srgbClr val="333333"/>
                </a:solidFill>
                <a:latin typeface="Calibri"/>
                <a:ea typeface="Calibri"/>
                <a:cs typeface="Calibri"/>
              </a:defRPr>
            </a:pPr>
            <a:endParaRPr lang="da-DK"/>
          </a:p>
        </c:txPr>
        <c:crossAx val="327761520"/>
        <c:crosses val="autoZero"/>
        <c:crossBetween val="midCat"/>
      </c:valAx>
      <c:spPr>
        <a:solidFill>
          <a:schemeClr val="bg1">
            <a:lumMod val="85000"/>
          </a:schemeClr>
        </a:solidFill>
        <a:ln w="12700">
          <a:solidFill>
            <a:schemeClr val="bg1">
              <a:lumMod val="50000"/>
            </a:schemeClr>
          </a:solidFill>
          <a:prstDash val="solid"/>
        </a:ln>
      </c:spPr>
    </c:plotArea>
    <c:plotVisOnly val="1"/>
    <c:dispBlanksAs val="gap"/>
    <c:showDLblsOverMax val="0"/>
  </c:chart>
  <c:spPr>
    <a:solidFill>
      <a:schemeClr val="bg1">
        <a:lumMod val="75000"/>
      </a:schemeClr>
    </a:solidFill>
    <a:ln w="12700">
      <a:noFill/>
      <a:prstDash val="solid"/>
    </a:ln>
  </c:spPr>
  <c:txPr>
    <a:bodyPr/>
    <a:lstStyle/>
    <a:p>
      <a:pPr>
        <a:defRPr sz="1200" b="0" i="0" u="none" strike="noStrike" baseline="0">
          <a:solidFill>
            <a:srgbClr val="000000"/>
          </a:solidFill>
          <a:latin typeface="Arial"/>
          <a:ea typeface="Arial"/>
          <a:cs typeface="Arial"/>
        </a:defRPr>
      </a:pPr>
      <a:endParaRPr lang="da-DK"/>
    </a:p>
  </c:txPr>
  <c:printSettings>
    <c:headerFooter alignWithMargins="0"/>
    <c:pageMargins b="1" l="0.75" r="0.7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chemeClr val="tx1">
                    <a:lumMod val="95000"/>
                    <a:lumOff val="5000"/>
                  </a:schemeClr>
                </a:solidFill>
                <a:latin typeface="+mn-lt"/>
                <a:ea typeface="Arial"/>
                <a:cs typeface="Arial"/>
              </a:defRPr>
            </a:pPr>
            <a:r>
              <a:rPr lang="da-DK" sz="1100" b="1" i="0" u="none" strike="noStrike" baseline="0">
                <a:solidFill>
                  <a:schemeClr val="tx1">
                    <a:lumMod val="95000"/>
                    <a:lumOff val="5000"/>
                  </a:schemeClr>
                </a:solidFill>
                <a:latin typeface="+mn-lt"/>
                <a:cs typeface="Times New Roman"/>
              </a:rPr>
              <a:t>Relative Environmental Performance</a:t>
            </a:r>
          </a:p>
          <a:p>
            <a:pPr>
              <a:defRPr sz="900" b="0" i="0" u="none" strike="noStrike" baseline="0">
                <a:solidFill>
                  <a:schemeClr val="tx1">
                    <a:lumMod val="95000"/>
                    <a:lumOff val="5000"/>
                  </a:schemeClr>
                </a:solidFill>
                <a:latin typeface="+mn-lt"/>
                <a:ea typeface="Arial"/>
                <a:cs typeface="Arial"/>
              </a:defRPr>
            </a:pPr>
            <a:r>
              <a:rPr lang="da-DK" sz="1100" b="0" i="0" u="none" strike="noStrike" baseline="0">
                <a:solidFill>
                  <a:schemeClr val="tx1">
                    <a:lumMod val="95000"/>
                    <a:lumOff val="5000"/>
                  </a:schemeClr>
                </a:solidFill>
                <a:latin typeface="+mn-lt"/>
                <a:cs typeface="Times New Roman"/>
              </a:rPr>
              <a:t>(higher number = better performance)</a:t>
            </a:r>
          </a:p>
          <a:p>
            <a:pPr>
              <a:defRPr sz="900" b="0" i="0" u="none" strike="noStrike" baseline="0">
                <a:solidFill>
                  <a:schemeClr val="tx1">
                    <a:lumMod val="95000"/>
                    <a:lumOff val="5000"/>
                  </a:schemeClr>
                </a:solidFill>
                <a:latin typeface="+mn-lt"/>
                <a:ea typeface="Arial"/>
                <a:cs typeface="Arial"/>
              </a:defRPr>
            </a:pPr>
            <a:r>
              <a:rPr lang="da-DK" sz="1100" b="0" i="0" u="none" strike="noStrike" baseline="0">
                <a:solidFill>
                  <a:schemeClr val="tx1">
                    <a:lumMod val="65000"/>
                    <a:lumOff val="35000"/>
                  </a:schemeClr>
                </a:solidFill>
                <a:latin typeface="+mn-lt"/>
                <a:cs typeface="Times New Roman"/>
              </a:rPr>
              <a:t>Subject to changes in calculation methods over time</a:t>
            </a:r>
          </a:p>
          <a:p>
            <a:pPr>
              <a:defRPr sz="900" b="0" i="0" u="none" strike="noStrike" baseline="0">
                <a:solidFill>
                  <a:schemeClr val="tx1">
                    <a:lumMod val="95000"/>
                    <a:lumOff val="5000"/>
                  </a:schemeClr>
                </a:solidFill>
                <a:latin typeface="+mn-lt"/>
                <a:ea typeface="Arial"/>
                <a:cs typeface="Arial"/>
              </a:defRPr>
            </a:pPr>
            <a:endParaRPr lang="da-DK" sz="1100" b="0" i="0" u="none" strike="noStrike" baseline="0">
              <a:solidFill>
                <a:schemeClr val="tx1">
                  <a:lumMod val="95000"/>
                  <a:lumOff val="5000"/>
                </a:schemeClr>
              </a:solidFill>
              <a:latin typeface="+mn-lt"/>
              <a:cs typeface="Times New Roman"/>
            </a:endParaRPr>
          </a:p>
        </c:rich>
      </c:tx>
      <c:layout>
        <c:manualLayout>
          <c:xMode val="edge"/>
          <c:yMode val="edge"/>
          <c:x val="0.20673592271554292"/>
          <c:y val="1.973653530838336E-2"/>
        </c:manualLayout>
      </c:layout>
      <c:overlay val="0"/>
      <c:spPr>
        <a:noFill/>
        <a:ln w="25400">
          <a:noFill/>
        </a:ln>
      </c:spPr>
    </c:title>
    <c:autoTitleDeleted val="0"/>
    <c:plotArea>
      <c:layout>
        <c:manualLayout>
          <c:layoutTarget val="inner"/>
          <c:xMode val="edge"/>
          <c:yMode val="edge"/>
          <c:x val="6.948860804164185E-2"/>
          <c:y val="0.16963684765057574"/>
          <c:w val="0.88542455722446456"/>
          <c:h val="0.74229587097337302"/>
        </c:manualLayout>
      </c:layout>
      <c:lineChart>
        <c:grouping val="standard"/>
        <c:varyColors val="0"/>
        <c:ser>
          <c:idx val="0"/>
          <c:order val="0"/>
          <c:tx>
            <c:strRef>
              <c:f>Environment!$K$10</c:f>
              <c:strCache>
                <c:ptCount val="1"/>
                <c:pt idx="0">
                  <c:v>(average country)</c:v>
                </c:pt>
              </c:strCache>
            </c:strRef>
          </c:tx>
          <c:spPr>
            <a:ln w="38100">
              <a:solidFill>
                <a:schemeClr val="bg1">
                  <a:lumMod val="50000"/>
                </a:schemeClr>
              </a:solidFill>
            </a:ln>
          </c:spPr>
          <c:marker>
            <c:symbol val="circle"/>
            <c:size val="5"/>
            <c:spPr>
              <a:solidFill>
                <a:schemeClr val="bg1">
                  <a:lumMod val="50000"/>
                </a:schemeClr>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046A-43CD-AC6A-E59529A0B5B5}"/>
                </c:ext>
              </c:extLst>
            </c:dLbl>
            <c:dLbl>
              <c:idx val="1"/>
              <c:delete val="1"/>
              <c:extLst>
                <c:ext xmlns:c15="http://schemas.microsoft.com/office/drawing/2012/chart" uri="{CE6537A1-D6FC-4f65-9D91-7224C49458BB}"/>
                <c:ext xmlns:c16="http://schemas.microsoft.com/office/drawing/2014/chart" uri="{C3380CC4-5D6E-409C-BE32-E72D297353CC}">
                  <c16:uniqueId val="{00000001-046A-43CD-AC6A-E59529A0B5B5}"/>
                </c:ext>
              </c:extLst>
            </c:dLbl>
            <c:dLbl>
              <c:idx val="2"/>
              <c:delete val="1"/>
              <c:extLst>
                <c:ext xmlns:c15="http://schemas.microsoft.com/office/drawing/2012/chart" uri="{CE6537A1-D6FC-4f65-9D91-7224C49458BB}"/>
                <c:ext xmlns:c16="http://schemas.microsoft.com/office/drawing/2014/chart" uri="{C3380CC4-5D6E-409C-BE32-E72D297353CC}">
                  <c16:uniqueId val="{00000002-046A-43CD-AC6A-E59529A0B5B5}"/>
                </c:ext>
              </c:extLst>
            </c:dLbl>
            <c:dLbl>
              <c:idx val="3"/>
              <c:delete val="1"/>
              <c:extLst>
                <c:ext xmlns:c15="http://schemas.microsoft.com/office/drawing/2012/chart" uri="{CE6537A1-D6FC-4f65-9D91-7224C49458BB}"/>
                <c:ext xmlns:c16="http://schemas.microsoft.com/office/drawing/2014/chart" uri="{C3380CC4-5D6E-409C-BE32-E72D297353CC}">
                  <c16:uniqueId val="{00000003-046A-43CD-AC6A-E59529A0B5B5}"/>
                </c:ext>
              </c:extLst>
            </c:dLbl>
            <c:dLbl>
              <c:idx val="4"/>
              <c:delete val="1"/>
              <c:extLst>
                <c:ext xmlns:c15="http://schemas.microsoft.com/office/drawing/2012/chart" uri="{CE6537A1-D6FC-4f65-9D91-7224C49458BB}"/>
                <c:ext xmlns:c16="http://schemas.microsoft.com/office/drawing/2014/chart" uri="{C3380CC4-5D6E-409C-BE32-E72D297353CC}">
                  <c16:uniqueId val="{00000004-046A-43CD-AC6A-E59529A0B5B5}"/>
                </c:ext>
              </c:extLst>
            </c:dLbl>
            <c:dLbl>
              <c:idx val="5"/>
              <c:delete val="1"/>
              <c:extLst>
                <c:ext xmlns:c15="http://schemas.microsoft.com/office/drawing/2012/chart" uri="{CE6537A1-D6FC-4f65-9D91-7224C49458BB}"/>
                <c:ext xmlns:c16="http://schemas.microsoft.com/office/drawing/2014/chart" uri="{C3380CC4-5D6E-409C-BE32-E72D297353CC}">
                  <c16:uniqueId val="{00000001-BCB1-4D59-9EA5-CFA65A934E9F}"/>
                </c:ext>
              </c:extLst>
            </c:dLbl>
            <c:dLbl>
              <c:idx val="6"/>
              <c:layout>
                <c:manualLayout>
                  <c:x val="0"/>
                  <c:y val="9.501187648456057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93B2-4AB5-B24D-3CDDE45050E0}"/>
                </c:ext>
              </c:extLst>
            </c:dLbl>
            <c:spPr>
              <a:noFill/>
              <a:ln w="25400">
                <a:noFill/>
              </a:ln>
            </c:spPr>
            <c:txPr>
              <a:bodyPr wrap="square" lIns="38100" tIns="19050" rIns="38100" bIns="19050" anchor="ctr" anchorCtr="0">
                <a:spAutoFit/>
              </a:bodyPr>
              <a:lstStyle/>
              <a:p>
                <a:pPr algn="ctr">
                  <a:defRPr lang="da-DK" sz="1000" b="1" i="0" u="none" strike="noStrike" kern="1200" baseline="0">
                    <a:solidFill>
                      <a:schemeClr val="bg1">
                        <a:lumMod val="50000"/>
                      </a:schemeClr>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Environment!$L$6:$T$6</c:f>
              <c:numCache>
                <c:formatCode>General</c:formatCode>
                <c:ptCount val="9"/>
                <c:pt idx="0">
                  <c:v>2006</c:v>
                </c:pt>
                <c:pt idx="1">
                  <c:v>2008</c:v>
                </c:pt>
                <c:pt idx="2">
                  <c:v>2010</c:v>
                </c:pt>
                <c:pt idx="3">
                  <c:v>2012</c:v>
                </c:pt>
                <c:pt idx="4">
                  <c:v>2014</c:v>
                </c:pt>
                <c:pt idx="5">
                  <c:v>2016</c:v>
                </c:pt>
                <c:pt idx="6">
                  <c:v>2018</c:v>
                </c:pt>
                <c:pt idx="7">
                  <c:v>2020</c:v>
                </c:pt>
                <c:pt idx="8">
                  <c:v>2022</c:v>
                </c:pt>
              </c:numCache>
            </c:numRef>
          </c:cat>
          <c:val>
            <c:numRef>
              <c:f>Environment!$L$10:$T$10</c:f>
              <c:numCache>
                <c:formatCode>0</c:formatCode>
                <c:ptCount val="9"/>
                <c:pt idx="0">
                  <c:v>100</c:v>
                </c:pt>
                <c:pt idx="1">
                  <c:v>100</c:v>
                </c:pt>
                <c:pt idx="2">
                  <c:v>100</c:v>
                </c:pt>
                <c:pt idx="3">
                  <c:v>100</c:v>
                </c:pt>
                <c:pt idx="4">
                  <c:v>100</c:v>
                </c:pt>
                <c:pt idx="5">
                  <c:v>100</c:v>
                </c:pt>
                <c:pt idx="6">
                  <c:v>100</c:v>
                </c:pt>
              </c:numCache>
            </c:numRef>
          </c:val>
          <c:smooth val="1"/>
          <c:extLst>
            <c:ext xmlns:c16="http://schemas.microsoft.com/office/drawing/2014/chart" uri="{C3380CC4-5D6E-409C-BE32-E72D297353CC}">
              <c16:uniqueId val="{00000005-046A-43CD-AC6A-E59529A0B5B5}"/>
            </c:ext>
          </c:extLst>
        </c:ser>
        <c:ser>
          <c:idx val="3"/>
          <c:order val="1"/>
          <c:tx>
            <c:strRef>
              <c:f>Environment!$K$7</c:f>
              <c:strCache>
                <c:ptCount val="1"/>
                <c:pt idx="0">
                  <c:v>Germany</c:v>
                </c:pt>
              </c:strCache>
            </c:strRef>
          </c:tx>
          <c:spPr>
            <a:ln w="38100">
              <a:solidFill>
                <a:srgbClr val="FF0000"/>
              </a:solidFill>
              <a:prstDash val="solid"/>
            </a:ln>
          </c:spPr>
          <c:marker>
            <c:symbol val="circle"/>
            <c:size val="5"/>
            <c:spPr>
              <a:solidFill>
                <a:srgbClr val="FF0000"/>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2-046A-43CD-AC6A-E59529A0B5B5}"/>
                </c:ext>
              </c:extLst>
            </c:dLbl>
            <c:dLbl>
              <c:idx val="1"/>
              <c:delete val="1"/>
              <c:extLst>
                <c:ext xmlns:c15="http://schemas.microsoft.com/office/drawing/2012/chart" uri="{CE6537A1-D6FC-4f65-9D91-7224C49458BB}"/>
                <c:ext xmlns:c16="http://schemas.microsoft.com/office/drawing/2014/chart" uri="{C3380CC4-5D6E-409C-BE32-E72D297353CC}">
                  <c16:uniqueId val="{00000013-046A-43CD-AC6A-E59529A0B5B5}"/>
                </c:ext>
              </c:extLst>
            </c:dLbl>
            <c:dLbl>
              <c:idx val="2"/>
              <c:delete val="1"/>
              <c:extLst>
                <c:ext xmlns:c15="http://schemas.microsoft.com/office/drawing/2012/chart" uri="{CE6537A1-D6FC-4f65-9D91-7224C49458BB}"/>
                <c:ext xmlns:c16="http://schemas.microsoft.com/office/drawing/2014/chart" uri="{C3380CC4-5D6E-409C-BE32-E72D297353CC}">
                  <c16:uniqueId val="{00000014-046A-43CD-AC6A-E59529A0B5B5}"/>
                </c:ext>
              </c:extLst>
            </c:dLbl>
            <c:dLbl>
              <c:idx val="3"/>
              <c:delete val="1"/>
              <c:extLst>
                <c:ext xmlns:c15="http://schemas.microsoft.com/office/drawing/2012/chart" uri="{CE6537A1-D6FC-4f65-9D91-7224C49458BB}"/>
                <c:ext xmlns:c16="http://schemas.microsoft.com/office/drawing/2014/chart" uri="{C3380CC4-5D6E-409C-BE32-E72D297353CC}">
                  <c16:uniqueId val="{00000015-046A-43CD-AC6A-E59529A0B5B5}"/>
                </c:ext>
              </c:extLst>
            </c:dLbl>
            <c:dLbl>
              <c:idx val="4"/>
              <c:delete val="1"/>
              <c:extLst>
                <c:ext xmlns:c15="http://schemas.microsoft.com/office/drawing/2012/chart" uri="{CE6537A1-D6FC-4f65-9D91-7224C49458BB}"/>
                <c:ext xmlns:c16="http://schemas.microsoft.com/office/drawing/2014/chart" uri="{C3380CC4-5D6E-409C-BE32-E72D297353CC}">
                  <c16:uniqueId val="{00000016-046A-43CD-AC6A-E59529A0B5B5}"/>
                </c:ext>
              </c:extLst>
            </c:dLbl>
            <c:dLbl>
              <c:idx val="5"/>
              <c:delete val="1"/>
              <c:extLst>
                <c:ext xmlns:c15="http://schemas.microsoft.com/office/drawing/2012/chart" uri="{CE6537A1-D6FC-4f65-9D91-7224C49458BB}"/>
                <c:ext xmlns:c16="http://schemas.microsoft.com/office/drawing/2014/chart" uri="{C3380CC4-5D6E-409C-BE32-E72D297353CC}">
                  <c16:uniqueId val="{00000000-BCB1-4D59-9EA5-CFA65A934E9F}"/>
                </c:ext>
              </c:extLst>
            </c:dLbl>
            <c:spPr>
              <a:noFill/>
              <a:ln w="25400">
                <a:noFill/>
              </a:ln>
            </c:spPr>
            <c:txPr>
              <a:bodyPr wrap="square" lIns="38100" tIns="19050" rIns="38100" bIns="19050" anchor="ctr">
                <a:spAutoFit/>
              </a:bodyPr>
              <a:lstStyle/>
              <a:p>
                <a:pPr>
                  <a:defRPr sz="1000" b="1" i="0" u="none" strike="noStrike" baseline="0">
                    <a:solidFill>
                      <a:srgbClr val="FF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Environment!$L$6:$T$6</c:f>
              <c:numCache>
                <c:formatCode>General</c:formatCode>
                <c:ptCount val="9"/>
                <c:pt idx="0">
                  <c:v>2006</c:v>
                </c:pt>
                <c:pt idx="1">
                  <c:v>2008</c:v>
                </c:pt>
                <c:pt idx="2">
                  <c:v>2010</c:v>
                </c:pt>
                <c:pt idx="3">
                  <c:v>2012</c:v>
                </c:pt>
                <c:pt idx="4">
                  <c:v>2014</c:v>
                </c:pt>
                <c:pt idx="5">
                  <c:v>2016</c:v>
                </c:pt>
                <c:pt idx="6">
                  <c:v>2018</c:v>
                </c:pt>
                <c:pt idx="7">
                  <c:v>2020</c:v>
                </c:pt>
                <c:pt idx="8">
                  <c:v>2022</c:v>
                </c:pt>
              </c:numCache>
            </c:numRef>
          </c:cat>
          <c:val>
            <c:numRef>
              <c:f>Environment!$L$7:$T$7</c:f>
              <c:numCache>
                <c:formatCode>0</c:formatCode>
                <c:ptCount val="9"/>
                <c:pt idx="0">
                  <c:v>123.10077519379846</c:v>
                </c:pt>
                <c:pt idx="1">
                  <c:v>120.02781641168288</c:v>
                </c:pt>
                <c:pt idx="2">
                  <c:v>125.34246575342468</c:v>
                </c:pt>
                <c:pt idx="3">
                  <c:v>126.24528301886792</c:v>
                </c:pt>
                <c:pt idx="4">
                  <c:v>158.40551181102362</c:v>
                </c:pt>
                <c:pt idx="5">
                  <c:v>124.85598036415711</c:v>
                </c:pt>
                <c:pt idx="6">
                  <c:v>121.73327683615821</c:v>
                </c:pt>
              </c:numCache>
            </c:numRef>
          </c:val>
          <c:smooth val="1"/>
          <c:extLst>
            <c:ext xmlns:c16="http://schemas.microsoft.com/office/drawing/2014/chart" uri="{C3380CC4-5D6E-409C-BE32-E72D297353CC}">
              <c16:uniqueId val="{00000017-046A-43CD-AC6A-E59529A0B5B5}"/>
            </c:ext>
          </c:extLst>
        </c:ser>
        <c:ser>
          <c:idx val="2"/>
          <c:order val="2"/>
          <c:tx>
            <c:strRef>
              <c:f>Environment!$K$8</c:f>
              <c:strCache>
                <c:ptCount val="1"/>
                <c:pt idx="0">
                  <c:v>Pakistan</c:v>
                </c:pt>
              </c:strCache>
            </c:strRef>
          </c:tx>
          <c:spPr>
            <a:ln w="38100">
              <a:solidFill>
                <a:srgbClr val="00B050"/>
              </a:solidFill>
              <a:prstDash val="solid"/>
            </a:ln>
          </c:spPr>
          <c:marker>
            <c:symbol val="circle"/>
            <c:size val="5"/>
            <c:spPr>
              <a:solidFill>
                <a:srgbClr val="00B050"/>
              </a:solidFill>
              <a:ln>
                <a:no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046A-43CD-AC6A-E59529A0B5B5}"/>
                </c:ext>
              </c:extLst>
            </c:dLbl>
            <c:dLbl>
              <c:idx val="1"/>
              <c:delete val="1"/>
              <c:extLst>
                <c:ext xmlns:c15="http://schemas.microsoft.com/office/drawing/2012/chart" uri="{CE6537A1-D6FC-4f65-9D91-7224C49458BB}"/>
                <c:ext xmlns:c16="http://schemas.microsoft.com/office/drawing/2014/chart" uri="{C3380CC4-5D6E-409C-BE32-E72D297353CC}">
                  <c16:uniqueId val="{0000000D-046A-43CD-AC6A-E59529A0B5B5}"/>
                </c:ext>
              </c:extLst>
            </c:dLbl>
            <c:dLbl>
              <c:idx val="2"/>
              <c:delete val="1"/>
              <c:extLst>
                <c:ext xmlns:c15="http://schemas.microsoft.com/office/drawing/2012/chart" uri="{CE6537A1-D6FC-4f65-9D91-7224C49458BB}"/>
                <c:ext xmlns:c16="http://schemas.microsoft.com/office/drawing/2014/chart" uri="{C3380CC4-5D6E-409C-BE32-E72D297353CC}">
                  <c16:uniqueId val="{0000000E-046A-43CD-AC6A-E59529A0B5B5}"/>
                </c:ext>
              </c:extLst>
            </c:dLbl>
            <c:dLbl>
              <c:idx val="3"/>
              <c:delete val="1"/>
              <c:extLst>
                <c:ext xmlns:c15="http://schemas.microsoft.com/office/drawing/2012/chart" uri="{CE6537A1-D6FC-4f65-9D91-7224C49458BB}"/>
                <c:ext xmlns:c16="http://schemas.microsoft.com/office/drawing/2014/chart" uri="{C3380CC4-5D6E-409C-BE32-E72D297353CC}">
                  <c16:uniqueId val="{0000000F-046A-43CD-AC6A-E59529A0B5B5}"/>
                </c:ext>
              </c:extLst>
            </c:dLbl>
            <c:dLbl>
              <c:idx val="4"/>
              <c:delete val="1"/>
              <c:extLst>
                <c:ext xmlns:c15="http://schemas.microsoft.com/office/drawing/2012/chart" uri="{CE6537A1-D6FC-4f65-9D91-7224C49458BB}"/>
                <c:ext xmlns:c16="http://schemas.microsoft.com/office/drawing/2014/chart" uri="{C3380CC4-5D6E-409C-BE32-E72D297353CC}">
                  <c16:uniqueId val="{00000010-046A-43CD-AC6A-E59529A0B5B5}"/>
                </c:ext>
              </c:extLst>
            </c:dLbl>
            <c:dLbl>
              <c:idx val="5"/>
              <c:delete val="1"/>
              <c:extLst>
                <c:ext xmlns:c15="http://schemas.microsoft.com/office/drawing/2012/chart" uri="{CE6537A1-D6FC-4f65-9D91-7224C49458BB}"/>
                <c:ext xmlns:c16="http://schemas.microsoft.com/office/drawing/2014/chart" uri="{C3380CC4-5D6E-409C-BE32-E72D297353CC}">
                  <c16:uniqueId val="{00000000-0BE6-4C31-9947-28EDAE124D78}"/>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00B05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Environment!$L$6:$T$6</c:f>
              <c:numCache>
                <c:formatCode>General</c:formatCode>
                <c:ptCount val="9"/>
                <c:pt idx="0">
                  <c:v>2006</c:v>
                </c:pt>
                <c:pt idx="1">
                  <c:v>2008</c:v>
                </c:pt>
                <c:pt idx="2">
                  <c:v>2010</c:v>
                </c:pt>
                <c:pt idx="3">
                  <c:v>2012</c:v>
                </c:pt>
                <c:pt idx="4">
                  <c:v>2014</c:v>
                </c:pt>
                <c:pt idx="5">
                  <c:v>2016</c:v>
                </c:pt>
                <c:pt idx="6">
                  <c:v>2018</c:v>
                </c:pt>
                <c:pt idx="7">
                  <c:v>2020</c:v>
                </c:pt>
                <c:pt idx="8">
                  <c:v>2022</c:v>
                </c:pt>
              </c:numCache>
            </c:numRef>
          </c:cat>
          <c:val>
            <c:numRef>
              <c:f>Environment!$L$8:$T$8</c:f>
              <c:numCache>
                <c:formatCode>0</c:formatCode>
                <c:ptCount val="9"/>
                <c:pt idx="0">
                  <c:v>63.720930232558139</c:v>
                </c:pt>
                <c:pt idx="1">
                  <c:v>81.641168289290675</c:v>
                </c:pt>
                <c:pt idx="2">
                  <c:v>82.191780821917817</c:v>
                </c:pt>
                <c:pt idx="3">
                  <c:v>74.64150943396227</c:v>
                </c:pt>
                <c:pt idx="4">
                  <c:v>68.070866141732296</c:v>
                </c:pt>
                <c:pt idx="5">
                  <c:v>76.19385841828813</c:v>
                </c:pt>
                <c:pt idx="6">
                  <c:v>80.863276836158207</c:v>
                </c:pt>
              </c:numCache>
            </c:numRef>
          </c:val>
          <c:smooth val="1"/>
          <c:extLst>
            <c:ext xmlns:c16="http://schemas.microsoft.com/office/drawing/2014/chart" uri="{C3380CC4-5D6E-409C-BE32-E72D297353CC}">
              <c16:uniqueId val="{00000011-046A-43CD-AC6A-E59529A0B5B5}"/>
            </c:ext>
          </c:extLst>
        </c:ser>
        <c:ser>
          <c:idx val="1"/>
          <c:order val="3"/>
          <c:tx>
            <c:strRef>
              <c:f>Environment!$K$9</c:f>
              <c:strCache>
                <c:ptCount val="1"/>
                <c:pt idx="0">
                  <c:v>Philippines</c:v>
                </c:pt>
              </c:strCache>
            </c:strRef>
          </c:tx>
          <c:spPr>
            <a:ln w="38100">
              <a:solidFill>
                <a:srgbClr val="0070C0"/>
              </a:solidFill>
            </a:ln>
          </c:spPr>
          <c:marker>
            <c:symbol val="circle"/>
            <c:size val="5"/>
            <c:spPr>
              <a:solidFill>
                <a:srgbClr val="0070C0"/>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046A-43CD-AC6A-E59529A0B5B5}"/>
                </c:ext>
              </c:extLst>
            </c:dLbl>
            <c:dLbl>
              <c:idx val="1"/>
              <c:delete val="1"/>
              <c:extLst>
                <c:ext xmlns:c15="http://schemas.microsoft.com/office/drawing/2012/chart" uri="{CE6537A1-D6FC-4f65-9D91-7224C49458BB}"/>
                <c:ext xmlns:c16="http://schemas.microsoft.com/office/drawing/2014/chart" uri="{C3380CC4-5D6E-409C-BE32-E72D297353CC}">
                  <c16:uniqueId val="{00000007-046A-43CD-AC6A-E59529A0B5B5}"/>
                </c:ext>
              </c:extLst>
            </c:dLbl>
            <c:dLbl>
              <c:idx val="2"/>
              <c:delete val="1"/>
              <c:extLst>
                <c:ext xmlns:c15="http://schemas.microsoft.com/office/drawing/2012/chart" uri="{CE6537A1-D6FC-4f65-9D91-7224C49458BB}"/>
                <c:ext xmlns:c16="http://schemas.microsoft.com/office/drawing/2014/chart" uri="{C3380CC4-5D6E-409C-BE32-E72D297353CC}">
                  <c16:uniqueId val="{00000008-046A-43CD-AC6A-E59529A0B5B5}"/>
                </c:ext>
              </c:extLst>
            </c:dLbl>
            <c:dLbl>
              <c:idx val="3"/>
              <c:delete val="1"/>
              <c:extLst>
                <c:ext xmlns:c15="http://schemas.microsoft.com/office/drawing/2012/chart" uri="{CE6537A1-D6FC-4f65-9D91-7224C49458BB}"/>
                <c:ext xmlns:c16="http://schemas.microsoft.com/office/drawing/2014/chart" uri="{C3380CC4-5D6E-409C-BE32-E72D297353CC}">
                  <c16:uniqueId val="{00000009-046A-43CD-AC6A-E59529A0B5B5}"/>
                </c:ext>
              </c:extLst>
            </c:dLbl>
            <c:dLbl>
              <c:idx val="4"/>
              <c:delete val="1"/>
              <c:extLst>
                <c:ext xmlns:c15="http://schemas.microsoft.com/office/drawing/2012/chart" uri="{CE6537A1-D6FC-4f65-9D91-7224C49458BB}"/>
                <c:ext xmlns:c16="http://schemas.microsoft.com/office/drawing/2014/chart" uri="{C3380CC4-5D6E-409C-BE32-E72D297353CC}">
                  <c16:uniqueId val="{0000000A-046A-43CD-AC6A-E59529A0B5B5}"/>
                </c:ext>
              </c:extLst>
            </c:dLbl>
            <c:dLbl>
              <c:idx val="5"/>
              <c:delete val="1"/>
              <c:extLst>
                <c:ext xmlns:c15="http://schemas.microsoft.com/office/drawing/2012/chart" uri="{CE6537A1-D6FC-4f65-9D91-7224C49458BB}"/>
                <c:ext xmlns:c16="http://schemas.microsoft.com/office/drawing/2014/chart" uri="{C3380CC4-5D6E-409C-BE32-E72D297353CC}">
                  <c16:uniqueId val="{00000000-A656-47B8-9567-D4C7A4889210}"/>
                </c:ext>
              </c:extLst>
            </c:dLbl>
            <c:dLbl>
              <c:idx val="6"/>
              <c:layout>
                <c:manualLayout>
                  <c:x val="0"/>
                  <c:y val="-9.5011876484561147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B2-4AB5-B24D-3CDDE45050E0}"/>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0070C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Environment!$L$6:$T$6</c:f>
              <c:numCache>
                <c:formatCode>General</c:formatCode>
                <c:ptCount val="9"/>
                <c:pt idx="0">
                  <c:v>2006</c:v>
                </c:pt>
                <c:pt idx="1">
                  <c:v>2008</c:v>
                </c:pt>
                <c:pt idx="2">
                  <c:v>2010</c:v>
                </c:pt>
                <c:pt idx="3">
                  <c:v>2012</c:v>
                </c:pt>
                <c:pt idx="4">
                  <c:v>2014</c:v>
                </c:pt>
                <c:pt idx="5">
                  <c:v>2016</c:v>
                </c:pt>
                <c:pt idx="6">
                  <c:v>2018</c:v>
                </c:pt>
                <c:pt idx="7">
                  <c:v>2020</c:v>
                </c:pt>
                <c:pt idx="8">
                  <c:v>2022</c:v>
                </c:pt>
              </c:numCache>
            </c:numRef>
          </c:cat>
          <c:val>
            <c:numRef>
              <c:f>Environment!$L$9:$T$9</c:f>
              <c:numCache>
                <c:formatCode>0</c:formatCode>
                <c:ptCount val="9"/>
                <c:pt idx="0">
                  <c:v>107.59689922480622</c:v>
                </c:pt>
                <c:pt idx="1">
                  <c:v>108.34492350486786</c:v>
                </c:pt>
                <c:pt idx="2">
                  <c:v>112.5</c:v>
                </c:pt>
                <c:pt idx="3">
                  <c:v>108.30188679245283</c:v>
                </c:pt>
                <c:pt idx="4">
                  <c:v>86.653543307086622</c:v>
                </c:pt>
                <c:pt idx="5">
                  <c:v>109.20823347778754</c:v>
                </c:pt>
                <c:pt idx="6">
                  <c:v>101.0132768361582</c:v>
                </c:pt>
              </c:numCache>
            </c:numRef>
          </c:val>
          <c:smooth val="1"/>
          <c:extLst>
            <c:ext xmlns:c16="http://schemas.microsoft.com/office/drawing/2014/chart" uri="{C3380CC4-5D6E-409C-BE32-E72D297353CC}">
              <c16:uniqueId val="{0000000B-046A-43CD-AC6A-E59529A0B5B5}"/>
            </c:ext>
          </c:extLst>
        </c:ser>
        <c:dLbls>
          <c:showLegendKey val="0"/>
          <c:showVal val="0"/>
          <c:showCatName val="0"/>
          <c:showSerName val="0"/>
          <c:showPercent val="0"/>
          <c:showBubbleSize val="0"/>
        </c:dLbls>
        <c:marker val="1"/>
        <c:smooth val="0"/>
        <c:axId val="313023848"/>
        <c:axId val="1"/>
      </c:lineChart>
      <c:catAx>
        <c:axId val="313023848"/>
        <c:scaling>
          <c:orientation val="minMax"/>
        </c:scaling>
        <c:delete val="0"/>
        <c:axPos val="b"/>
        <c:minorGridlines>
          <c:spPr>
            <a:ln>
              <a:solidFill>
                <a:schemeClr val="bg1">
                  <a:lumMod val="65000"/>
                </a:schemeClr>
              </a:solidFill>
            </a:ln>
          </c:spPr>
        </c:minorGridlines>
        <c:numFmt formatCode="General" sourceLinked="1"/>
        <c:majorTickMark val="out"/>
        <c:minorTickMark val="none"/>
        <c:tickLblPos val="nextTo"/>
        <c:spPr>
          <a:ln w="3175">
            <a:solidFill>
              <a:schemeClr val="bg1">
                <a:lumMod val="50000"/>
              </a:schemeClr>
            </a:solidFill>
            <a:prstDash val="solid"/>
          </a:ln>
        </c:spPr>
        <c:txPr>
          <a:bodyPr rot="0" vert="horz"/>
          <a:lstStyle/>
          <a:p>
            <a:pPr>
              <a:defRPr sz="900" b="0" i="0" u="none" strike="noStrike" baseline="0">
                <a:solidFill>
                  <a:srgbClr val="000000"/>
                </a:solidFill>
                <a:latin typeface="+mn-lt"/>
                <a:ea typeface="Arial"/>
                <a:cs typeface="Arial"/>
              </a:defRPr>
            </a:pPr>
            <a:endParaRPr lang="da-DK"/>
          </a:p>
        </c:txPr>
        <c:crossAx val="1"/>
        <c:crosses val="autoZero"/>
        <c:auto val="1"/>
        <c:lblAlgn val="ctr"/>
        <c:lblOffset val="100"/>
        <c:tickLblSkip val="1"/>
        <c:tickMarkSkip val="1"/>
        <c:noMultiLvlLbl val="0"/>
      </c:catAx>
      <c:valAx>
        <c:axId val="1"/>
        <c:scaling>
          <c:orientation val="minMax"/>
          <c:min val="20"/>
        </c:scaling>
        <c:delete val="0"/>
        <c:axPos val="l"/>
        <c:majorGridlines>
          <c:spPr>
            <a:ln w="3175">
              <a:solidFill>
                <a:schemeClr val="bg1">
                  <a:lumMod val="65000"/>
                </a:schemeClr>
              </a:solidFill>
              <a:prstDash val="solid"/>
            </a:ln>
          </c:spPr>
        </c:majorGridlines>
        <c:numFmt formatCode="0" sourceLinked="1"/>
        <c:majorTickMark val="out"/>
        <c:minorTickMark val="none"/>
        <c:tickLblPos val="nextTo"/>
        <c:spPr>
          <a:ln w="3175">
            <a:solidFill>
              <a:schemeClr val="bg1">
                <a:lumMod val="50000"/>
              </a:schemeClr>
            </a:solidFill>
            <a:prstDash val="solid"/>
          </a:ln>
        </c:spPr>
        <c:txPr>
          <a:bodyPr rot="0" vert="horz"/>
          <a:lstStyle/>
          <a:p>
            <a:pPr>
              <a:defRPr sz="900" b="0" i="0" u="none" strike="noStrike" baseline="0">
                <a:solidFill>
                  <a:srgbClr val="000000"/>
                </a:solidFill>
                <a:latin typeface="+mn-lt"/>
                <a:ea typeface="Arial"/>
                <a:cs typeface="Arial"/>
              </a:defRPr>
            </a:pPr>
            <a:endParaRPr lang="da-DK"/>
          </a:p>
        </c:txPr>
        <c:crossAx val="313023848"/>
        <c:crosses val="autoZero"/>
        <c:crossBetween val="midCat"/>
      </c:valAx>
      <c:spPr>
        <a:solidFill>
          <a:schemeClr val="bg1">
            <a:lumMod val="85000"/>
          </a:schemeClr>
        </a:solidFill>
        <a:ln w="3175" cmpd="sng">
          <a:solidFill>
            <a:schemeClr val="bg1">
              <a:lumMod val="50000"/>
            </a:schemeClr>
          </a:solidFill>
          <a:prstDash val="solid"/>
        </a:ln>
      </c:spPr>
    </c:plotArea>
    <c:plotVisOnly val="1"/>
    <c:dispBlanksAs val="gap"/>
    <c:showDLblsOverMax val="0"/>
  </c:chart>
  <c:spPr>
    <a:solidFill>
      <a:schemeClr val="bg1">
        <a:lumMod val="75000"/>
      </a:schemeClr>
    </a:solidFill>
    <a:ln w="9525">
      <a:noFill/>
    </a:ln>
  </c:spPr>
  <c:txPr>
    <a:bodyPr/>
    <a:lstStyle/>
    <a:p>
      <a:pPr>
        <a:defRPr sz="900" b="0" i="0" u="none" strike="noStrike" baseline="0">
          <a:solidFill>
            <a:srgbClr val="000000"/>
          </a:solidFill>
          <a:latin typeface="Arial"/>
          <a:ea typeface="Arial"/>
          <a:cs typeface="Arial"/>
        </a:defRPr>
      </a:pPr>
      <a:endParaRPr lang="da-DK"/>
    </a:p>
  </c:txPr>
  <c:printSettings>
    <c:headerFooter alignWithMargins="0"/>
    <c:pageMargins b="1" l="0.75000000000000022" r="0.75000000000000022" t="1" header="0" footer="0"/>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08302069585946E-2"/>
          <c:y val="0.15813610976353074"/>
          <c:w val="0.88748436646761442"/>
          <c:h val="0.74992474281946986"/>
        </c:manualLayout>
      </c:layout>
      <c:lineChart>
        <c:grouping val="standard"/>
        <c:varyColors val="0"/>
        <c:ser>
          <c:idx val="3"/>
          <c:order val="0"/>
          <c:tx>
            <c:strRef>
              <c:f>Footprint!$K$21</c:f>
              <c:strCache>
                <c:ptCount val="1"/>
                <c:pt idx="0">
                  <c:v>(average country)</c:v>
                </c:pt>
              </c:strCache>
            </c:strRef>
          </c:tx>
          <c:spPr>
            <a:ln w="38100">
              <a:solidFill>
                <a:schemeClr val="bg1">
                  <a:lumMod val="50000"/>
                </a:schemeClr>
              </a:solidFill>
            </a:ln>
          </c:spPr>
          <c:marker>
            <c:symbol val="circle"/>
            <c:size val="5"/>
            <c:spPr>
              <a:solidFill>
                <a:schemeClr val="bg1">
                  <a:lumMod val="50000"/>
                </a:schemeClr>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E374-4D52-AD8D-473C38DD2236}"/>
                </c:ext>
              </c:extLst>
            </c:dLbl>
            <c:dLbl>
              <c:idx val="1"/>
              <c:delete val="1"/>
              <c:extLst>
                <c:ext xmlns:c15="http://schemas.microsoft.com/office/drawing/2012/chart" uri="{CE6537A1-D6FC-4f65-9D91-7224C49458BB}"/>
                <c:ext xmlns:c16="http://schemas.microsoft.com/office/drawing/2014/chart" uri="{C3380CC4-5D6E-409C-BE32-E72D297353CC}">
                  <c16:uniqueId val="{00000013-E374-4D52-AD8D-473C38DD2236}"/>
                </c:ext>
              </c:extLst>
            </c:dLbl>
            <c:dLbl>
              <c:idx val="2"/>
              <c:delete val="1"/>
              <c:extLst>
                <c:ext xmlns:c15="http://schemas.microsoft.com/office/drawing/2012/chart" uri="{CE6537A1-D6FC-4f65-9D91-7224C49458BB}"/>
                <c:ext xmlns:c16="http://schemas.microsoft.com/office/drawing/2014/chart" uri="{C3380CC4-5D6E-409C-BE32-E72D297353CC}">
                  <c16:uniqueId val="{00000014-E374-4D52-AD8D-473C38DD2236}"/>
                </c:ext>
              </c:extLst>
            </c:dLbl>
            <c:dLbl>
              <c:idx val="3"/>
              <c:delete val="1"/>
              <c:extLst>
                <c:ext xmlns:c15="http://schemas.microsoft.com/office/drawing/2012/chart" uri="{CE6537A1-D6FC-4f65-9D91-7224C49458BB}"/>
                <c:ext xmlns:c16="http://schemas.microsoft.com/office/drawing/2014/chart" uri="{C3380CC4-5D6E-409C-BE32-E72D297353CC}">
                  <c16:uniqueId val="{00000015-E374-4D52-AD8D-473C38DD2236}"/>
                </c:ext>
              </c:extLst>
            </c:dLbl>
            <c:dLbl>
              <c:idx val="4"/>
              <c:delete val="1"/>
              <c:extLst>
                <c:ext xmlns:c15="http://schemas.microsoft.com/office/drawing/2012/chart" uri="{CE6537A1-D6FC-4f65-9D91-7224C49458BB}"/>
                <c:ext xmlns:c16="http://schemas.microsoft.com/office/drawing/2014/chart" uri="{C3380CC4-5D6E-409C-BE32-E72D297353CC}">
                  <c16:uniqueId val="{00000016-E374-4D52-AD8D-473C38DD2236}"/>
                </c:ext>
              </c:extLst>
            </c:dLbl>
            <c:dLbl>
              <c:idx val="5"/>
              <c:delete val="1"/>
              <c:extLst>
                <c:ext xmlns:c15="http://schemas.microsoft.com/office/drawing/2012/chart" uri="{CE6537A1-D6FC-4f65-9D91-7224C49458BB}"/>
                <c:ext xmlns:c16="http://schemas.microsoft.com/office/drawing/2014/chart" uri="{C3380CC4-5D6E-409C-BE32-E72D297353CC}">
                  <c16:uniqueId val="{00000002-07AA-487C-ADFA-47EFB469E434}"/>
                </c:ext>
              </c:extLst>
            </c:dLbl>
            <c:dLbl>
              <c:idx val="6"/>
              <c:delete val="1"/>
              <c:extLst>
                <c:ext xmlns:c15="http://schemas.microsoft.com/office/drawing/2012/chart" uri="{CE6537A1-D6FC-4f65-9D91-7224C49458BB}"/>
                <c:ext xmlns:c16="http://schemas.microsoft.com/office/drawing/2014/chart" uri="{C3380CC4-5D6E-409C-BE32-E72D297353CC}">
                  <c16:uniqueId val="{00000003-04CA-4748-B6DE-52F1A63305C9}"/>
                </c:ext>
              </c:extLst>
            </c:dLbl>
            <c:dLbl>
              <c:idx val="7"/>
              <c:layout>
                <c:manualLayout>
                  <c:x val="4.4123538849011019E-6"/>
                  <c:y val="-3.1595576619273301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70-4C1B-811F-FA57759D78C8}"/>
                </c:ext>
              </c:extLst>
            </c:dLbl>
            <c:spPr>
              <a:noFill/>
              <a:ln w="25400">
                <a:noFill/>
              </a:ln>
            </c:spPr>
            <c:txPr>
              <a:bodyPr wrap="square" lIns="38100" tIns="19050" rIns="38100" bIns="19050" anchor="ctr" anchorCtr="0">
                <a:spAutoFit/>
              </a:bodyPr>
              <a:lstStyle/>
              <a:p>
                <a:pPr algn="ctr">
                  <a:defRPr lang="da-DK" sz="1000" b="1" i="0" u="none" strike="noStrike" kern="1200" baseline="0">
                    <a:solidFill>
                      <a:schemeClr val="bg1">
                        <a:lumMod val="50000"/>
                      </a:schemeClr>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Footprint!$L$17:$U$17</c:f>
              <c:numCache>
                <c:formatCode>General</c:formatCode>
                <c:ptCount val="10"/>
                <c:pt idx="0">
                  <c:v>2005</c:v>
                </c:pt>
                <c:pt idx="1">
                  <c:v>2007</c:v>
                </c:pt>
                <c:pt idx="2">
                  <c:v>2009</c:v>
                </c:pt>
                <c:pt idx="3">
                  <c:v>2011</c:v>
                </c:pt>
                <c:pt idx="4">
                  <c:v>2013</c:v>
                </c:pt>
                <c:pt idx="5">
                  <c:v>2015</c:v>
                </c:pt>
                <c:pt idx="6">
                  <c:v>2017</c:v>
                </c:pt>
                <c:pt idx="7">
                  <c:v>2019</c:v>
                </c:pt>
                <c:pt idx="8">
                  <c:v>2021</c:v>
                </c:pt>
                <c:pt idx="9">
                  <c:v>2023</c:v>
                </c:pt>
              </c:numCache>
            </c:numRef>
          </c:cat>
          <c:val>
            <c:numRef>
              <c:f>Footprint!$L$21:$U$21</c:f>
              <c:numCache>
                <c:formatCode>0</c:formatCode>
                <c:ptCount val="10"/>
                <c:pt idx="0">
                  <c:v>100</c:v>
                </c:pt>
                <c:pt idx="1">
                  <c:v>100</c:v>
                </c:pt>
                <c:pt idx="2">
                  <c:v>100</c:v>
                </c:pt>
                <c:pt idx="3">
                  <c:v>100</c:v>
                </c:pt>
                <c:pt idx="4">
                  <c:v>100</c:v>
                </c:pt>
                <c:pt idx="5">
                  <c:v>100</c:v>
                </c:pt>
                <c:pt idx="6">
                  <c:v>100</c:v>
                </c:pt>
                <c:pt idx="7">
                  <c:v>100</c:v>
                </c:pt>
              </c:numCache>
            </c:numRef>
          </c:val>
          <c:smooth val="0"/>
          <c:extLst>
            <c:ext xmlns:c16="http://schemas.microsoft.com/office/drawing/2014/chart" uri="{C3380CC4-5D6E-409C-BE32-E72D297353CC}">
              <c16:uniqueId val="{00000017-E374-4D52-AD8D-473C38DD2236}"/>
            </c:ext>
          </c:extLst>
        </c:ser>
        <c:ser>
          <c:idx val="2"/>
          <c:order val="1"/>
          <c:tx>
            <c:strRef>
              <c:f>Footprint!$K$20</c:f>
              <c:strCache>
                <c:ptCount val="1"/>
                <c:pt idx="0">
                  <c:v>United Kingdom</c:v>
                </c:pt>
              </c:strCache>
            </c:strRef>
          </c:tx>
          <c:spPr>
            <a:ln w="38100">
              <a:solidFill>
                <a:srgbClr val="0070C0"/>
              </a:solidFill>
            </a:ln>
          </c:spPr>
          <c:marker>
            <c:symbol val="circle"/>
            <c:size val="5"/>
            <c:spPr>
              <a:solidFill>
                <a:srgbClr val="0070C0"/>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C-E374-4D52-AD8D-473C38DD2236}"/>
                </c:ext>
              </c:extLst>
            </c:dLbl>
            <c:dLbl>
              <c:idx val="1"/>
              <c:delete val="1"/>
              <c:extLst>
                <c:ext xmlns:c15="http://schemas.microsoft.com/office/drawing/2012/chart" uri="{CE6537A1-D6FC-4f65-9D91-7224C49458BB}"/>
                <c:ext xmlns:c16="http://schemas.microsoft.com/office/drawing/2014/chart" uri="{C3380CC4-5D6E-409C-BE32-E72D297353CC}">
                  <c16:uniqueId val="{0000000D-E374-4D52-AD8D-473C38DD2236}"/>
                </c:ext>
              </c:extLst>
            </c:dLbl>
            <c:dLbl>
              <c:idx val="2"/>
              <c:delete val="1"/>
              <c:extLst>
                <c:ext xmlns:c15="http://schemas.microsoft.com/office/drawing/2012/chart" uri="{CE6537A1-D6FC-4f65-9D91-7224C49458BB}"/>
                <c:ext xmlns:c16="http://schemas.microsoft.com/office/drawing/2014/chart" uri="{C3380CC4-5D6E-409C-BE32-E72D297353CC}">
                  <c16:uniqueId val="{0000000E-E374-4D52-AD8D-473C38DD2236}"/>
                </c:ext>
              </c:extLst>
            </c:dLbl>
            <c:dLbl>
              <c:idx val="3"/>
              <c:delete val="1"/>
              <c:extLst>
                <c:ext xmlns:c15="http://schemas.microsoft.com/office/drawing/2012/chart" uri="{CE6537A1-D6FC-4f65-9D91-7224C49458BB}"/>
                <c:ext xmlns:c16="http://schemas.microsoft.com/office/drawing/2014/chart" uri="{C3380CC4-5D6E-409C-BE32-E72D297353CC}">
                  <c16:uniqueId val="{0000000F-E374-4D52-AD8D-473C38DD2236}"/>
                </c:ext>
              </c:extLst>
            </c:dLbl>
            <c:dLbl>
              <c:idx val="4"/>
              <c:delete val="1"/>
              <c:extLst>
                <c:ext xmlns:c15="http://schemas.microsoft.com/office/drawing/2012/chart" uri="{CE6537A1-D6FC-4f65-9D91-7224C49458BB}"/>
                <c:ext xmlns:c16="http://schemas.microsoft.com/office/drawing/2014/chart" uri="{C3380CC4-5D6E-409C-BE32-E72D297353CC}">
                  <c16:uniqueId val="{00000010-E374-4D52-AD8D-473C38DD2236}"/>
                </c:ext>
              </c:extLst>
            </c:dLbl>
            <c:dLbl>
              <c:idx val="5"/>
              <c:delete val="1"/>
              <c:extLst>
                <c:ext xmlns:c15="http://schemas.microsoft.com/office/drawing/2012/chart" uri="{CE6537A1-D6FC-4f65-9D91-7224C49458BB}"/>
                <c:ext xmlns:c16="http://schemas.microsoft.com/office/drawing/2014/chart" uri="{C3380CC4-5D6E-409C-BE32-E72D297353CC}">
                  <c16:uniqueId val="{00000000-630C-42DB-9735-B0BFED994D84}"/>
                </c:ext>
              </c:extLst>
            </c:dLbl>
            <c:dLbl>
              <c:idx val="6"/>
              <c:delete val="1"/>
              <c:extLst>
                <c:ext xmlns:c15="http://schemas.microsoft.com/office/drawing/2012/chart" uri="{CE6537A1-D6FC-4f65-9D91-7224C49458BB}"/>
                <c:ext xmlns:c16="http://schemas.microsoft.com/office/drawing/2014/chart" uri="{C3380CC4-5D6E-409C-BE32-E72D297353CC}">
                  <c16:uniqueId val="{00000002-04CA-4748-B6DE-52F1A63305C9}"/>
                </c:ext>
              </c:extLst>
            </c:dLbl>
            <c:dLbl>
              <c:idx val="7"/>
              <c:layout>
                <c:manualLayout>
                  <c:x val="2.2415402772639997E-3"/>
                  <c:y val="6.319115323854718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F870-4C1B-811F-FA57759D78C8}"/>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0070C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Footprint!$L$17:$U$17</c:f>
              <c:numCache>
                <c:formatCode>General</c:formatCode>
                <c:ptCount val="10"/>
                <c:pt idx="0">
                  <c:v>2005</c:v>
                </c:pt>
                <c:pt idx="1">
                  <c:v>2007</c:v>
                </c:pt>
                <c:pt idx="2">
                  <c:v>2009</c:v>
                </c:pt>
                <c:pt idx="3">
                  <c:v>2011</c:v>
                </c:pt>
                <c:pt idx="4">
                  <c:v>2013</c:v>
                </c:pt>
                <c:pt idx="5">
                  <c:v>2015</c:v>
                </c:pt>
                <c:pt idx="6">
                  <c:v>2017</c:v>
                </c:pt>
                <c:pt idx="7">
                  <c:v>2019</c:v>
                </c:pt>
                <c:pt idx="8">
                  <c:v>2021</c:v>
                </c:pt>
                <c:pt idx="9">
                  <c:v>2023</c:v>
                </c:pt>
              </c:numCache>
            </c:numRef>
          </c:cat>
          <c:val>
            <c:numRef>
              <c:f>Footprint!$L$20:$T$20</c:f>
              <c:numCache>
                <c:formatCode>0</c:formatCode>
                <c:ptCount val="9"/>
                <c:pt idx="0">
                  <c:v>174</c:v>
                </c:pt>
                <c:pt idx="1">
                  <c:v>120</c:v>
                </c:pt>
                <c:pt idx="2">
                  <c:v>126</c:v>
                </c:pt>
                <c:pt idx="3">
                  <c:v>128</c:v>
                </c:pt>
                <c:pt idx="4">
                  <c:v>128</c:v>
                </c:pt>
                <c:pt idx="5">
                  <c:v>127.40182761175598</c:v>
                </c:pt>
                <c:pt idx="6">
                  <c:v>125.41646006222793</c:v>
                </c:pt>
                <c:pt idx="7">
                  <c:v>111.04763893092439</c:v>
                </c:pt>
              </c:numCache>
            </c:numRef>
          </c:val>
          <c:smooth val="1"/>
          <c:extLst>
            <c:ext xmlns:c16="http://schemas.microsoft.com/office/drawing/2014/chart" uri="{C3380CC4-5D6E-409C-BE32-E72D297353CC}">
              <c16:uniqueId val="{00000011-E374-4D52-AD8D-473C38DD2236}"/>
            </c:ext>
          </c:extLst>
        </c:ser>
        <c:ser>
          <c:idx val="0"/>
          <c:order val="2"/>
          <c:tx>
            <c:strRef>
              <c:f>Footprint!$K$18</c:f>
              <c:strCache>
                <c:ptCount val="1"/>
                <c:pt idx="0">
                  <c:v>Germany</c:v>
                </c:pt>
              </c:strCache>
            </c:strRef>
          </c:tx>
          <c:spPr>
            <a:ln w="38100">
              <a:solidFill>
                <a:srgbClr val="FF0000"/>
              </a:solidFill>
            </a:ln>
          </c:spPr>
          <c:marker>
            <c:symbol val="circle"/>
            <c:size val="5"/>
            <c:spPr>
              <a:solidFill>
                <a:srgbClr val="FF0000"/>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E374-4D52-AD8D-473C38DD2236}"/>
                </c:ext>
              </c:extLst>
            </c:dLbl>
            <c:dLbl>
              <c:idx val="1"/>
              <c:delete val="1"/>
              <c:extLst>
                <c:ext xmlns:c15="http://schemas.microsoft.com/office/drawing/2012/chart" uri="{CE6537A1-D6FC-4f65-9D91-7224C49458BB}"/>
                <c:ext xmlns:c16="http://schemas.microsoft.com/office/drawing/2014/chart" uri="{C3380CC4-5D6E-409C-BE32-E72D297353CC}">
                  <c16:uniqueId val="{00000001-E374-4D52-AD8D-473C38DD2236}"/>
                </c:ext>
              </c:extLst>
            </c:dLbl>
            <c:dLbl>
              <c:idx val="2"/>
              <c:delete val="1"/>
              <c:extLst>
                <c:ext xmlns:c15="http://schemas.microsoft.com/office/drawing/2012/chart" uri="{CE6537A1-D6FC-4f65-9D91-7224C49458BB}"/>
                <c:ext xmlns:c16="http://schemas.microsoft.com/office/drawing/2014/chart" uri="{C3380CC4-5D6E-409C-BE32-E72D297353CC}">
                  <c16:uniqueId val="{00000002-E374-4D52-AD8D-473C38DD2236}"/>
                </c:ext>
              </c:extLst>
            </c:dLbl>
            <c:dLbl>
              <c:idx val="3"/>
              <c:delete val="1"/>
              <c:extLst>
                <c:ext xmlns:c15="http://schemas.microsoft.com/office/drawing/2012/chart" uri="{CE6537A1-D6FC-4f65-9D91-7224C49458BB}"/>
                <c:ext xmlns:c16="http://schemas.microsoft.com/office/drawing/2014/chart" uri="{C3380CC4-5D6E-409C-BE32-E72D297353CC}">
                  <c16:uniqueId val="{00000003-E374-4D52-AD8D-473C38DD2236}"/>
                </c:ext>
              </c:extLst>
            </c:dLbl>
            <c:dLbl>
              <c:idx val="4"/>
              <c:delete val="1"/>
              <c:extLst>
                <c:ext xmlns:c15="http://schemas.microsoft.com/office/drawing/2012/chart" uri="{CE6537A1-D6FC-4f65-9D91-7224C49458BB}"/>
                <c:ext xmlns:c16="http://schemas.microsoft.com/office/drawing/2014/chart" uri="{C3380CC4-5D6E-409C-BE32-E72D297353CC}">
                  <c16:uniqueId val="{00000004-E374-4D52-AD8D-473C38DD2236}"/>
                </c:ext>
              </c:extLst>
            </c:dLbl>
            <c:dLbl>
              <c:idx val="5"/>
              <c:delete val="1"/>
              <c:extLst>
                <c:ext xmlns:c15="http://schemas.microsoft.com/office/drawing/2012/chart" uri="{CE6537A1-D6FC-4f65-9D91-7224C49458BB}"/>
                <c:ext xmlns:c16="http://schemas.microsoft.com/office/drawing/2014/chart" uri="{C3380CC4-5D6E-409C-BE32-E72D297353CC}">
                  <c16:uniqueId val="{00000000-07AA-487C-ADFA-47EFB469E434}"/>
                </c:ext>
              </c:extLst>
            </c:dLbl>
            <c:dLbl>
              <c:idx val="6"/>
              <c:delete val="1"/>
              <c:extLst>
                <c:ext xmlns:c15="http://schemas.microsoft.com/office/drawing/2012/chart" uri="{CE6537A1-D6FC-4f65-9D91-7224C49458BB}"/>
                <c:ext xmlns:c16="http://schemas.microsoft.com/office/drawing/2014/chart" uri="{C3380CC4-5D6E-409C-BE32-E72D297353CC}">
                  <c16:uniqueId val="{00000000-04CA-4748-B6DE-52F1A63305C9}"/>
                </c:ext>
              </c:extLst>
            </c:dLbl>
            <c:dLbl>
              <c:idx val="7"/>
              <c:layout>
                <c:manualLayout>
                  <c:x val="8.6314714014812089E-6"/>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A5D-4143-849B-88BD8B12D83F}"/>
                </c:ext>
              </c:extLst>
            </c:dLbl>
            <c:spPr>
              <a:noFill/>
              <a:ln w="25400">
                <a:noFill/>
              </a:ln>
            </c:spPr>
            <c:txPr>
              <a:bodyPr wrap="square" lIns="38100" tIns="19050" rIns="38100" bIns="19050" anchor="ctr">
                <a:spAutoFit/>
              </a:bodyPr>
              <a:lstStyle/>
              <a:p>
                <a:pPr>
                  <a:defRPr sz="1000" b="1" i="0" u="none" strike="noStrike" baseline="0">
                    <a:solidFill>
                      <a:srgbClr val="FF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Footprint!$L$17:$U$17</c:f>
              <c:numCache>
                <c:formatCode>General</c:formatCode>
                <c:ptCount val="10"/>
                <c:pt idx="0">
                  <c:v>2005</c:v>
                </c:pt>
                <c:pt idx="1">
                  <c:v>2007</c:v>
                </c:pt>
                <c:pt idx="2">
                  <c:v>2009</c:v>
                </c:pt>
                <c:pt idx="3">
                  <c:v>2011</c:v>
                </c:pt>
                <c:pt idx="4">
                  <c:v>2013</c:v>
                </c:pt>
                <c:pt idx="5">
                  <c:v>2015</c:v>
                </c:pt>
                <c:pt idx="6">
                  <c:v>2017</c:v>
                </c:pt>
                <c:pt idx="7">
                  <c:v>2019</c:v>
                </c:pt>
                <c:pt idx="8">
                  <c:v>2021</c:v>
                </c:pt>
                <c:pt idx="9">
                  <c:v>2023</c:v>
                </c:pt>
              </c:numCache>
            </c:numRef>
          </c:cat>
          <c:val>
            <c:numRef>
              <c:f>Footprint!$L$18:$U$18</c:f>
              <c:numCache>
                <c:formatCode>0</c:formatCode>
                <c:ptCount val="10"/>
                <c:pt idx="0">
                  <c:v>137</c:v>
                </c:pt>
                <c:pt idx="1">
                  <c:v>126</c:v>
                </c:pt>
                <c:pt idx="2">
                  <c:v>149</c:v>
                </c:pt>
                <c:pt idx="3">
                  <c:v>130</c:v>
                </c:pt>
                <c:pt idx="4">
                  <c:v>140</c:v>
                </c:pt>
                <c:pt idx="5">
                  <c:v>141.47937762410473</c:v>
                </c:pt>
                <c:pt idx="6">
                  <c:v>137.58081779008816</c:v>
                </c:pt>
                <c:pt idx="7">
                  <c:v>116.27447711415013</c:v>
                </c:pt>
              </c:numCache>
            </c:numRef>
          </c:val>
          <c:smooth val="1"/>
          <c:extLst>
            <c:ext xmlns:c16="http://schemas.microsoft.com/office/drawing/2014/chart" uri="{C3380CC4-5D6E-409C-BE32-E72D297353CC}">
              <c16:uniqueId val="{00000005-E374-4D52-AD8D-473C38DD2236}"/>
            </c:ext>
          </c:extLst>
        </c:ser>
        <c:ser>
          <c:idx val="1"/>
          <c:order val="3"/>
          <c:tx>
            <c:strRef>
              <c:f>Footprint!$K$19</c:f>
              <c:strCache>
                <c:ptCount val="1"/>
                <c:pt idx="0">
                  <c:v>France</c:v>
                </c:pt>
              </c:strCache>
            </c:strRef>
          </c:tx>
          <c:spPr>
            <a:ln w="38100">
              <a:solidFill>
                <a:srgbClr val="00B050"/>
              </a:solidFill>
            </a:ln>
          </c:spPr>
          <c:marker>
            <c:symbol val="circle"/>
            <c:size val="5"/>
            <c:spPr>
              <a:solidFill>
                <a:srgbClr val="00B050"/>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E374-4D52-AD8D-473C38DD2236}"/>
                </c:ext>
              </c:extLst>
            </c:dLbl>
            <c:dLbl>
              <c:idx val="1"/>
              <c:delete val="1"/>
              <c:extLst>
                <c:ext xmlns:c15="http://schemas.microsoft.com/office/drawing/2012/chart" uri="{CE6537A1-D6FC-4f65-9D91-7224C49458BB}"/>
                <c:ext xmlns:c16="http://schemas.microsoft.com/office/drawing/2014/chart" uri="{C3380CC4-5D6E-409C-BE32-E72D297353CC}">
                  <c16:uniqueId val="{00000007-E374-4D52-AD8D-473C38DD2236}"/>
                </c:ext>
              </c:extLst>
            </c:dLbl>
            <c:dLbl>
              <c:idx val="2"/>
              <c:delete val="1"/>
              <c:extLst>
                <c:ext xmlns:c15="http://schemas.microsoft.com/office/drawing/2012/chart" uri="{CE6537A1-D6FC-4f65-9D91-7224C49458BB}"/>
                <c:ext xmlns:c16="http://schemas.microsoft.com/office/drawing/2014/chart" uri="{C3380CC4-5D6E-409C-BE32-E72D297353CC}">
                  <c16:uniqueId val="{00000008-E374-4D52-AD8D-473C38DD2236}"/>
                </c:ext>
              </c:extLst>
            </c:dLbl>
            <c:dLbl>
              <c:idx val="3"/>
              <c:delete val="1"/>
              <c:extLst>
                <c:ext xmlns:c15="http://schemas.microsoft.com/office/drawing/2012/chart" uri="{CE6537A1-D6FC-4f65-9D91-7224C49458BB}"/>
                <c:ext xmlns:c16="http://schemas.microsoft.com/office/drawing/2014/chart" uri="{C3380CC4-5D6E-409C-BE32-E72D297353CC}">
                  <c16:uniqueId val="{00000009-E374-4D52-AD8D-473C38DD2236}"/>
                </c:ext>
              </c:extLst>
            </c:dLbl>
            <c:dLbl>
              <c:idx val="4"/>
              <c:delete val="1"/>
              <c:extLst>
                <c:ext xmlns:c15="http://schemas.microsoft.com/office/drawing/2012/chart" uri="{CE6537A1-D6FC-4f65-9D91-7224C49458BB}"/>
                <c:ext xmlns:c16="http://schemas.microsoft.com/office/drawing/2014/chart" uri="{C3380CC4-5D6E-409C-BE32-E72D297353CC}">
                  <c16:uniqueId val="{0000000A-E374-4D52-AD8D-473C38DD2236}"/>
                </c:ext>
              </c:extLst>
            </c:dLbl>
            <c:dLbl>
              <c:idx val="5"/>
              <c:delete val="1"/>
              <c:extLst>
                <c:ext xmlns:c15="http://schemas.microsoft.com/office/drawing/2012/chart" uri="{CE6537A1-D6FC-4f65-9D91-7224C49458BB}"/>
                <c:ext xmlns:c16="http://schemas.microsoft.com/office/drawing/2014/chart" uri="{C3380CC4-5D6E-409C-BE32-E72D297353CC}">
                  <c16:uniqueId val="{00000001-07AA-487C-ADFA-47EFB469E434}"/>
                </c:ext>
              </c:extLst>
            </c:dLbl>
            <c:dLbl>
              <c:idx val="6"/>
              <c:delete val="1"/>
              <c:extLst>
                <c:ext xmlns:c15="http://schemas.microsoft.com/office/drawing/2012/chart" uri="{CE6537A1-D6FC-4f65-9D91-7224C49458BB}"/>
                <c:ext xmlns:c16="http://schemas.microsoft.com/office/drawing/2014/chart" uri="{C3380CC4-5D6E-409C-BE32-E72D297353CC}">
                  <c16:uniqueId val="{00000001-04CA-4748-B6DE-52F1A63305C9}"/>
                </c:ext>
              </c:extLst>
            </c:dLbl>
            <c:dLbl>
              <c:idx val="7"/>
              <c:layout>
                <c:manualLayout>
                  <c:x val="2.2414757735295951E-3"/>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5D-4143-849B-88BD8B12D83F}"/>
                </c:ext>
              </c:extLst>
            </c:dLbl>
            <c:spPr>
              <a:noFill/>
              <a:ln w="25400">
                <a:noFill/>
              </a:ln>
            </c:spPr>
            <c:txPr>
              <a:bodyPr wrap="square" lIns="38100" tIns="19050" rIns="38100" bIns="19050" anchor="ctr" anchorCtr="0">
                <a:spAutoFit/>
              </a:bodyPr>
              <a:lstStyle/>
              <a:p>
                <a:pPr algn="ctr">
                  <a:defRPr lang="da-DK" sz="1000" b="1" i="0" u="none" strike="noStrike" kern="1200" baseline="0">
                    <a:solidFill>
                      <a:srgbClr val="00B05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Footprint!$L$17:$U$17</c:f>
              <c:numCache>
                <c:formatCode>General</c:formatCode>
                <c:ptCount val="10"/>
                <c:pt idx="0">
                  <c:v>2005</c:v>
                </c:pt>
                <c:pt idx="1">
                  <c:v>2007</c:v>
                </c:pt>
                <c:pt idx="2">
                  <c:v>2009</c:v>
                </c:pt>
                <c:pt idx="3">
                  <c:v>2011</c:v>
                </c:pt>
                <c:pt idx="4">
                  <c:v>2013</c:v>
                </c:pt>
                <c:pt idx="5">
                  <c:v>2015</c:v>
                </c:pt>
                <c:pt idx="6">
                  <c:v>2017</c:v>
                </c:pt>
                <c:pt idx="7">
                  <c:v>2019</c:v>
                </c:pt>
                <c:pt idx="8">
                  <c:v>2021</c:v>
                </c:pt>
                <c:pt idx="9">
                  <c:v>2023</c:v>
                </c:pt>
              </c:numCache>
            </c:numRef>
          </c:cat>
          <c:val>
            <c:numRef>
              <c:f>Footprint!$L$19:$U$19</c:f>
              <c:numCache>
                <c:formatCode>0</c:formatCode>
                <c:ptCount val="10"/>
                <c:pt idx="0">
                  <c:v>174</c:v>
                </c:pt>
                <c:pt idx="1">
                  <c:v>159</c:v>
                </c:pt>
                <c:pt idx="2">
                  <c:v>156</c:v>
                </c:pt>
                <c:pt idx="3">
                  <c:v>166</c:v>
                </c:pt>
                <c:pt idx="4">
                  <c:v>165</c:v>
                </c:pt>
                <c:pt idx="5">
                  <c:v>171.04223265003705</c:v>
                </c:pt>
                <c:pt idx="6">
                  <c:v>154.29732956875483</c:v>
                </c:pt>
                <c:pt idx="7">
                  <c:v>126.76477069315959</c:v>
                </c:pt>
              </c:numCache>
            </c:numRef>
          </c:val>
          <c:smooth val="1"/>
          <c:extLst>
            <c:ext xmlns:c16="http://schemas.microsoft.com/office/drawing/2014/chart" uri="{C3380CC4-5D6E-409C-BE32-E72D297353CC}">
              <c16:uniqueId val="{0000000B-E374-4D52-AD8D-473C38DD2236}"/>
            </c:ext>
          </c:extLst>
        </c:ser>
        <c:dLbls>
          <c:showLegendKey val="0"/>
          <c:showVal val="0"/>
          <c:showCatName val="0"/>
          <c:showSerName val="0"/>
          <c:showPercent val="0"/>
          <c:showBubbleSize val="0"/>
        </c:dLbls>
        <c:marker val="1"/>
        <c:smooth val="0"/>
        <c:axId val="326127224"/>
        <c:axId val="1"/>
      </c:lineChart>
      <c:catAx>
        <c:axId val="326127224"/>
        <c:scaling>
          <c:orientation val="minMax"/>
        </c:scaling>
        <c:delete val="0"/>
        <c:axPos val="b"/>
        <c:minorGridlines>
          <c:spPr>
            <a:ln>
              <a:solidFill>
                <a:schemeClr val="bg1">
                  <a:lumMod val="65000"/>
                </a:schemeClr>
              </a:solidFill>
            </a:ln>
          </c:spPr>
        </c:minorGridlines>
        <c:numFmt formatCode="General" sourceLinked="1"/>
        <c:majorTickMark val="out"/>
        <c:minorTickMark val="none"/>
        <c:tickLblPos val="nextTo"/>
        <c:spPr>
          <a:ln>
            <a:solidFill>
              <a:schemeClr val="bg1">
                <a:lumMod val="50000"/>
              </a:schemeClr>
            </a:solidFill>
          </a:ln>
        </c:spPr>
        <c:txPr>
          <a:bodyPr rot="0" vert="horz"/>
          <a:lstStyle/>
          <a:p>
            <a:pPr>
              <a:defRPr sz="1000" b="0" i="0" u="none" strike="noStrike" baseline="0">
                <a:solidFill>
                  <a:srgbClr val="000000"/>
                </a:solidFill>
                <a:latin typeface="Calibri"/>
                <a:ea typeface="Calibri"/>
                <a:cs typeface="Calibri"/>
              </a:defRPr>
            </a:pPr>
            <a:endParaRPr lang="da-DK"/>
          </a:p>
        </c:txPr>
        <c:crossAx val="1"/>
        <c:crossesAt val="0"/>
        <c:auto val="1"/>
        <c:lblAlgn val="ctr"/>
        <c:lblOffset val="100"/>
        <c:noMultiLvlLbl val="0"/>
      </c:catAx>
      <c:valAx>
        <c:axId val="1"/>
        <c:scaling>
          <c:orientation val="minMax"/>
          <c:min val="0"/>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txPr>
          <a:bodyPr rot="0" vert="horz"/>
          <a:lstStyle/>
          <a:p>
            <a:pPr>
              <a:defRPr sz="1000" b="0" i="0" u="none" strike="noStrike" baseline="0">
                <a:solidFill>
                  <a:srgbClr val="000000"/>
                </a:solidFill>
                <a:latin typeface="Calibri"/>
                <a:ea typeface="Calibri"/>
                <a:cs typeface="Calibri"/>
              </a:defRPr>
            </a:pPr>
            <a:endParaRPr lang="da-DK"/>
          </a:p>
        </c:txPr>
        <c:crossAx val="326127224"/>
        <c:crosses val="autoZero"/>
        <c:crossBetween val="midCat"/>
      </c:valAx>
      <c:spPr>
        <a:solidFill>
          <a:schemeClr val="bg1">
            <a:lumMod val="85000"/>
          </a:schemeClr>
        </a:solidFill>
        <a:ln cmpd="sng">
          <a:solidFill>
            <a:schemeClr val="bg1">
              <a:lumMod val="50000"/>
            </a:schemeClr>
          </a:solidFill>
          <a:prstDash val="solid"/>
        </a:ln>
      </c:spPr>
    </c:plotArea>
    <c:plotVisOnly val="1"/>
    <c:dispBlanksAs val="gap"/>
    <c:showDLblsOverMax val="0"/>
  </c:chart>
  <c:spPr>
    <a:solidFill>
      <a:schemeClr val="bg1">
        <a:lumMod val="75000"/>
      </a:schemeClr>
    </a:solidFill>
    <a:ln>
      <a:noFill/>
    </a:ln>
  </c:spPr>
  <c:txPr>
    <a:bodyPr/>
    <a:lstStyle/>
    <a:p>
      <a:pPr>
        <a:defRPr sz="1000" b="0" i="0" u="none" strike="noStrike" baseline="0">
          <a:solidFill>
            <a:srgbClr val="000000"/>
          </a:solidFill>
          <a:latin typeface="Calibri"/>
          <a:ea typeface="Calibri"/>
          <a:cs typeface="Calibri"/>
        </a:defRPr>
      </a:pPr>
      <a:endParaRPr lang="da-DK"/>
    </a:p>
  </c:txPr>
  <c:printSettings>
    <c:headerFooter alignWithMargins="0"/>
    <c:pageMargins b="1" l="0.75000000000000044" r="0.75000000000000044" t="1" header="0" footer="0"/>
    <c:pageSetup paperSize="9" orientation="landscape" horizontalDpi="300"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39747325162337"/>
          <c:y val="0.16449918863876453"/>
          <c:w val="0.79953349867963752"/>
          <c:h val="0.73024035895927952"/>
        </c:manualLayout>
      </c:layout>
      <c:lineChart>
        <c:grouping val="standard"/>
        <c:varyColors val="0"/>
        <c:ser>
          <c:idx val="0"/>
          <c:order val="0"/>
          <c:spPr>
            <a:ln w="38100">
              <a:solidFill>
                <a:schemeClr val="accent6">
                  <a:lumMod val="50000"/>
                </a:schemeClr>
              </a:solidFill>
              <a:prstDash val="solid"/>
            </a:ln>
          </c:spPr>
          <c:marker>
            <c:symbol val="circle"/>
            <c:size val="5"/>
            <c:spPr>
              <a:solidFill>
                <a:schemeClr val="accent6">
                  <a:lumMod val="50000"/>
                </a:schemeClr>
              </a:solidFill>
              <a:ln>
                <a:noFill/>
              </a:ln>
            </c:spPr>
          </c:marker>
          <c:dLbls>
            <c:dLbl>
              <c:idx val="0"/>
              <c:layout>
                <c:manualLayout>
                  <c:x val="-1.8617672790901138E-2"/>
                  <c:y val="-4.8045218414088278E-2"/>
                </c:manualLayout>
              </c:layout>
              <c:numFmt formatCode="0.0%" sourceLinked="0"/>
              <c:spPr/>
              <c:txPr>
                <a:bodyPr/>
                <a:lstStyle/>
                <a:p>
                  <a:pPr>
                    <a:defRPr sz="1000" b="1" i="0" u="none" strike="noStrike" baseline="0">
                      <a:solidFill>
                        <a:schemeClr val="accent6">
                          <a:lumMod val="50000"/>
                        </a:schemeClr>
                      </a:solidFill>
                      <a:latin typeface="+mn-lt"/>
                      <a:ea typeface="Times New Roman"/>
                      <a:cs typeface="Times New Roman"/>
                    </a:defRPr>
                  </a:pPr>
                  <a:endParaRPr lang="da-DK"/>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8A-40E2-A068-DD56D926DB56}"/>
                </c:ext>
              </c:extLst>
            </c:dLbl>
            <c:dLbl>
              <c:idx val="1"/>
              <c:layout>
                <c:manualLayout>
                  <c:x val="-4.9023084712836222E-2"/>
                  <c:y val="-4.2513150586467145E-2"/>
                </c:manualLayout>
              </c:layout>
              <c:numFmt formatCode="0.0%" sourceLinked="0"/>
              <c:spPr/>
              <c:txPr>
                <a:bodyPr anchorCtr="0"/>
                <a:lstStyle/>
                <a:p>
                  <a:pPr algn="ctr">
                    <a:defRPr lang="en-US" sz="1000" b="1" i="0" u="none" strike="noStrike" kern="1200" baseline="0">
                      <a:solidFill>
                        <a:schemeClr val="accent6">
                          <a:lumMod val="50000"/>
                        </a:schemeClr>
                      </a:solidFill>
                      <a:latin typeface="+mn-lt"/>
                      <a:ea typeface="Times New Roman"/>
                      <a:cs typeface="Times New Roman"/>
                    </a:defRPr>
                  </a:pPr>
                  <a:endParaRPr lang="da-DK"/>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8A-40E2-A068-DD56D926DB56}"/>
                </c:ext>
              </c:extLst>
            </c:dLbl>
            <c:numFmt formatCode="0.0%" sourceLinked="0"/>
            <c:spPr>
              <a:noFill/>
              <a:ln w="25400">
                <a:noFill/>
              </a:ln>
            </c:spPr>
            <c:txPr>
              <a:bodyPr wrap="square" lIns="38100" tIns="19050" rIns="38100" bIns="19050" anchor="ctr">
                <a:spAutoFit/>
              </a:bodyPr>
              <a:lstStyle/>
              <a:p>
                <a:pPr>
                  <a:defRPr sz="1000" b="1" i="0" u="none" strike="noStrike" baseline="0">
                    <a:solidFill>
                      <a:schemeClr val="accent6">
                        <a:lumMod val="50000"/>
                      </a:schemeClr>
                    </a:solidFill>
                    <a:latin typeface="+mn-lt"/>
                    <a:ea typeface="Times New Roman"/>
                    <a:cs typeface="Times New Roman"/>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Forest!$C$14:$C$15</c:f>
              <c:numCache>
                <c:formatCode>0.00%</c:formatCode>
                <c:ptCount val="2"/>
                <c:pt idx="0">
                  <c:v>0.20163946134251728</c:v>
                </c:pt>
                <c:pt idx="1">
                  <c:v>0.22120031424331638</c:v>
                </c:pt>
              </c:numCache>
            </c:numRef>
          </c:val>
          <c:smooth val="0"/>
          <c:extLst>
            <c:ext xmlns:c16="http://schemas.microsoft.com/office/drawing/2014/chart" uri="{C3380CC4-5D6E-409C-BE32-E72D297353CC}">
              <c16:uniqueId val="{00000002-418A-40E2-A068-DD56D926DB56}"/>
            </c:ext>
          </c:extLst>
        </c:ser>
        <c:ser>
          <c:idx val="1"/>
          <c:order val="1"/>
          <c:spPr>
            <a:ln w="38100" cmpd="sng">
              <a:solidFill>
                <a:schemeClr val="accent6">
                  <a:lumMod val="75000"/>
                </a:schemeClr>
              </a:solidFill>
              <a:prstDash val="solid"/>
            </a:ln>
          </c:spPr>
          <c:marker>
            <c:symbol val="circle"/>
            <c:size val="5"/>
            <c:spPr>
              <a:solidFill>
                <a:schemeClr val="accent6">
                  <a:lumMod val="75000"/>
                </a:schemeClr>
              </a:solidFill>
              <a:ln>
                <a:noFill/>
              </a:ln>
            </c:spPr>
          </c:marker>
          <c:dLbls>
            <c:dLbl>
              <c:idx val="0"/>
              <c:layout>
                <c:manualLayout>
                  <c:x val="-1.9373798747597495E-2"/>
                  <c:y val="4.0668256716873047E-2"/>
                </c:manualLayout>
              </c:layout>
              <c:numFmt formatCode="0.0%" sourceLinked="0"/>
              <c:spPr/>
              <c:txPr>
                <a:bodyPr/>
                <a:lstStyle/>
                <a:p>
                  <a:pPr algn="ctr" rtl="0">
                    <a:defRPr sz="1000" b="1" i="0" u="none" strike="noStrike" baseline="0">
                      <a:solidFill>
                        <a:schemeClr val="accent6">
                          <a:lumMod val="75000"/>
                        </a:schemeClr>
                      </a:solidFill>
                      <a:latin typeface="+mn-lt"/>
                      <a:ea typeface="Times New Roman"/>
                      <a:cs typeface="Times New Roman"/>
                    </a:defRPr>
                  </a:pPr>
                  <a:endParaRPr lang="da-DK"/>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8A-40E2-A068-DD56D926DB56}"/>
                </c:ext>
              </c:extLst>
            </c:dLbl>
            <c:dLbl>
              <c:idx val="1"/>
              <c:layout>
                <c:manualLayout>
                  <c:x val="-4.042766307754838E-2"/>
                  <c:y val="3.6891342938979103E-2"/>
                </c:manualLayout>
              </c:layout>
              <c:numFmt formatCode="0.0%" sourceLinked="0"/>
              <c:spPr/>
              <c:txPr>
                <a:bodyPr anchorCtr="0"/>
                <a:lstStyle/>
                <a:p>
                  <a:pPr algn="ctr">
                    <a:defRPr lang="en-US" sz="1000" b="1" i="0" u="none" strike="noStrike" kern="1200" baseline="0">
                      <a:solidFill>
                        <a:schemeClr val="accent6">
                          <a:lumMod val="75000"/>
                        </a:schemeClr>
                      </a:solidFill>
                      <a:latin typeface="+mn-lt"/>
                      <a:ea typeface="Times New Roman"/>
                      <a:cs typeface="Times New Roman"/>
                    </a:defRPr>
                  </a:pPr>
                  <a:endParaRPr lang="da-DK"/>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8A-40E2-A068-DD56D926DB56}"/>
                </c:ext>
              </c:extLst>
            </c:dLbl>
            <c:spPr>
              <a:noFill/>
              <a:ln w="25400">
                <a:noFill/>
              </a:ln>
            </c:spPr>
            <c:txPr>
              <a:bodyPr wrap="square" lIns="38100" tIns="19050" rIns="38100" bIns="19050" anchor="ctr">
                <a:spAutoFit/>
              </a:bodyPr>
              <a:lstStyle/>
              <a:p>
                <a:pPr>
                  <a:defRPr sz="1000" b="1" i="0" u="none" strike="noStrike" baseline="0">
                    <a:solidFill>
                      <a:schemeClr val="accent6">
                        <a:lumMod val="75000"/>
                      </a:schemeClr>
                    </a:solidFill>
                    <a:latin typeface="+mn-lt"/>
                    <a:ea typeface="Times New Roman"/>
                    <a:cs typeface="Times New Roman"/>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Forest!$D$14:$D$15</c:f>
              <c:numCache>
                <c:formatCode>0.00%</c:formatCode>
                <c:ptCount val="2"/>
                <c:pt idx="0">
                  <c:v>0.17986991173148598</c:v>
                </c:pt>
                <c:pt idx="1">
                  <c:v>0.18377150172860277</c:v>
                </c:pt>
              </c:numCache>
            </c:numRef>
          </c:val>
          <c:smooth val="0"/>
          <c:extLst>
            <c:ext xmlns:c16="http://schemas.microsoft.com/office/drawing/2014/chart" uri="{C3380CC4-5D6E-409C-BE32-E72D297353CC}">
              <c16:uniqueId val="{00000005-418A-40E2-A068-DD56D926DB56}"/>
            </c:ext>
          </c:extLst>
        </c:ser>
        <c:dLbls>
          <c:showLegendKey val="0"/>
          <c:showVal val="0"/>
          <c:showCatName val="0"/>
          <c:showSerName val="0"/>
          <c:showPercent val="0"/>
          <c:showBubbleSize val="0"/>
        </c:dLbls>
        <c:marker val="1"/>
        <c:smooth val="0"/>
        <c:axId val="326732960"/>
        <c:axId val="1"/>
      </c:lineChart>
      <c:catAx>
        <c:axId val="326732960"/>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a:solidFill>
                <a:schemeClr val="bg1">
                  <a:lumMod val="65000"/>
                </a:schemeClr>
              </a:solidFill>
            </a:ln>
          </c:spPr>
        </c:majorGridlines>
        <c:numFmt formatCode="0.0%" sourceLinked="0"/>
        <c:majorTickMark val="out"/>
        <c:minorTickMark val="none"/>
        <c:tickLblPos val="nextTo"/>
        <c:spPr>
          <a:ln>
            <a:solidFill>
              <a:schemeClr val="bg1">
                <a:lumMod val="50000"/>
              </a:schemeClr>
            </a:solidFill>
          </a:ln>
        </c:spPr>
        <c:txPr>
          <a:bodyPr rot="0" vert="horz"/>
          <a:lstStyle/>
          <a:p>
            <a:pPr>
              <a:defRPr sz="1000" b="0" i="0" u="none" strike="noStrike" baseline="0">
                <a:solidFill>
                  <a:srgbClr val="000000"/>
                </a:solidFill>
                <a:latin typeface="+mn-lt"/>
                <a:ea typeface="Times New Roman"/>
                <a:cs typeface="Times New Roman"/>
              </a:defRPr>
            </a:pPr>
            <a:endParaRPr lang="da-DK"/>
          </a:p>
        </c:txPr>
        <c:crossAx val="326732960"/>
        <c:crosses val="autoZero"/>
        <c:crossBetween val="midCat"/>
      </c:valAx>
      <c:spPr>
        <a:solidFill>
          <a:schemeClr val="bg1">
            <a:lumMod val="95000"/>
          </a:schemeClr>
        </a:solidFill>
        <a:ln>
          <a:solidFill>
            <a:schemeClr val="bg1">
              <a:lumMod val="50000"/>
            </a:schemeClr>
          </a:solidFill>
        </a:ln>
      </c:spPr>
    </c:plotArea>
    <c:plotVisOnly val="1"/>
    <c:dispBlanksAs val="gap"/>
    <c:showDLblsOverMax val="0"/>
  </c:chart>
  <c:spPr>
    <a:solidFill>
      <a:schemeClr val="bg1">
        <a:lumMod val="75000"/>
        <a:alpha val="0"/>
      </a:schemeClr>
    </a:solidFill>
    <a:ln>
      <a:noFill/>
    </a:ln>
  </c:spPr>
  <c:txPr>
    <a:bodyPr/>
    <a:lstStyle/>
    <a:p>
      <a:pPr>
        <a:defRPr sz="1000" b="0" i="0" u="none"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333333"/>
                </a:solidFill>
                <a:latin typeface="+mn-lt"/>
                <a:ea typeface="Times New Roman"/>
                <a:cs typeface="Times New Roman"/>
              </a:defRPr>
            </a:pPr>
            <a:r>
              <a:rPr lang="da-DK">
                <a:latin typeface="+mn-lt"/>
              </a:rPr>
              <a:t>Generated Nuclear Power in kWh per capita</a:t>
            </a:r>
          </a:p>
        </c:rich>
      </c:tx>
      <c:layout>
        <c:manualLayout>
          <c:xMode val="edge"/>
          <c:yMode val="edge"/>
          <c:x val="0.32195985487548712"/>
          <c:y val="2.9884998800771799E-2"/>
        </c:manualLayout>
      </c:layout>
      <c:overlay val="0"/>
      <c:spPr>
        <a:noFill/>
        <a:ln w="25400">
          <a:noFill/>
        </a:ln>
      </c:spPr>
    </c:title>
    <c:autoTitleDeleted val="0"/>
    <c:plotArea>
      <c:layout>
        <c:manualLayout>
          <c:layoutTarget val="inner"/>
          <c:xMode val="edge"/>
          <c:yMode val="edge"/>
          <c:x val="8.7905835109347158E-2"/>
          <c:y val="9.7573778887395171E-2"/>
          <c:w val="0.87568909806388329"/>
          <c:h val="0.77521655321540095"/>
        </c:manualLayout>
      </c:layout>
      <c:lineChart>
        <c:grouping val="standard"/>
        <c:varyColors val="0"/>
        <c:ser>
          <c:idx val="2"/>
          <c:order val="0"/>
          <c:tx>
            <c:strRef>
              <c:f>Nuclear!$B$19</c:f>
              <c:strCache>
                <c:ptCount val="1"/>
                <c:pt idx="0">
                  <c:v>(World)</c:v>
                </c:pt>
              </c:strCache>
            </c:strRef>
          </c:tx>
          <c:spPr>
            <a:ln w="38100">
              <a:solidFill>
                <a:schemeClr val="bg1">
                  <a:lumMod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9C81-45E4-BEA0-360AFF785CCA}"/>
                </c:ext>
              </c:extLst>
            </c:dLbl>
            <c:dLbl>
              <c:idx val="1"/>
              <c:delete val="1"/>
              <c:extLst>
                <c:ext xmlns:c15="http://schemas.microsoft.com/office/drawing/2012/chart" uri="{CE6537A1-D6FC-4f65-9D91-7224C49458BB}"/>
                <c:ext xmlns:c16="http://schemas.microsoft.com/office/drawing/2014/chart" uri="{C3380CC4-5D6E-409C-BE32-E72D297353CC}">
                  <c16:uniqueId val="{00000002-9C81-45E4-BEA0-360AFF785CCA}"/>
                </c:ext>
              </c:extLst>
            </c:dLbl>
            <c:dLbl>
              <c:idx val="2"/>
              <c:delete val="1"/>
              <c:extLst>
                <c:ext xmlns:c15="http://schemas.microsoft.com/office/drawing/2012/chart" uri="{CE6537A1-D6FC-4f65-9D91-7224C49458BB}"/>
                <c:ext xmlns:c16="http://schemas.microsoft.com/office/drawing/2014/chart" uri="{C3380CC4-5D6E-409C-BE32-E72D297353CC}">
                  <c16:uniqueId val="{00000003-9C81-45E4-BEA0-360AFF785CCA}"/>
                </c:ext>
              </c:extLst>
            </c:dLbl>
            <c:dLbl>
              <c:idx val="3"/>
              <c:delete val="1"/>
              <c:extLst>
                <c:ext xmlns:c15="http://schemas.microsoft.com/office/drawing/2012/chart" uri="{CE6537A1-D6FC-4f65-9D91-7224C49458BB}"/>
                <c:ext xmlns:c16="http://schemas.microsoft.com/office/drawing/2014/chart" uri="{C3380CC4-5D6E-409C-BE32-E72D297353CC}">
                  <c16:uniqueId val="{00000004-9C81-45E4-BEA0-360AFF785CCA}"/>
                </c:ext>
              </c:extLst>
            </c:dLbl>
            <c:dLbl>
              <c:idx val="4"/>
              <c:delete val="1"/>
              <c:extLst>
                <c:ext xmlns:c15="http://schemas.microsoft.com/office/drawing/2012/chart" uri="{CE6537A1-D6FC-4f65-9D91-7224C49458BB}"/>
                <c:ext xmlns:c16="http://schemas.microsoft.com/office/drawing/2014/chart" uri="{C3380CC4-5D6E-409C-BE32-E72D297353CC}">
                  <c16:uniqueId val="{00000005-9C81-45E4-BEA0-360AFF785CCA}"/>
                </c:ext>
              </c:extLst>
            </c:dLbl>
            <c:dLbl>
              <c:idx val="5"/>
              <c:delete val="1"/>
              <c:extLst>
                <c:ext xmlns:c15="http://schemas.microsoft.com/office/drawing/2012/chart" uri="{CE6537A1-D6FC-4f65-9D91-7224C49458BB}"/>
                <c:ext xmlns:c16="http://schemas.microsoft.com/office/drawing/2014/chart" uri="{C3380CC4-5D6E-409C-BE32-E72D297353CC}">
                  <c16:uniqueId val="{00000006-9C81-45E4-BEA0-360AFF785CCA}"/>
                </c:ext>
              </c:extLst>
            </c:dLbl>
            <c:dLbl>
              <c:idx val="6"/>
              <c:delete val="1"/>
              <c:extLst>
                <c:ext xmlns:c15="http://schemas.microsoft.com/office/drawing/2012/chart" uri="{CE6537A1-D6FC-4f65-9D91-7224C49458BB}"/>
                <c:ext xmlns:c16="http://schemas.microsoft.com/office/drawing/2014/chart" uri="{C3380CC4-5D6E-409C-BE32-E72D297353CC}">
                  <c16:uniqueId val="{00000007-9C81-45E4-BEA0-360AFF785CCA}"/>
                </c:ext>
              </c:extLst>
            </c:dLbl>
            <c:dLbl>
              <c:idx val="7"/>
              <c:delete val="1"/>
              <c:extLst>
                <c:ext xmlns:c15="http://schemas.microsoft.com/office/drawing/2012/chart" uri="{CE6537A1-D6FC-4f65-9D91-7224C49458BB}"/>
                <c:ext xmlns:c16="http://schemas.microsoft.com/office/drawing/2014/chart" uri="{C3380CC4-5D6E-409C-BE32-E72D297353CC}">
                  <c16:uniqueId val="{00000008-9C81-45E4-BEA0-360AFF785CCA}"/>
                </c:ext>
              </c:extLst>
            </c:dLbl>
            <c:dLbl>
              <c:idx val="8"/>
              <c:delete val="1"/>
              <c:extLst>
                <c:ext xmlns:c15="http://schemas.microsoft.com/office/drawing/2012/chart" uri="{CE6537A1-D6FC-4f65-9D91-7224C49458BB}"/>
                <c:ext xmlns:c16="http://schemas.microsoft.com/office/drawing/2014/chart" uri="{C3380CC4-5D6E-409C-BE32-E72D297353CC}">
                  <c16:uniqueId val="{00000009-9C81-45E4-BEA0-360AFF785CCA}"/>
                </c:ext>
              </c:extLst>
            </c:dLbl>
            <c:dLbl>
              <c:idx val="9"/>
              <c:delete val="1"/>
              <c:extLst>
                <c:ext xmlns:c15="http://schemas.microsoft.com/office/drawing/2012/chart" uri="{CE6537A1-D6FC-4f65-9D91-7224C49458BB}"/>
                <c:ext xmlns:c16="http://schemas.microsoft.com/office/drawing/2014/chart" uri="{C3380CC4-5D6E-409C-BE32-E72D297353CC}">
                  <c16:uniqueId val="{0000000A-9C81-45E4-BEA0-360AFF785CCA}"/>
                </c:ext>
              </c:extLst>
            </c:dLbl>
            <c:dLbl>
              <c:idx val="10"/>
              <c:delete val="1"/>
              <c:extLst>
                <c:ext xmlns:c15="http://schemas.microsoft.com/office/drawing/2012/chart" uri="{CE6537A1-D6FC-4f65-9D91-7224C49458BB}"/>
                <c:ext xmlns:c16="http://schemas.microsoft.com/office/drawing/2014/chart" uri="{C3380CC4-5D6E-409C-BE32-E72D297353CC}">
                  <c16:uniqueId val="{0000000B-9C81-45E4-BEA0-360AFF785CCA}"/>
                </c:ext>
              </c:extLst>
            </c:dLbl>
            <c:dLbl>
              <c:idx val="11"/>
              <c:delete val="1"/>
              <c:extLst>
                <c:ext xmlns:c15="http://schemas.microsoft.com/office/drawing/2012/chart" uri="{CE6537A1-D6FC-4f65-9D91-7224C49458BB}"/>
                <c:ext xmlns:c16="http://schemas.microsoft.com/office/drawing/2014/chart" uri="{C3380CC4-5D6E-409C-BE32-E72D297353CC}">
                  <c16:uniqueId val="{0000000C-9C81-45E4-BEA0-360AFF785CCA}"/>
                </c:ext>
              </c:extLst>
            </c:dLbl>
            <c:dLbl>
              <c:idx val="12"/>
              <c:delete val="1"/>
              <c:extLst>
                <c:ext xmlns:c15="http://schemas.microsoft.com/office/drawing/2012/chart" uri="{CE6537A1-D6FC-4f65-9D91-7224C49458BB}"/>
                <c:ext xmlns:c16="http://schemas.microsoft.com/office/drawing/2014/chart" uri="{C3380CC4-5D6E-409C-BE32-E72D297353CC}">
                  <c16:uniqueId val="{0000000D-9C81-45E4-BEA0-360AFF785CCA}"/>
                </c:ext>
              </c:extLst>
            </c:dLbl>
            <c:dLbl>
              <c:idx val="13"/>
              <c:delete val="1"/>
              <c:extLst>
                <c:ext xmlns:c15="http://schemas.microsoft.com/office/drawing/2012/chart" uri="{CE6537A1-D6FC-4f65-9D91-7224C49458BB}"/>
                <c:ext xmlns:c16="http://schemas.microsoft.com/office/drawing/2014/chart" uri="{C3380CC4-5D6E-409C-BE32-E72D297353CC}">
                  <c16:uniqueId val="{0000000E-9C81-45E4-BEA0-360AFF785CCA}"/>
                </c:ext>
              </c:extLst>
            </c:dLbl>
            <c:dLbl>
              <c:idx val="14"/>
              <c:delete val="1"/>
              <c:extLst>
                <c:ext xmlns:c15="http://schemas.microsoft.com/office/drawing/2012/chart" uri="{CE6537A1-D6FC-4f65-9D91-7224C49458BB}"/>
                <c:ext xmlns:c16="http://schemas.microsoft.com/office/drawing/2014/chart" uri="{C3380CC4-5D6E-409C-BE32-E72D297353CC}">
                  <c16:uniqueId val="{0000000F-9C81-45E4-BEA0-360AFF785CCA}"/>
                </c:ext>
              </c:extLst>
            </c:dLbl>
            <c:dLbl>
              <c:idx val="15"/>
              <c:delete val="1"/>
              <c:extLst>
                <c:ext xmlns:c15="http://schemas.microsoft.com/office/drawing/2012/chart" uri="{CE6537A1-D6FC-4f65-9D91-7224C49458BB}"/>
                <c:ext xmlns:c16="http://schemas.microsoft.com/office/drawing/2014/chart" uri="{C3380CC4-5D6E-409C-BE32-E72D297353CC}">
                  <c16:uniqueId val="{00000002-FB41-485D-A230-6FD55327CFEA}"/>
                </c:ext>
              </c:extLst>
            </c:dLbl>
            <c:dLbl>
              <c:idx val="16"/>
              <c:delete val="1"/>
              <c:extLst>
                <c:ext xmlns:c15="http://schemas.microsoft.com/office/drawing/2012/chart" uri="{CE6537A1-D6FC-4f65-9D91-7224C49458BB}"/>
                <c:ext xmlns:c16="http://schemas.microsoft.com/office/drawing/2014/chart" uri="{C3380CC4-5D6E-409C-BE32-E72D297353CC}">
                  <c16:uniqueId val="{00000006-77CC-4CAF-84E1-B94B911011E7}"/>
                </c:ext>
              </c:extLst>
            </c:dLbl>
            <c:dLbl>
              <c:idx val="17"/>
              <c:delete val="1"/>
              <c:extLst>
                <c:ext xmlns:c15="http://schemas.microsoft.com/office/drawing/2012/chart" uri="{CE6537A1-D6FC-4f65-9D91-7224C49458BB}"/>
                <c:ext xmlns:c16="http://schemas.microsoft.com/office/drawing/2014/chart" uri="{C3380CC4-5D6E-409C-BE32-E72D297353CC}">
                  <c16:uniqueId val="{00000007-77CC-4CAF-84E1-B94B911011E7}"/>
                </c:ext>
              </c:extLst>
            </c:dLbl>
            <c:dLbl>
              <c:idx val="18"/>
              <c:layout>
                <c:manualLayout>
                  <c:x val="0"/>
                  <c:y val="-7.3664803681848089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EC-4642-AD14-150CE9DDBDA1}"/>
                </c:ext>
              </c:extLst>
            </c:dLbl>
            <c:spPr>
              <a:noFill/>
              <a:ln w="25400">
                <a:noFill/>
              </a:ln>
            </c:spPr>
            <c:txPr>
              <a:bodyPr wrap="square" lIns="38100" tIns="19050" rIns="38100" bIns="19050" anchor="ctr" anchorCtr="0">
                <a:spAutoFit/>
              </a:bodyPr>
              <a:lstStyle/>
              <a:p>
                <a:pPr algn="ctr">
                  <a:defRPr lang="da-DK" sz="1000" b="1" i="0" u="none" strike="noStrike" kern="1200" baseline="0">
                    <a:solidFill>
                      <a:schemeClr val="bg1">
                        <a:lumMod val="50000"/>
                      </a:schemeClr>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Nuclear!$F$17:$AB$17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Nuclear!$F$19:$AB$19</c:f>
              <c:numCache>
                <c:formatCode>#,##0</c:formatCode>
                <c:ptCount val="23"/>
                <c:pt idx="0">
                  <c:v>351.3179873048652</c:v>
                </c:pt>
                <c:pt idx="1">
                  <c:v>364.0769167152223</c:v>
                </c:pt>
                <c:pt idx="2">
                  <c:v>372.40486045931277</c:v>
                </c:pt>
                <c:pt idx="3">
                  <c:v>372.40486045931277</c:v>
                </c:pt>
                <c:pt idx="4">
                  <c:v>378.8997905890194</c:v>
                </c:pt>
                <c:pt idx="5">
                  <c:v>378.8997905890194</c:v>
                </c:pt>
                <c:pt idx="6">
                  <c:v>383.11427858429579</c:v>
                </c:pt>
                <c:pt idx="7">
                  <c:v>376.33068489326882</c:v>
                </c:pt>
                <c:pt idx="8">
                  <c:v>375.10386475765756</c:v>
                </c:pt>
                <c:pt idx="9">
                  <c:v>369.01306361379926</c:v>
                </c:pt>
                <c:pt idx="10">
                  <c:v>379.38330205423097</c:v>
                </c:pt>
                <c:pt idx="11">
                  <c:v>363.09546060673324</c:v>
                </c:pt>
                <c:pt idx="12">
                  <c:v>338.60235742870623</c:v>
                </c:pt>
                <c:pt idx="13">
                  <c:v>340.47867057728814</c:v>
                </c:pt>
                <c:pt idx="14">
                  <c:v>347.9839231716158</c:v>
                </c:pt>
                <c:pt idx="15">
                  <c:v>352.35717612561831</c:v>
                </c:pt>
                <c:pt idx="16">
                  <c:v>359.41500019989951</c:v>
                </c:pt>
                <c:pt idx="17">
                  <c:v>363.57175548291178</c:v>
                </c:pt>
                <c:pt idx="18">
                  <c:v>369.92235383195828</c:v>
                </c:pt>
              </c:numCache>
            </c:numRef>
          </c:val>
          <c:smooth val="1"/>
          <c:extLst>
            <c:ext xmlns:c16="http://schemas.microsoft.com/office/drawing/2014/chart" uri="{C3380CC4-5D6E-409C-BE32-E72D297353CC}">
              <c16:uniqueId val="{00000000-9C81-45E4-BEA0-360AFF785CCA}"/>
            </c:ext>
          </c:extLst>
        </c:ser>
        <c:ser>
          <c:idx val="0"/>
          <c:order val="1"/>
          <c:tx>
            <c:strRef>
              <c:f>Nuclear!$B$20</c:f>
              <c:strCache>
                <c:ptCount val="1"/>
                <c:pt idx="0">
                  <c:v>Canada</c:v>
                </c:pt>
              </c:strCache>
            </c:strRef>
          </c:tx>
          <c:spPr>
            <a:ln w="38100">
              <a:solidFill>
                <a:srgbClr val="00B05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A9FD-44CC-8F42-45DAC0677827}"/>
                </c:ext>
              </c:extLst>
            </c:dLbl>
            <c:dLbl>
              <c:idx val="1"/>
              <c:delete val="1"/>
              <c:extLst>
                <c:ext xmlns:c15="http://schemas.microsoft.com/office/drawing/2012/chart" uri="{CE6537A1-D6FC-4f65-9D91-7224C49458BB}"/>
                <c:ext xmlns:c16="http://schemas.microsoft.com/office/drawing/2014/chart" uri="{C3380CC4-5D6E-409C-BE32-E72D297353CC}">
                  <c16:uniqueId val="{00000001-A9FD-44CC-8F42-45DAC0677827}"/>
                </c:ext>
              </c:extLst>
            </c:dLbl>
            <c:dLbl>
              <c:idx val="2"/>
              <c:delete val="1"/>
              <c:extLst>
                <c:ext xmlns:c15="http://schemas.microsoft.com/office/drawing/2012/chart" uri="{CE6537A1-D6FC-4f65-9D91-7224C49458BB}"/>
                <c:ext xmlns:c16="http://schemas.microsoft.com/office/drawing/2014/chart" uri="{C3380CC4-5D6E-409C-BE32-E72D297353CC}">
                  <c16:uniqueId val="{00000002-A9FD-44CC-8F42-45DAC0677827}"/>
                </c:ext>
              </c:extLst>
            </c:dLbl>
            <c:dLbl>
              <c:idx val="3"/>
              <c:delete val="1"/>
              <c:extLst>
                <c:ext xmlns:c15="http://schemas.microsoft.com/office/drawing/2012/chart" uri="{CE6537A1-D6FC-4f65-9D91-7224C49458BB}"/>
                <c:ext xmlns:c16="http://schemas.microsoft.com/office/drawing/2014/chart" uri="{C3380CC4-5D6E-409C-BE32-E72D297353CC}">
                  <c16:uniqueId val="{00000003-A9FD-44CC-8F42-45DAC0677827}"/>
                </c:ext>
              </c:extLst>
            </c:dLbl>
            <c:dLbl>
              <c:idx val="4"/>
              <c:delete val="1"/>
              <c:extLst>
                <c:ext xmlns:c15="http://schemas.microsoft.com/office/drawing/2012/chart" uri="{CE6537A1-D6FC-4f65-9D91-7224C49458BB}"/>
                <c:ext xmlns:c16="http://schemas.microsoft.com/office/drawing/2014/chart" uri="{C3380CC4-5D6E-409C-BE32-E72D297353CC}">
                  <c16:uniqueId val="{00000004-A9FD-44CC-8F42-45DAC0677827}"/>
                </c:ext>
              </c:extLst>
            </c:dLbl>
            <c:dLbl>
              <c:idx val="5"/>
              <c:delete val="1"/>
              <c:extLst>
                <c:ext xmlns:c15="http://schemas.microsoft.com/office/drawing/2012/chart" uri="{CE6537A1-D6FC-4f65-9D91-7224C49458BB}"/>
                <c:ext xmlns:c16="http://schemas.microsoft.com/office/drawing/2014/chart" uri="{C3380CC4-5D6E-409C-BE32-E72D297353CC}">
                  <c16:uniqueId val="{00000005-A9FD-44CC-8F42-45DAC0677827}"/>
                </c:ext>
              </c:extLst>
            </c:dLbl>
            <c:dLbl>
              <c:idx val="6"/>
              <c:delete val="1"/>
              <c:extLst>
                <c:ext xmlns:c15="http://schemas.microsoft.com/office/drawing/2012/chart" uri="{CE6537A1-D6FC-4f65-9D91-7224C49458BB}"/>
                <c:ext xmlns:c16="http://schemas.microsoft.com/office/drawing/2014/chart" uri="{C3380CC4-5D6E-409C-BE32-E72D297353CC}">
                  <c16:uniqueId val="{00000006-A9FD-44CC-8F42-45DAC0677827}"/>
                </c:ext>
              </c:extLst>
            </c:dLbl>
            <c:dLbl>
              <c:idx val="7"/>
              <c:delete val="1"/>
              <c:extLst>
                <c:ext xmlns:c15="http://schemas.microsoft.com/office/drawing/2012/chart" uri="{CE6537A1-D6FC-4f65-9D91-7224C49458BB}"/>
                <c:ext xmlns:c16="http://schemas.microsoft.com/office/drawing/2014/chart" uri="{C3380CC4-5D6E-409C-BE32-E72D297353CC}">
                  <c16:uniqueId val="{00000007-A9FD-44CC-8F42-45DAC0677827}"/>
                </c:ext>
              </c:extLst>
            </c:dLbl>
            <c:dLbl>
              <c:idx val="8"/>
              <c:delete val="1"/>
              <c:extLst>
                <c:ext xmlns:c15="http://schemas.microsoft.com/office/drawing/2012/chart" uri="{CE6537A1-D6FC-4f65-9D91-7224C49458BB}"/>
                <c:ext xmlns:c16="http://schemas.microsoft.com/office/drawing/2014/chart" uri="{C3380CC4-5D6E-409C-BE32-E72D297353CC}">
                  <c16:uniqueId val="{00000008-A9FD-44CC-8F42-45DAC0677827}"/>
                </c:ext>
              </c:extLst>
            </c:dLbl>
            <c:dLbl>
              <c:idx val="9"/>
              <c:delete val="1"/>
              <c:extLst>
                <c:ext xmlns:c15="http://schemas.microsoft.com/office/drawing/2012/chart" uri="{CE6537A1-D6FC-4f65-9D91-7224C49458BB}"/>
                <c:ext xmlns:c16="http://schemas.microsoft.com/office/drawing/2014/chart" uri="{C3380CC4-5D6E-409C-BE32-E72D297353CC}">
                  <c16:uniqueId val="{00000009-A9FD-44CC-8F42-45DAC0677827}"/>
                </c:ext>
              </c:extLst>
            </c:dLbl>
            <c:dLbl>
              <c:idx val="10"/>
              <c:delete val="1"/>
              <c:extLst>
                <c:ext xmlns:c15="http://schemas.microsoft.com/office/drawing/2012/chart" uri="{CE6537A1-D6FC-4f65-9D91-7224C49458BB}"/>
                <c:ext xmlns:c16="http://schemas.microsoft.com/office/drawing/2014/chart" uri="{C3380CC4-5D6E-409C-BE32-E72D297353CC}">
                  <c16:uniqueId val="{0000000A-A9FD-44CC-8F42-45DAC0677827}"/>
                </c:ext>
              </c:extLst>
            </c:dLbl>
            <c:dLbl>
              <c:idx val="11"/>
              <c:delete val="1"/>
              <c:extLst>
                <c:ext xmlns:c15="http://schemas.microsoft.com/office/drawing/2012/chart" uri="{CE6537A1-D6FC-4f65-9D91-7224C49458BB}"/>
                <c:ext xmlns:c16="http://schemas.microsoft.com/office/drawing/2014/chart" uri="{C3380CC4-5D6E-409C-BE32-E72D297353CC}">
                  <c16:uniqueId val="{0000000B-A9FD-44CC-8F42-45DAC0677827}"/>
                </c:ext>
              </c:extLst>
            </c:dLbl>
            <c:dLbl>
              <c:idx val="12"/>
              <c:delete val="1"/>
              <c:extLst>
                <c:ext xmlns:c15="http://schemas.microsoft.com/office/drawing/2012/chart" uri="{CE6537A1-D6FC-4f65-9D91-7224C49458BB}"/>
                <c:ext xmlns:c16="http://schemas.microsoft.com/office/drawing/2014/chart" uri="{C3380CC4-5D6E-409C-BE32-E72D297353CC}">
                  <c16:uniqueId val="{0000000C-A9FD-44CC-8F42-45DAC0677827}"/>
                </c:ext>
              </c:extLst>
            </c:dLbl>
            <c:dLbl>
              <c:idx val="13"/>
              <c:delete val="1"/>
              <c:extLst>
                <c:ext xmlns:c15="http://schemas.microsoft.com/office/drawing/2012/chart" uri="{CE6537A1-D6FC-4f65-9D91-7224C49458BB}"/>
                <c:ext xmlns:c16="http://schemas.microsoft.com/office/drawing/2014/chart" uri="{C3380CC4-5D6E-409C-BE32-E72D297353CC}">
                  <c16:uniqueId val="{0000000D-A9FD-44CC-8F42-45DAC0677827}"/>
                </c:ext>
              </c:extLst>
            </c:dLbl>
            <c:dLbl>
              <c:idx val="14"/>
              <c:delete val="1"/>
              <c:extLst>
                <c:ext xmlns:c15="http://schemas.microsoft.com/office/drawing/2012/chart" uri="{CE6537A1-D6FC-4f65-9D91-7224C49458BB}"/>
                <c:ext xmlns:c16="http://schemas.microsoft.com/office/drawing/2014/chart" uri="{C3380CC4-5D6E-409C-BE32-E72D297353CC}">
                  <c16:uniqueId val="{0000000E-A9FD-44CC-8F42-45DAC0677827}"/>
                </c:ext>
              </c:extLst>
            </c:dLbl>
            <c:dLbl>
              <c:idx val="15"/>
              <c:delete val="1"/>
              <c:extLst>
                <c:ext xmlns:c15="http://schemas.microsoft.com/office/drawing/2012/chart" uri="{CE6537A1-D6FC-4f65-9D91-7224C49458BB}"/>
                <c:ext xmlns:c16="http://schemas.microsoft.com/office/drawing/2014/chart" uri="{C3380CC4-5D6E-409C-BE32-E72D297353CC}">
                  <c16:uniqueId val="{0000000F-A9FD-44CC-8F42-45DAC0677827}"/>
                </c:ext>
              </c:extLst>
            </c:dLbl>
            <c:dLbl>
              <c:idx val="16"/>
              <c:delete val="1"/>
              <c:extLst>
                <c:ext xmlns:c15="http://schemas.microsoft.com/office/drawing/2012/chart" uri="{CE6537A1-D6FC-4f65-9D91-7224C49458BB}"/>
                <c:ext xmlns:c16="http://schemas.microsoft.com/office/drawing/2014/chart" uri="{C3380CC4-5D6E-409C-BE32-E72D297353CC}">
                  <c16:uniqueId val="{00000011-54DF-46AD-A724-013B84AA3DB1}"/>
                </c:ext>
              </c:extLst>
            </c:dLbl>
            <c:dLbl>
              <c:idx val="17"/>
              <c:delete val="1"/>
              <c:extLst>
                <c:ext xmlns:c15="http://schemas.microsoft.com/office/drawing/2012/chart" uri="{CE6537A1-D6FC-4f65-9D91-7224C49458BB}"/>
                <c:ext xmlns:c16="http://schemas.microsoft.com/office/drawing/2014/chart" uri="{C3380CC4-5D6E-409C-BE32-E72D297353CC}">
                  <c16:uniqueId val="{00000003-77CC-4CAF-84E1-B94B911011E7}"/>
                </c:ext>
              </c:extLst>
            </c:dLbl>
            <c:dLbl>
              <c:idx val="18"/>
              <c:layout>
                <c:manualLayout>
                  <c:x val="0"/>
                  <c:y val="-3.6832401840924045E-3"/>
                </c:manualLayout>
              </c:layout>
              <c:spPr>
                <a:noFill/>
                <a:ln w="25400">
                  <a:noFill/>
                </a:ln>
              </c:spPr>
              <c:txPr>
                <a:bodyPr wrap="square" lIns="38100" tIns="19050" rIns="38100" bIns="19050" anchor="ctr" anchorCtr="0">
                  <a:spAutoFit/>
                </a:bodyPr>
                <a:lstStyle/>
                <a:p>
                  <a:pPr algn="ctr" rtl="0">
                    <a:defRPr lang="en-US" sz="1000" b="1" i="0" u="none" strike="noStrike" kern="1200" baseline="0">
                      <a:solidFill>
                        <a:srgbClr val="00B050"/>
                      </a:solidFill>
                      <a:latin typeface="+mn-lt"/>
                      <a:ea typeface="Times New Roman"/>
                      <a:cs typeface="Times New Roman"/>
                    </a:defRPr>
                  </a:pPr>
                  <a:endParaRPr lang="da-DK"/>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CC-4CAF-84E1-B94B911011E7}"/>
                </c:ext>
              </c:extLst>
            </c:dLbl>
            <c:spPr>
              <a:noFill/>
              <a:ln w="25400">
                <a:noFill/>
              </a:ln>
            </c:spPr>
            <c:txPr>
              <a:bodyPr wrap="square" lIns="38100" tIns="19050" rIns="38100" bIns="19050" anchor="ctr">
                <a:spAutoFit/>
              </a:bodyPr>
              <a:lstStyle/>
              <a:p>
                <a:pPr>
                  <a:defRPr sz="1000" b="1" i="0" u="none" strike="noStrike" baseline="0">
                    <a:solidFill>
                      <a:srgbClr val="FF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Nuclear!$F$17:$AB$17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Nuclear!$F$20:$AB$20</c:f>
              <c:numCache>
                <c:formatCode>#,##0</c:formatCode>
                <c:ptCount val="23"/>
                <c:pt idx="0">
                  <c:v>2020.6179502639748</c:v>
                </c:pt>
                <c:pt idx="1">
                  <c:v>2144.1491786643919</c:v>
                </c:pt>
                <c:pt idx="2">
                  <c:v>2094.1484433594615</c:v>
                </c:pt>
                <c:pt idx="3">
                  <c:v>2094.1484433594615</c:v>
                </c:pt>
                <c:pt idx="4">
                  <c:v>2552.9787202752982</c:v>
                </c:pt>
                <c:pt idx="5">
                  <c:v>2552.9787202752982</c:v>
                </c:pt>
                <c:pt idx="6">
                  <c:v>2717.6870248091886</c:v>
                </c:pt>
                <c:pt idx="7">
                  <c:v>2594.1557964087706</c:v>
                </c:pt>
                <c:pt idx="8">
                  <c:v>2605.9206753040485</c:v>
                </c:pt>
                <c:pt idx="9">
                  <c:v>2508.860424418006</c:v>
                </c:pt>
                <c:pt idx="10">
                  <c:v>2514.7428638656452</c:v>
                </c:pt>
                <c:pt idx="11">
                  <c:v>2597.0970161325899</c:v>
                </c:pt>
                <c:pt idx="12">
                  <c:v>2620.6267739231457</c:v>
                </c:pt>
                <c:pt idx="13">
                  <c:v>2773.5701995617583</c:v>
                </c:pt>
                <c:pt idx="14">
                  <c:v>2900.0426476859952</c:v>
                </c:pt>
                <c:pt idx="15">
                  <c:v>2811.8060559714113</c:v>
                </c:pt>
                <c:pt idx="16">
                  <c:v>2864.748011000162</c:v>
                </c:pt>
                <c:pt idx="17">
                  <c:v>2823.5709348666892</c:v>
                </c:pt>
                <c:pt idx="18">
                  <c:v>2779.452639009397</c:v>
                </c:pt>
              </c:numCache>
            </c:numRef>
          </c:val>
          <c:smooth val="1"/>
          <c:extLst>
            <c:ext xmlns:c16="http://schemas.microsoft.com/office/drawing/2014/chart" uri="{C3380CC4-5D6E-409C-BE32-E72D297353CC}">
              <c16:uniqueId val="{00000000-18E9-4E18-8DA2-45626DA525E9}"/>
            </c:ext>
          </c:extLst>
        </c:ser>
        <c:ser>
          <c:idx val="3"/>
          <c:order val="2"/>
          <c:tx>
            <c:strRef>
              <c:f>Nuclear!$B$21</c:f>
              <c:strCache>
                <c:ptCount val="1"/>
                <c:pt idx="0">
                  <c:v>China</c:v>
                </c:pt>
              </c:strCache>
            </c:strRef>
          </c:tx>
          <c:spPr>
            <a:ln w="38100">
              <a:solidFill>
                <a:schemeClr val="accent1">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54DF-46AD-A724-013B84AA3DB1}"/>
                </c:ext>
              </c:extLst>
            </c:dLbl>
            <c:dLbl>
              <c:idx val="1"/>
              <c:delete val="1"/>
              <c:extLst>
                <c:ext xmlns:c15="http://schemas.microsoft.com/office/drawing/2012/chart" uri="{CE6537A1-D6FC-4f65-9D91-7224C49458BB}"/>
                <c:ext xmlns:c16="http://schemas.microsoft.com/office/drawing/2014/chart" uri="{C3380CC4-5D6E-409C-BE32-E72D297353CC}">
                  <c16:uniqueId val="{00000002-54DF-46AD-A724-013B84AA3DB1}"/>
                </c:ext>
              </c:extLst>
            </c:dLbl>
            <c:dLbl>
              <c:idx val="2"/>
              <c:delete val="1"/>
              <c:extLst>
                <c:ext xmlns:c15="http://schemas.microsoft.com/office/drawing/2012/chart" uri="{CE6537A1-D6FC-4f65-9D91-7224C49458BB}"/>
                <c:ext xmlns:c16="http://schemas.microsoft.com/office/drawing/2014/chart" uri="{C3380CC4-5D6E-409C-BE32-E72D297353CC}">
                  <c16:uniqueId val="{00000003-54DF-46AD-A724-013B84AA3DB1}"/>
                </c:ext>
              </c:extLst>
            </c:dLbl>
            <c:dLbl>
              <c:idx val="3"/>
              <c:delete val="1"/>
              <c:extLst>
                <c:ext xmlns:c15="http://schemas.microsoft.com/office/drawing/2012/chart" uri="{CE6537A1-D6FC-4f65-9D91-7224C49458BB}"/>
                <c:ext xmlns:c16="http://schemas.microsoft.com/office/drawing/2014/chart" uri="{C3380CC4-5D6E-409C-BE32-E72D297353CC}">
                  <c16:uniqueId val="{00000004-54DF-46AD-A724-013B84AA3DB1}"/>
                </c:ext>
              </c:extLst>
            </c:dLbl>
            <c:dLbl>
              <c:idx val="4"/>
              <c:delete val="1"/>
              <c:extLst>
                <c:ext xmlns:c15="http://schemas.microsoft.com/office/drawing/2012/chart" uri="{CE6537A1-D6FC-4f65-9D91-7224C49458BB}"/>
                <c:ext xmlns:c16="http://schemas.microsoft.com/office/drawing/2014/chart" uri="{C3380CC4-5D6E-409C-BE32-E72D297353CC}">
                  <c16:uniqueId val="{00000005-54DF-46AD-A724-013B84AA3DB1}"/>
                </c:ext>
              </c:extLst>
            </c:dLbl>
            <c:dLbl>
              <c:idx val="5"/>
              <c:delete val="1"/>
              <c:extLst>
                <c:ext xmlns:c15="http://schemas.microsoft.com/office/drawing/2012/chart" uri="{CE6537A1-D6FC-4f65-9D91-7224C49458BB}"/>
                <c:ext xmlns:c16="http://schemas.microsoft.com/office/drawing/2014/chart" uri="{C3380CC4-5D6E-409C-BE32-E72D297353CC}">
                  <c16:uniqueId val="{00000006-54DF-46AD-A724-013B84AA3DB1}"/>
                </c:ext>
              </c:extLst>
            </c:dLbl>
            <c:dLbl>
              <c:idx val="6"/>
              <c:delete val="1"/>
              <c:extLst>
                <c:ext xmlns:c15="http://schemas.microsoft.com/office/drawing/2012/chart" uri="{CE6537A1-D6FC-4f65-9D91-7224C49458BB}"/>
                <c:ext xmlns:c16="http://schemas.microsoft.com/office/drawing/2014/chart" uri="{C3380CC4-5D6E-409C-BE32-E72D297353CC}">
                  <c16:uniqueId val="{00000007-54DF-46AD-A724-013B84AA3DB1}"/>
                </c:ext>
              </c:extLst>
            </c:dLbl>
            <c:dLbl>
              <c:idx val="7"/>
              <c:delete val="1"/>
              <c:extLst>
                <c:ext xmlns:c15="http://schemas.microsoft.com/office/drawing/2012/chart" uri="{CE6537A1-D6FC-4f65-9D91-7224C49458BB}"/>
                <c:ext xmlns:c16="http://schemas.microsoft.com/office/drawing/2014/chart" uri="{C3380CC4-5D6E-409C-BE32-E72D297353CC}">
                  <c16:uniqueId val="{00000008-54DF-46AD-A724-013B84AA3DB1}"/>
                </c:ext>
              </c:extLst>
            </c:dLbl>
            <c:dLbl>
              <c:idx val="8"/>
              <c:delete val="1"/>
              <c:extLst>
                <c:ext xmlns:c15="http://schemas.microsoft.com/office/drawing/2012/chart" uri="{CE6537A1-D6FC-4f65-9D91-7224C49458BB}"/>
                <c:ext xmlns:c16="http://schemas.microsoft.com/office/drawing/2014/chart" uri="{C3380CC4-5D6E-409C-BE32-E72D297353CC}">
                  <c16:uniqueId val="{00000009-54DF-46AD-A724-013B84AA3DB1}"/>
                </c:ext>
              </c:extLst>
            </c:dLbl>
            <c:dLbl>
              <c:idx val="9"/>
              <c:delete val="1"/>
              <c:extLst>
                <c:ext xmlns:c15="http://schemas.microsoft.com/office/drawing/2012/chart" uri="{CE6537A1-D6FC-4f65-9D91-7224C49458BB}"/>
                <c:ext xmlns:c16="http://schemas.microsoft.com/office/drawing/2014/chart" uri="{C3380CC4-5D6E-409C-BE32-E72D297353CC}">
                  <c16:uniqueId val="{0000000A-54DF-46AD-A724-013B84AA3DB1}"/>
                </c:ext>
              </c:extLst>
            </c:dLbl>
            <c:dLbl>
              <c:idx val="10"/>
              <c:delete val="1"/>
              <c:extLst>
                <c:ext xmlns:c15="http://schemas.microsoft.com/office/drawing/2012/chart" uri="{CE6537A1-D6FC-4f65-9D91-7224C49458BB}"/>
                <c:ext xmlns:c16="http://schemas.microsoft.com/office/drawing/2014/chart" uri="{C3380CC4-5D6E-409C-BE32-E72D297353CC}">
                  <c16:uniqueId val="{0000000B-54DF-46AD-A724-013B84AA3DB1}"/>
                </c:ext>
              </c:extLst>
            </c:dLbl>
            <c:dLbl>
              <c:idx val="11"/>
              <c:delete val="1"/>
              <c:extLst>
                <c:ext xmlns:c15="http://schemas.microsoft.com/office/drawing/2012/chart" uri="{CE6537A1-D6FC-4f65-9D91-7224C49458BB}"/>
                <c:ext xmlns:c16="http://schemas.microsoft.com/office/drawing/2014/chart" uri="{C3380CC4-5D6E-409C-BE32-E72D297353CC}">
                  <c16:uniqueId val="{0000000C-54DF-46AD-A724-013B84AA3DB1}"/>
                </c:ext>
              </c:extLst>
            </c:dLbl>
            <c:dLbl>
              <c:idx val="12"/>
              <c:delete val="1"/>
              <c:extLst>
                <c:ext xmlns:c15="http://schemas.microsoft.com/office/drawing/2012/chart" uri="{CE6537A1-D6FC-4f65-9D91-7224C49458BB}"/>
                <c:ext xmlns:c16="http://schemas.microsoft.com/office/drawing/2014/chart" uri="{C3380CC4-5D6E-409C-BE32-E72D297353CC}">
                  <c16:uniqueId val="{0000000D-54DF-46AD-A724-013B84AA3DB1}"/>
                </c:ext>
              </c:extLst>
            </c:dLbl>
            <c:dLbl>
              <c:idx val="13"/>
              <c:delete val="1"/>
              <c:extLst>
                <c:ext xmlns:c15="http://schemas.microsoft.com/office/drawing/2012/chart" uri="{CE6537A1-D6FC-4f65-9D91-7224C49458BB}"/>
                <c:ext xmlns:c16="http://schemas.microsoft.com/office/drawing/2014/chart" uri="{C3380CC4-5D6E-409C-BE32-E72D297353CC}">
                  <c16:uniqueId val="{0000000E-54DF-46AD-A724-013B84AA3DB1}"/>
                </c:ext>
              </c:extLst>
            </c:dLbl>
            <c:dLbl>
              <c:idx val="14"/>
              <c:delete val="1"/>
              <c:extLst>
                <c:ext xmlns:c15="http://schemas.microsoft.com/office/drawing/2012/chart" uri="{CE6537A1-D6FC-4f65-9D91-7224C49458BB}"/>
                <c:ext xmlns:c16="http://schemas.microsoft.com/office/drawing/2014/chart" uri="{C3380CC4-5D6E-409C-BE32-E72D297353CC}">
                  <c16:uniqueId val="{0000000F-54DF-46AD-A724-013B84AA3DB1}"/>
                </c:ext>
              </c:extLst>
            </c:dLbl>
            <c:dLbl>
              <c:idx val="15"/>
              <c:delete val="1"/>
              <c:extLst>
                <c:ext xmlns:c15="http://schemas.microsoft.com/office/drawing/2012/chart" uri="{CE6537A1-D6FC-4f65-9D91-7224C49458BB}"/>
                <c:ext xmlns:c16="http://schemas.microsoft.com/office/drawing/2014/chart" uri="{C3380CC4-5D6E-409C-BE32-E72D297353CC}">
                  <c16:uniqueId val="{00000010-54DF-46AD-A724-013B84AA3DB1}"/>
                </c:ext>
              </c:extLst>
            </c:dLbl>
            <c:dLbl>
              <c:idx val="16"/>
              <c:delete val="1"/>
              <c:extLst>
                <c:ext xmlns:c15="http://schemas.microsoft.com/office/drawing/2012/chart" uri="{CE6537A1-D6FC-4f65-9D91-7224C49458BB}"/>
                <c:ext xmlns:c16="http://schemas.microsoft.com/office/drawing/2014/chart" uri="{C3380CC4-5D6E-409C-BE32-E72D297353CC}">
                  <c16:uniqueId val="{00000000-C3FF-48F4-BC00-882FE0E8DBE7}"/>
                </c:ext>
              </c:extLst>
            </c:dLbl>
            <c:dLbl>
              <c:idx val="17"/>
              <c:delete val="1"/>
              <c:extLst>
                <c:ext xmlns:c15="http://schemas.microsoft.com/office/drawing/2012/chart" uri="{CE6537A1-D6FC-4f65-9D91-7224C49458BB}"/>
                <c:ext xmlns:c16="http://schemas.microsoft.com/office/drawing/2014/chart" uri="{C3380CC4-5D6E-409C-BE32-E72D297353CC}">
                  <c16:uniqueId val="{00000001-77CC-4CAF-84E1-B94B911011E7}"/>
                </c:ext>
              </c:extLst>
            </c:dLbl>
            <c:dLbl>
              <c:idx val="18"/>
              <c:layout>
                <c:manualLayout>
                  <c:x val="1.9020446980504042E-3"/>
                  <c:y val="0"/>
                </c:manualLayout>
              </c:layout>
              <c:spPr>
                <a:noFill/>
                <a:ln w="25400">
                  <a:noFill/>
                </a:ln>
              </c:spPr>
              <c:txPr>
                <a:bodyPr wrap="square" lIns="38100" tIns="19050" rIns="38100" bIns="19050" anchor="ctr" anchorCtr="0">
                  <a:spAutoFit/>
                </a:bodyPr>
                <a:lstStyle/>
                <a:p>
                  <a:pPr algn="ctr" rtl="0">
                    <a:defRPr lang="en-US" sz="1000" b="1" i="0" u="none" strike="noStrike" kern="1200" baseline="0">
                      <a:solidFill>
                        <a:srgbClr val="0070C0"/>
                      </a:solidFill>
                      <a:latin typeface="+mn-lt"/>
                      <a:ea typeface="Times New Roman"/>
                      <a:cs typeface="Times New Roman"/>
                    </a:defRPr>
                  </a:pPr>
                  <a:endParaRPr lang="da-DK"/>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CC-4CAF-84E1-B94B911011E7}"/>
                </c:ext>
              </c:extLst>
            </c:dLbl>
            <c:spPr>
              <a:noFill/>
              <a:ln w="25400">
                <a:noFill/>
              </a:ln>
            </c:spPr>
            <c:txPr>
              <a:bodyPr wrap="square" lIns="38100" tIns="19050" rIns="38100" bIns="19050" anchor="ctr" anchorCtr="0">
                <a:spAutoFit/>
              </a:bodyPr>
              <a:lstStyle/>
              <a:p>
                <a:pPr algn="ctr">
                  <a:defRPr lang="da-DK" sz="1000" b="1" i="0" u="none" strike="noStrike" kern="1200" baseline="0">
                    <a:solidFill>
                      <a:schemeClr val="bg1">
                        <a:lumMod val="50000"/>
                      </a:schemeClr>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Nuclear!$F$17:$AB$17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Nuclear!$F$21:$AB$21</c:f>
              <c:numCache>
                <c:formatCode>#,##0</c:formatCode>
                <c:ptCount val="23"/>
                <c:pt idx="0">
                  <c:v>11.745985717615492</c:v>
                </c:pt>
                <c:pt idx="1">
                  <c:v>12.259872592761168</c:v>
                </c:pt>
                <c:pt idx="2">
                  <c:v>17.251916522747756</c:v>
                </c:pt>
                <c:pt idx="3">
                  <c:v>17.251916522747756</c:v>
                </c:pt>
                <c:pt idx="4">
                  <c:v>36.926442599753699</c:v>
                </c:pt>
                <c:pt idx="5">
                  <c:v>36.926442599753699</c:v>
                </c:pt>
                <c:pt idx="6">
                  <c:v>38.027628760780154</c:v>
                </c:pt>
                <c:pt idx="7">
                  <c:v>43.533559565912412</c:v>
                </c:pt>
                <c:pt idx="8">
                  <c:v>47.938304210018224</c:v>
                </c:pt>
                <c:pt idx="9">
                  <c:v>48.231953852958611</c:v>
                </c:pt>
                <c:pt idx="10">
                  <c:v>52.122811621918743</c:v>
                </c:pt>
                <c:pt idx="11">
                  <c:v>60.638651267189978</c:v>
                </c:pt>
                <c:pt idx="12">
                  <c:v>68.053304751434752</c:v>
                </c:pt>
                <c:pt idx="13">
                  <c:v>76.936206450381462</c:v>
                </c:pt>
                <c:pt idx="14">
                  <c:v>90.884564490049868</c:v>
                </c:pt>
                <c:pt idx="15">
                  <c:v>118.34080610497607</c:v>
                </c:pt>
                <c:pt idx="16">
                  <c:v>154.53312459737879</c:v>
                </c:pt>
                <c:pt idx="17">
                  <c:v>181.69571656936463</c:v>
                </c:pt>
                <c:pt idx="18">
                  <c:v>203.42579014695329</c:v>
                </c:pt>
              </c:numCache>
            </c:numRef>
          </c:val>
          <c:smooth val="1"/>
          <c:extLst>
            <c:ext xmlns:c16="http://schemas.microsoft.com/office/drawing/2014/chart" uri="{C3380CC4-5D6E-409C-BE32-E72D297353CC}">
              <c16:uniqueId val="{00000000-54DF-46AD-A724-013B84AA3DB1}"/>
            </c:ext>
          </c:extLst>
        </c:ser>
        <c:ser>
          <c:idx val="1"/>
          <c:order val="3"/>
          <c:tx>
            <c:strRef>
              <c:f>Nuclear!$B$18</c:f>
              <c:strCache>
                <c:ptCount val="1"/>
                <c:pt idx="0">
                  <c:v>Belgium</c:v>
                </c:pt>
              </c:strCache>
            </c:strRef>
          </c:tx>
          <c:spPr>
            <a:ln w="38100">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BC42-42A2-9627-108BC226B948}"/>
                </c:ext>
              </c:extLst>
            </c:dLbl>
            <c:dLbl>
              <c:idx val="1"/>
              <c:delete val="1"/>
              <c:extLst>
                <c:ext xmlns:c15="http://schemas.microsoft.com/office/drawing/2012/chart" uri="{CE6537A1-D6FC-4f65-9D91-7224C49458BB}"/>
                <c:ext xmlns:c16="http://schemas.microsoft.com/office/drawing/2014/chart" uri="{C3380CC4-5D6E-409C-BE32-E72D297353CC}">
                  <c16:uniqueId val="{00000011-BC42-42A2-9627-108BC226B948}"/>
                </c:ext>
              </c:extLst>
            </c:dLbl>
            <c:dLbl>
              <c:idx val="2"/>
              <c:delete val="1"/>
              <c:extLst>
                <c:ext xmlns:c15="http://schemas.microsoft.com/office/drawing/2012/chart" uri="{CE6537A1-D6FC-4f65-9D91-7224C49458BB}"/>
                <c:ext xmlns:c16="http://schemas.microsoft.com/office/drawing/2014/chart" uri="{C3380CC4-5D6E-409C-BE32-E72D297353CC}">
                  <c16:uniqueId val="{00000012-BC42-42A2-9627-108BC226B948}"/>
                </c:ext>
              </c:extLst>
            </c:dLbl>
            <c:dLbl>
              <c:idx val="3"/>
              <c:delete val="1"/>
              <c:extLst>
                <c:ext xmlns:c15="http://schemas.microsoft.com/office/drawing/2012/chart" uri="{CE6537A1-D6FC-4f65-9D91-7224C49458BB}"/>
                <c:ext xmlns:c16="http://schemas.microsoft.com/office/drawing/2014/chart" uri="{C3380CC4-5D6E-409C-BE32-E72D297353CC}">
                  <c16:uniqueId val="{00000013-BC42-42A2-9627-108BC226B948}"/>
                </c:ext>
              </c:extLst>
            </c:dLbl>
            <c:dLbl>
              <c:idx val="4"/>
              <c:delete val="1"/>
              <c:extLst>
                <c:ext xmlns:c15="http://schemas.microsoft.com/office/drawing/2012/chart" uri="{CE6537A1-D6FC-4f65-9D91-7224C49458BB}"/>
                <c:ext xmlns:c16="http://schemas.microsoft.com/office/drawing/2014/chart" uri="{C3380CC4-5D6E-409C-BE32-E72D297353CC}">
                  <c16:uniqueId val="{00000014-BC42-42A2-9627-108BC226B948}"/>
                </c:ext>
              </c:extLst>
            </c:dLbl>
            <c:dLbl>
              <c:idx val="5"/>
              <c:delete val="1"/>
              <c:extLst>
                <c:ext xmlns:c15="http://schemas.microsoft.com/office/drawing/2012/chart" uri="{CE6537A1-D6FC-4f65-9D91-7224C49458BB}"/>
                <c:ext xmlns:c16="http://schemas.microsoft.com/office/drawing/2014/chart" uri="{C3380CC4-5D6E-409C-BE32-E72D297353CC}">
                  <c16:uniqueId val="{00000015-BC42-42A2-9627-108BC226B948}"/>
                </c:ext>
              </c:extLst>
            </c:dLbl>
            <c:dLbl>
              <c:idx val="6"/>
              <c:delete val="1"/>
              <c:extLst>
                <c:ext xmlns:c15="http://schemas.microsoft.com/office/drawing/2012/chart" uri="{CE6537A1-D6FC-4f65-9D91-7224C49458BB}"/>
                <c:ext xmlns:c16="http://schemas.microsoft.com/office/drawing/2014/chart" uri="{C3380CC4-5D6E-409C-BE32-E72D297353CC}">
                  <c16:uniqueId val="{00000016-BC42-42A2-9627-108BC226B948}"/>
                </c:ext>
              </c:extLst>
            </c:dLbl>
            <c:dLbl>
              <c:idx val="7"/>
              <c:delete val="1"/>
              <c:extLst>
                <c:ext xmlns:c15="http://schemas.microsoft.com/office/drawing/2012/chart" uri="{CE6537A1-D6FC-4f65-9D91-7224C49458BB}"/>
                <c:ext xmlns:c16="http://schemas.microsoft.com/office/drawing/2014/chart" uri="{C3380CC4-5D6E-409C-BE32-E72D297353CC}">
                  <c16:uniqueId val="{00000017-BC42-42A2-9627-108BC226B948}"/>
                </c:ext>
              </c:extLst>
            </c:dLbl>
            <c:dLbl>
              <c:idx val="8"/>
              <c:delete val="1"/>
              <c:extLst>
                <c:ext xmlns:c15="http://schemas.microsoft.com/office/drawing/2012/chart" uri="{CE6537A1-D6FC-4f65-9D91-7224C49458BB}"/>
                <c:ext xmlns:c16="http://schemas.microsoft.com/office/drawing/2014/chart" uri="{C3380CC4-5D6E-409C-BE32-E72D297353CC}">
                  <c16:uniqueId val="{00000018-BC42-42A2-9627-108BC226B948}"/>
                </c:ext>
              </c:extLst>
            </c:dLbl>
            <c:dLbl>
              <c:idx val="9"/>
              <c:delete val="1"/>
              <c:extLst>
                <c:ext xmlns:c15="http://schemas.microsoft.com/office/drawing/2012/chart" uri="{CE6537A1-D6FC-4f65-9D91-7224C49458BB}"/>
                <c:ext xmlns:c16="http://schemas.microsoft.com/office/drawing/2014/chart" uri="{C3380CC4-5D6E-409C-BE32-E72D297353CC}">
                  <c16:uniqueId val="{00000019-BC42-42A2-9627-108BC226B948}"/>
                </c:ext>
              </c:extLst>
            </c:dLbl>
            <c:dLbl>
              <c:idx val="10"/>
              <c:delete val="1"/>
              <c:extLst>
                <c:ext xmlns:c15="http://schemas.microsoft.com/office/drawing/2012/chart" uri="{CE6537A1-D6FC-4f65-9D91-7224C49458BB}"/>
                <c:ext xmlns:c16="http://schemas.microsoft.com/office/drawing/2014/chart" uri="{C3380CC4-5D6E-409C-BE32-E72D297353CC}">
                  <c16:uniqueId val="{0000001A-BC42-42A2-9627-108BC226B948}"/>
                </c:ext>
              </c:extLst>
            </c:dLbl>
            <c:dLbl>
              <c:idx val="11"/>
              <c:delete val="1"/>
              <c:extLst>
                <c:ext xmlns:c15="http://schemas.microsoft.com/office/drawing/2012/chart" uri="{CE6537A1-D6FC-4f65-9D91-7224C49458BB}"/>
                <c:ext xmlns:c16="http://schemas.microsoft.com/office/drawing/2014/chart" uri="{C3380CC4-5D6E-409C-BE32-E72D297353CC}">
                  <c16:uniqueId val="{0000001B-BC42-42A2-9627-108BC226B948}"/>
                </c:ext>
              </c:extLst>
            </c:dLbl>
            <c:dLbl>
              <c:idx val="12"/>
              <c:delete val="1"/>
              <c:extLst>
                <c:ext xmlns:c15="http://schemas.microsoft.com/office/drawing/2012/chart" uri="{CE6537A1-D6FC-4f65-9D91-7224C49458BB}"/>
                <c:ext xmlns:c16="http://schemas.microsoft.com/office/drawing/2014/chart" uri="{C3380CC4-5D6E-409C-BE32-E72D297353CC}">
                  <c16:uniqueId val="{0000001C-BC42-42A2-9627-108BC226B948}"/>
                </c:ext>
              </c:extLst>
            </c:dLbl>
            <c:dLbl>
              <c:idx val="13"/>
              <c:delete val="1"/>
              <c:extLst>
                <c:ext xmlns:c15="http://schemas.microsoft.com/office/drawing/2012/chart" uri="{CE6537A1-D6FC-4f65-9D91-7224C49458BB}"/>
                <c:ext xmlns:c16="http://schemas.microsoft.com/office/drawing/2014/chart" uri="{C3380CC4-5D6E-409C-BE32-E72D297353CC}">
                  <c16:uniqueId val="{0000001D-BC42-42A2-9627-108BC226B948}"/>
                </c:ext>
              </c:extLst>
            </c:dLbl>
            <c:dLbl>
              <c:idx val="14"/>
              <c:delete val="1"/>
              <c:extLst>
                <c:ext xmlns:c15="http://schemas.microsoft.com/office/drawing/2012/chart" uri="{CE6537A1-D6FC-4f65-9D91-7224C49458BB}"/>
                <c:ext xmlns:c16="http://schemas.microsoft.com/office/drawing/2014/chart" uri="{C3380CC4-5D6E-409C-BE32-E72D297353CC}">
                  <c16:uniqueId val="{0000001E-BC42-42A2-9627-108BC226B948}"/>
                </c:ext>
              </c:extLst>
            </c:dLbl>
            <c:dLbl>
              <c:idx val="15"/>
              <c:delete val="1"/>
              <c:extLst>
                <c:ext xmlns:c15="http://schemas.microsoft.com/office/drawing/2012/chart" uri="{CE6537A1-D6FC-4f65-9D91-7224C49458BB}"/>
                <c:ext xmlns:c16="http://schemas.microsoft.com/office/drawing/2014/chart" uri="{C3380CC4-5D6E-409C-BE32-E72D297353CC}">
                  <c16:uniqueId val="{00000001-FB41-485D-A230-6FD55327CFEA}"/>
                </c:ext>
              </c:extLst>
            </c:dLbl>
            <c:dLbl>
              <c:idx val="16"/>
              <c:delete val="1"/>
              <c:extLst>
                <c:ext xmlns:c15="http://schemas.microsoft.com/office/drawing/2012/chart" uri="{CE6537A1-D6FC-4f65-9D91-7224C49458BB}"/>
                <c:ext xmlns:c16="http://schemas.microsoft.com/office/drawing/2014/chart" uri="{C3380CC4-5D6E-409C-BE32-E72D297353CC}">
                  <c16:uniqueId val="{00000004-77CC-4CAF-84E1-B94B911011E7}"/>
                </c:ext>
              </c:extLst>
            </c:dLbl>
            <c:dLbl>
              <c:idx val="17"/>
              <c:delete val="1"/>
              <c:extLst>
                <c:ext xmlns:c15="http://schemas.microsoft.com/office/drawing/2012/chart" uri="{CE6537A1-D6FC-4f65-9D91-7224C49458BB}"/>
                <c:ext xmlns:c16="http://schemas.microsoft.com/office/drawing/2014/chart" uri="{C3380CC4-5D6E-409C-BE32-E72D297353CC}">
                  <c16:uniqueId val="{00000005-77CC-4CAF-84E1-B94B911011E7}"/>
                </c:ext>
              </c:extLst>
            </c:dLbl>
            <c:dLbl>
              <c:idx val="18"/>
              <c:layout>
                <c:manualLayout>
                  <c:x val="1.9020446980504042E-3"/>
                  <c:y val="7.3664803681848089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01-4D16-AA66-AA1E39E5D638}"/>
                </c:ext>
              </c:extLst>
            </c:dLbl>
            <c:spPr>
              <a:noFill/>
              <a:ln w="25400">
                <a:noFill/>
              </a:ln>
            </c:spPr>
            <c:txPr>
              <a:bodyPr wrap="square" lIns="38100" tIns="19050" rIns="38100" bIns="19050" anchor="ctr">
                <a:spAutoFit/>
              </a:bodyPr>
              <a:lstStyle/>
              <a:p>
                <a:pPr>
                  <a:defRPr sz="1000" b="1" i="0" u="none" strike="noStrike" baseline="0">
                    <a:solidFill>
                      <a:srgbClr val="FF0000"/>
                    </a:solidFill>
                    <a:latin typeface="+mn-lt"/>
                    <a:ea typeface="Times New Roman"/>
                    <a:cs typeface="Times New Roman"/>
                  </a:defRPr>
                </a:pPr>
                <a:endParaRPr lang="da-DK"/>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Nuclear!$F$17:$AB$17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Nuclear!$F$18:$AB$18</c:f>
              <c:numCache>
                <c:formatCode>#,##0</c:formatCode>
                <c:ptCount val="23"/>
                <c:pt idx="0">
                  <c:v>4188.6256358553683</c:v>
                </c:pt>
                <c:pt idx="1">
                  <c:v>4032.8124283946659</c:v>
                </c:pt>
                <c:pt idx="2">
                  <c:v>4096.9708079373086</c:v>
                </c:pt>
                <c:pt idx="3">
                  <c:v>4096.9708079373086</c:v>
                </c:pt>
                <c:pt idx="4">
                  <c:v>4151.9637046881435</c:v>
                </c:pt>
                <c:pt idx="5">
                  <c:v>4151.9637046881435</c:v>
                </c:pt>
                <c:pt idx="6">
                  <c:v>4060.3088767700838</c:v>
                </c:pt>
                <c:pt idx="7">
                  <c:v>4216.1220842307866</c:v>
                </c:pt>
                <c:pt idx="8">
                  <c:v>3977.8195316438291</c:v>
                </c:pt>
                <c:pt idx="9">
                  <c:v>4124.467256312726</c:v>
                </c:pt>
                <c:pt idx="10">
                  <c:v>4188.6256358553683</c:v>
                </c:pt>
                <c:pt idx="11">
                  <c:v>4206.9566014389811</c:v>
                </c:pt>
                <c:pt idx="12">
                  <c:v>3528.7108748453325</c:v>
                </c:pt>
                <c:pt idx="13">
                  <c:v>3721.1860134732597</c:v>
                </c:pt>
                <c:pt idx="14">
                  <c:v>2942.1199761697449</c:v>
                </c:pt>
                <c:pt idx="15">
                  <c:v>2273.0397323679026</c:v>
                </c:pt>
                <c:pt idx="16">
                  <c:v>3785.3443930159019</c:v>
                </c:pt>
                <c:pt idx="17">
                  <c:v>3666.1931167224234</c:v>
                </c:pt>
                <c:pt idx="18">
                  <c:v>2502.1768021630542</c:v>
                </c:pt>
              </c:numCache>
            </c:numRef>
          </c:val>
          <c:smooth val="1"/>
          <c:extLst>
            <c:ext xmlns:c16="http://schemas.microsoft.com/office/drawing/2014/chart" uri="{C3380CC4-5D6E-409C-BE32-E72D297353CC}">
              <c16:uniqueId val="{0000001F-BC42-42A2-9627-108BC226B948}"/>
            </c:ext>
          </c:extLst>
        </c:ser>
        <c:dLbls>
          <c:showLegendKey val="0"/>
          <c:showVal val="0"/>
          <c:showCatName val="0"/>
          <c:showSerName val="0"/>
          <c:showPercent val="0"/>
          <c:showBubbleSize val="0"/>
        </c:dLbls>
        <c:smooth val="0"/>
        <c:axId val="328127944"/>
        <c:axId val="1"/>
      </c:lineChart>
      <c:catAx>
        <c:axId val="328127944"/>
        <c:scaling>
          <c:orientation val="minMax"/>
        </c:scaling>
        <c:delete val="0"/>
        <c:axPos val="b"/>
        <c:minorGridlines>
          <c:spPr>
            <a:ln>
              <a:solidFill>
                <a:schemeClr val="bg1">
                  <a:lumMod val="65000"/>
                </a:schemeClr>
              </a:solidFill>
            </a:ln>
          </c:spPr>
        </c:minorGridlines>
        <c:numFmt formatCode="General" sourceLinked="1"/>
        <c:majorTickMark val="cross"/>
        <c:minorTickMark val="none"/>
        <c:tickLblPos val="nextTo"/>
        <c:spPr>
          <a:ln>
            <a:solidFill>
              <a:schemeClr val="bg1">
                <a:lumMod val="50000"/>
              </a:schemeClr>
            </a:solidFill>
          </a:ln>
        </c:spPr>
        <c:txPr>
          <a:bodyPr rot="0" vert="horz"/>
          <a:lstStyle/>
          <a:p>
            <a:pPr>
              <a:defRPr sz="1000" b="0" i="0" u="none" strike="noStrike" baseline="0">
                <a:solidFill>
                  <a:srgbClr val="000000"/>
                </a:solidFill>
                <a:latin typeface="Calibri"/>
                <a:ea typeface="Calibri"/>
                <a:cs typeface="Calibri"/>
              </a:defRPr>
            </a:pPr>
            <a:endParaRPr lang="da-DK"/>
          </a:p>
        </c:txPr>
        <c:crossAx val="1"/>
        <c:crosses val="autoZero"/>
        <c:auto val="1"/>
        <c:lblAlgn val="ctr"/>
        <c:lblOffset val="100"/>
        <c:tickLblSkip val="2"/>
        <c:noMultiLvlLbl val="0"/>
      </c:catAx>
      <c:valAx>
        <c:axId val="1"/>
        <c:scaling>
          <c:orientation val="minMax"/>
          <c:min val="0"/>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chemeClr val="bg1">
                <a:lumMod val="50000"/>
              </a:schemeClr>
            </a:solidFill>
          </a:ln>
        </c:spPr>
        <c:txPr>
          <a:bodyPr rot="0" vert="horz"/>
          <a:lstStyle/>
          <a:p>
            <a:pPr>
              <a:defRPr sz="1000" b="0" i="0" u="none" strike="noStrike" baseline="0">
                <a:solidFill>
                  <a:srgbClr val="000000"/>
                </a:solidFill>
                <a:latin typeface="Calibri"/>
                <a:ea typeface="Calibri"/>
                <a:cs typeface="Calibri"/>
              </a:defRPr>
            </a:pPr>
            <a:endParaRPr lang="da-DK"/>
          </a:p>
        </c:txPr>
        <c:crossAx val="328127944"/>
        <c:crosses val="autoZero"/>
        <c:crossBetween val="midCat"/>
      </c:valAx>
      <c:spPr>
        <a:solidFill>
          <a:schemeClr val="bg1">
            <a:lumMod val="85000"/>
          </a:schemeClr>
        </a:solidFill>
        <a:ln>
          <a:solidFill>
            <a:schemeClr val="bg1">
              <a:lumMod val="50000"/>
            </a:schemeClr>
          </a:solidFill>
        </a:ln>
      </c:spPr>
    </c:plotArea>
    <c:plotVisOnly val="1"/>
    <c:dispBlanksAs val="gap"/>
    <c:showDLblsOverMax val="0"/>
  </c:chart>
  <c:spPr>
    <a:solidFill>
      <a:schemeClr val="bg1">
        <a:lumMod val="75000"/>
      </a:schemeClr>
    </a:solidFill>
    <a:ln>
      <a:noFill/>
    </a:ln>
  </c:spPr>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r>
              <a:rPr lang="da-DK" sz="1100" b="1">
                <a:solidFill>
                  <a:schemeClr val="tx1"/>
                </a:solidFill>
              </a:rPr>
              <a:t>Population</a:t>
            </a:r>
            <a:r>
              <a:rPr lang="da-DK" sz="1100" b="1" baseline="0">
                <a:solidFill>
                  <a:schemeClr val="tx1"/>
                </a:solidFill>
              </a:rPr>
              <a:t> growth, annually, 2000-2019</a:t>
            </a:r>
            <a:endParaRPr lang="da-DK" sz="1100" b="1">
              <a:solidFill>
                <a:schemeClr val="tx1"/>
              </a:solidFill>
            </a:endParaRPr>
          </a:p>
        </c:rich>
      </c:tx>
      <c:layout>
        <c:manualLayout>
          <c:xMode val="edge"/>
          <c:yMode val="edge"/>
          <c:x val="0.21688072802375111"/>
          <c:y val="8.5386034666458777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solidFill>
              <a:latin typeface="+mn-lt"/>
              <a:ea typeface="+mn-ea"/>
              <a:cs typeface="+mn-cs"/>
            </a:defRPr>
          </a:pPr>
          <a:endParaRPr lang="da-DK"/>
        </a:p>
      </c:txPr>
    </c:title>
    <c:autoTitleDeleted val="0"/>
    <c:plotArea>
      <c:layout>
        <c:manualLayout>
          <c:layoutTarget val="inner"/>
          <c:xMode val="edge"/>
          <c:yMode val="edge"/>
          <c:x val="0.22215029473774797"/>
          <c:y val="0.21376310719780717"/>
          <c:w val="0.65633578589561548"/>
          <c:h val="0.69510823523297216"/>
        </c:manualLayout>
      </c:layout>
      <c:barChart>
        <c:barDir val="bar"/>
        <c:grouping val="clustered"/>
        <c:varyColors val="0"/>
        <c:ser>
          <c:idx val="0"/>
          <c:order val="0"/>
          <c:spPr>
            <a:solidFill>
              <a:srgbClr val="0070C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3-B9F1-43E5-B777-979ED23B92C1}"/>
              </c:ext>
            </c:extLst>
          </c:dPt>
          <c:dPt>
            <c:idx val="1"/>
            <c:invertIfNegative val="0"/>
            <c:bubble3D val="0"/>
            <c:spPr>
              <a:solidFill>
                <a:srgbClr val="0070C0"/>
              </a:solidFill>
              <a:ln>
                <a:noFill/>
              </a:ln>
              <a:effectLst/>
            </c:spPr>
            <c:extLst>
              <c:ext xmlns:c16="http://schemas.microsoft.com/office/drawing/2014/chart" uri="{C3380CC4-5D6E-409C-BE32-E72D297353CC}">
                <c16:uniqueId val="{00000002-B9F1-43E5-B777-979ED23B92C1}"/>
              </c:ext>
            </c:extLst>
          </c:dPt>
          <c:dPt>
            <c:idx val="2"/>
            <c:invertIfNegative val="0"/>
            <c:bubble3D val="0"/>
            <c:spPr>
              <a:solidFill>
                <a:srgbClr val="0070C0"/>
              </a:solidFill>
              <a:ln>
                <a:noFill/>
              </a:ln>
              <a:effectLst/>
            </c:spPr>
            <c:extLst>
              <c:ext xmlns:c16="http://schemas.microsoft.com/office/drawing/2014/chart" uri="{C3380CC4-5D6E-409C-BE32-E72D297353CC}">
                <c16:uniqueId val="{00000001-B9F1-43E5-B777-979ED23B92C1}"/>
              </c:ext>
            </c:extLst>
          </c:dPt>
          <c:dPt>
            <c:idx val="3"/>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7-6DAE-4C58-895E-2BD83441471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Population!$B$9:$B$12</c:f>
              <c:strCache>
                <c:ptCount val="4"/>
                <c:pt idx="0">
                  <c:v>Algeria</c:v>
                </c:pt>
                <c:pt idx="1">
                  <c:v>Albania</c:v>
                </c:pt>
                <c:pt idx="2">
                  <c:v>Qatar</c:v>
                </c:pt>
                <c:pt idx="3">
                  <c:v>(World)</c:v>
                </c:pt>
              </c:strCache>
            </c:strRef>
          </c:cat>
          <c:val>
            <c:numRef>
              <c:f>Population!$C$9:$C$12</c:f>
              <c:numCache>
                <c:formatCode>0.0%</c:formatCode>
                <c:ptCount val="4"/>
                <c:pt idx="0">
                  <c:v>2.4182961793698859E-2</c:v>
                </c:pt>
                <c:pt idx="1">
                  <c:v>-4.9536593160754237E-3</c:v>
                </c:pt>
                <c:pt idx="2">
                  <c:v>0.23648648648648649</c:v>
                </c:pt>
                <c:pt idx="3">
                  <c:v>1.5971916795230856E-2</c:v>
                </c:pt>
              </c:numCache>
            </c:numRef>
          </c:val>
          <c:extLst>
            <c:ext xmlns:c16="http://schemas.microsoft.com/office/drawing/2014/chart" uri="{C3380CC4-5D6E-409C-BE32-E72D297353CC}">
              <c16:uniqueId val="{00000000-B9F1-43E5-B777-979ED23B92C1}"/>
            </c:ext>
          </c:extLst>
        </c:ser>
        <c:dLbls>
          <c:showLegendKey val="0"/>
          <c:showVal val="0"/>
          <c:showCatName val="0"/>
          <c:showSerName val="0"/>
          <c:showPercent val="0"/>
          <c:showBubbleSize val="0"/>
        </c:dLbls>
        <c:gapWidth val="182"/>
        <c:axId val="491581136"/>
        <c:axId val="491586056"/>
      </c:barChart>
      <c:catAx>
        <c:axId val="491581136"/>
        <c:scaling>
          <c:orientation val="minMax"/>
        </c:scaling>
        <c:delete val="0"/>
        <c:axPos val="l"/>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da-DK"/>
          </a:p>
        </c:txPr>
        <c:crossAx val="491586056"/>
        <c:crosses val="autoZero"/>
        <c:auto val="1"/>
        <c:lblAlgn val="ctr"/>
        <c:lblOffset val="100"/>
        <c:noMultiLvlLbl val="0"/>
      </c:catAx>
      <c:valAx>
        <c:axId val="491586056"/>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91581136"/>
        <c:crosses val="autoZero"/>
        <c:crossBetween val="between"/>
      </c:valAx>
      <c:spPr>
        <a:solidFill>
          <a:schemeClr val="bg1">
            <a:lumMod val="85000"/>
          </a:schemeClr>
        </a:solidFill>
        <a:ln>
          <a:noFill/>
        </a:ln>
        <a:effectLst/>
      </c:spPr>
    </c:plotArea>
    <c:plotVisOnly val="1"/>
    <c:dispBlanksAs val="gap"/>
    <c:showDLblsOverMax val="0"/>
  </c:chart>
  <c:spPr>
    <a:solidFill>
      <a:schemeClr val="bg1">
        <a:lumMod val="85000"/>
      </a:schemeClr>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152400</xdr:rowOff>
    </xdr:from>
    <xdr:to>
      <xdr:col>8</xdr:col>
      <xdr:colOff>28575</xdr:colOff>
      <xdr:row>29</xdr:row>
      <xdr:rowOff>0</xdr:rowOff>
    </xdr:to>
    <xdr:graphicFrame macro="">
      <xdr:nvGraphicFramePr>
        <xdr:cNvPr id="2" name="Diagram 1">
          <a:extLst>
            <a:ext uri="{FF2B5EF4-FFF2-40B4-BE49-F238E27FC236}">
              <a16:creationId xmlns:a16="http://schemas.microsoft.com/office/drawing/2014/main" id="{71E4A663-C2C0-43A6-95A8-DDD18F586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533400</xdr:colOff>
      <xdr:row>6</xdr:row>
      <xdr:rowOff>38100</xdr:rowOff>
    </xdr:from>
    <xdr:to>
      <xdr:col>2</xdr:col>
      <xdr:colOff>352430</xdr:colOff>
      <xdr:row>7</xdr:row>
      <xdr:rowOff>98425</xdr:rowOff>
    </xdr:to>
    <xdr:sp macro="" textlink="">
      <xdr:nvSpPr>
        <xdr:cNvPr id="3" name="Tekstboks 3">
          <a:extLst>
            <a:ext uri="{FF2B5EF4-FFF2-40B4-BE49-F238E27FC236}">
              <a16:creationId xmlns:a16="http://schemas.microsoft.com/office/drawing/2014/main" id="{8B8B157E-3ACE-4219-979B-120EA5E95F18}"/>
            </a:ext>
          </a:extLst>
        </xdr:cNvPr>
        <xdr:cNvSpPr txBox="1"/>
      </xdr:nvSpPr>
      <xdr:spPr>
        <a:xfrm>
          <a:off x="1009650" y="1190625"/>
          <a:ext cx="120015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C000"/>
              </a:solidFill>
              <a:latin typeface="Times New Roman" panose="02020603050405020304" pitchFamily="18" charset="0"/>
              <a:cs typeface="Times New Roman" panose="02020603050405020304" pitchFamily="18" charset="0"/>
            </a:rPr>
            <a:t>climatepositions.com</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0.17021</cdr:x>
      <cdr:y>0</cdr:y>
    </cdr:from>
    <cdr:to>
      <cdr:x>0.98298</cdr:x>
      <cdr:y>0.31579</cdr:y>
    </cdr:to>
    <cdr:sp macro="" textlink="">
      <cdr:nvSpPr>
        <cdr:cNvPr id="2" name="Tekstboks 1">
          <a:extLst xmlns:a="http://schemas.openxmlformats.org/drawingml/2006/main">
            <a:ext uri="{FF2B5EF4-FFF2-40B4-BE49-F238E27FC236}">
              <a16:creationId xmlns:a16="http://schemas.microsoft.com/office/drawing/2014/main" id="{73C8943F-69F8-4BC5-8E98-E6BF3929CBC4}"/>
            </a:ext>
          </a:extLst>
        </cdr:cNvPr>
        <cdr:cNvSpPr txBox="1"/>
      </cdr:nvSpPr>
      <cdr:spPr>
        <a:xfrm xmlns:a="http://schemas.openxmlformats.org/drawingml/2006/main">
          <a:off x="535013" y="0"/>
          <a:ext cx="2554739" cy="6256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a-DK" sz="1000">
              <a:latin typeface="+mn-lt"/>
              <a:cs typeface="Times New Roman" pitchFamily="18" charset="0"/>
            </a:rPr>
            <a:t>Dark green: Forest Area 1990-2010</a:t>
          </a:r>
        </a:p>
        <a:p xmlns:a="http://schemas.openxmlformats.org/drawingml/2006/main">
          <a:pPr algn="ctr"/>
          <a:r>
            <a:rPr lang="da-DK" sz="1000">
              <a:latin typeface="+mn-lt"/>
              <a:cs typeface="Times New Roman" pitchFamily="18" charset="0"/>
            </a:rPr>
            <a:t>Light</a:t>
          </a:r>
          <a:r>
            <a:rPr lang="da-DK" sz="1000" baseline="0">
              <a:latin typeface="+mn-lt"/>
              <a:cs typeface="Times New Roman" pitchFamily="18" charset="0"/>
            </a:rPr>
            <a:t> g</a:t>
          </a:r>
          <a:r>
            <a:rPr lang="da-DK" sz="1000">
              <a:latin typeface="+mn-lt"/>
              <a:cs typeface="Times New Roman" pitchFamily="18" charset="0"/>
            </a:rPr>
            <a:t>reen:</a:t>
          </a:r>
          <a:r>
            <a:rPr lang="da-DK" sz="1000" baseline="0">
              <a:latin typeface="+mn-lt"/>
              <a:cs typeface="Times New Roman" pitchFamily="18" charset="0"/>
            </a:rPr>
            <a:t> Naturally Generated</a:t>
          </a:r>
          <a:r>
            <a:rPr lang="da-DK" sz="1000">
              <a:latin typeface="+mn-lt"/>
              <a:cs typeface="Times New Roman" pitchFamily="18" charset="0"/>
            </a:rPr>
            <a:t> Forest 1990-2010</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9525</xdr:colOff>
      <xdr:row>3</xdr:row>
      <xdr:rowOff>171449</xdr:rowOff>
    </xdr:from>
    <xdr:to>
      <xdr:col>9</xdr:col>
      <xdr:colOff>28575</xdr:colOff>
      <xdr:row>22</xdr:row>
      <xdr:rowOff>0</xdr:rowOff>
    </xdr:to>
    <xdr:graphicFrame macro="">
      <xdr:nvGraphicFramePr>
        <xdr:cNvPr id="2" name="Diagram 1">
          <a:extLst>
            <a:ext uri="{FF2B5EF4-FFF2-40B4-BE49-F238E27FC236}">
              <a16:creationId xmlns:a16="http://schemas.microsoft.com/office/drawing/2014/main" id="{929F65BC-A9CD-4018-8A6E-8AD6E4FFD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561975</xdr:colOff>
      <xdr:row>5</xdr:row>
      <xdr:rowOff>104775</xdr:rowOff>
    </xdr:from>
    <xdr:to>
      <xdr:col>2</xdr:col>
      <xdr:colOff>514350</xdr:colOff>
      <xdr:row>6</xdr:row>
      <xdr:rowOff>165100</xdr:rowOff>
    </xdr:to>
    <xdr:sp macro="" textlink="">
      <xdr:nvSpPr>
        <xdr:cNvPr id="3" name="Tekstboks 3">
          <a:extLst>
            <a:ext uri="{FF2B5EF4-FFF2-40B4-BE49-F238E27FC236}">
              <a16:creationId xmlns:a16="http://schemas.microsoft.com/office/drawing/2014/main" id="{E2AF30AD-9414-4162-82E2-BA655374EDB1}"/>
            </a:ext>
          </a:extLst>
        </xdr:cNvPr>
        <xdr:cNvSpPr txBox="1"/>
      </xdr:nvSpPr>
      <xdr:spPr>
        <a:xfrm>
          <a:off x="1038225" y="1066800"/>
          <a:ext cx="132397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mn-lt"/>
              <a:cs typeface="Times New Roman" panose="02020603050405020304" pitchFamily="18" charset="0"/>
            </a:rPr>
            <a:t>.com</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466725</xdr:colOff>
      <xdr:row>3</xdr:row>
      <xdr:rowOff>0</xdr:rowOff>
    </xdr:from>
    <xdr:to>
      <xdr:col>5</xdr:col>
      <xdr:colOff>523875</xdr:colOff>
      <xdr:row>13</xdr:row>
      <xdr:rowOff>19050</xdr:rowOff>
    </xdr:to>
    <xdr:graphicFrame macro="">
      <xdr:nvGraphicFramePr>
        <xdr:cNvPr id="8" name="Diagram 7">
          <a:extLst>
            <a:ext uri="{FF2B5EF4-FFF2-40B4-BE49-F238E27FC236}">
              <a16:creationId xmlns:a16="http://schemas.microsoft.com/office/drawing/2014/main" id="{945FF49A-F110-4A74-9B88-20542DFD36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133352</xdr:colOff>
      <xdr:row>2</xdr:row>
      <xdr:rowOff>171450</xdr:rowOff>
    </xdr:from>
    <xdr:to>
      <xdr:col>3</xdr:col>
      <xdr:colOff>628652</xdr:colOff>
      <xdr:row>4</xdr:row>
      <xdr:rowOff>41275</xdr:rowOff>
    </xdr:to>
    <xdr:sp macro="" textlink="">
      <xdr:nvSpPr>
        <xdr:cNvPr id="9" name="Tekstboks 4">
          <a:extLst>
            <a:ext uri="{FF2B5EF4-FFF2-40B4-BE49-F238E27FC236}">
              <a16:creationId xmlns:a16="http://schemas.microsoft.com/office/drawing/2014/main" id="{C50575AD-A994-4AF8-BFC8-DE4815FD403E}"/>
            </a:ext>
          </a:extLst>
        </xdr:cNvPr>
        <xdr:cNvSpPr txBox="1"/>
      </xdr:nvSpPr>
      <xdr:spPr>
        <a:xfrm>
          <a:off x="1962152" y="561975"/>
          <a:ext cx="140970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tx1">
                  <a:lumMod val="50000"/>
                  <a:lumOff val="50000"/>
                </a:schemeClr>
              </a:solidFill>
              <a:latin typeface="+mn-lt"/>
              <a:cs typeface="Times New Roman" panose="02020603050405020304" pitchFamily="18" charset="0"/>
            </a:rPr>
            <a:t>climatepositions</a:t>
          </a:r>
          <a:r>
            <a:rPr lang="en-US" sz="900">
              <a:solidFill>
                <a:schemeClr val="tx1">
                  <a:lumMod val="50000"/>
                  <a:lumOff val="50000"/>
                </a:schemeClr>
              </a:solidFill>
              <a:latin typeface="+mn-lt"/>
              <a:cs typeface="Times New Roman" panose="02020603050405020304" pitchFamily="18" charset="0"/>
            </a:rPr>
            <a:t>.com</a:t>
          </a:r>
        </a:p>
      </xdr:txBody>
    </xdr:sp>
    <xdr:clientData/>
  </xdr:twoCellAnchor>
  <xdr:twoCellAnchor>
    <xdr:from>
      <xdr:col>5</xdr:col>
      <xdr:colOff>638175</xdr:colOff>
      <xdr:row>2</xdr:row>
      <xdr:rowOff>180976</xdr:rowOff>
    </xdr:from>
    <xdr:to>
      <xdr:col>10</xdr:col>
      <xdr:colOff>609601</xdr:colOff>
      <xdr:row>13</xdr:row>
      <xdr:rowOff>0</xdr:rowOff>
    </xdr:to>
    <xdr:graphicFrame macro="">
      <xdr:nvGraphicFramePr>
        <xdr:cNvPr id="10" name="Diagram 9">
          <a:extLst>
            <a:ext uri="{FF2B5EF4-FFF2-40B4-BE49-F238E27FC236}">
              <a16:creationId xmlns:a16="http://schemas.microsoft.com/office/drawing/2014/main" id="{5321E648-B696-4D67-897B-EA2269C6A6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352427</xdr:colOff>
      <xdr:row>2</xdr:row>
      <xdr:rowOff>161926</xdr:rowOff>
    </xdr:from>
    <xdr:to>
      <xdr:col>8</xdr:col>
      <xdr:colOff>847727</xdr:colOff>
      <xdr:row>4</xdr:row>
      <xdr:rowOff>31751</xdr:rowOff>
    </xdr:to>
    <xdr:sp macro="" textlink="">
      <xdr:nvSpPr>
        <xdr:cNvPr id="11" name="Tekstboks 4">
          <a:extLst>
            <a:ext uri="{FF2B5EF4-FFF2-40B4-BE49-F238E27FC236}">
              <a16:creationId xmlns:a16="http://schemas.microsoft.com/office/drawing/2014/main" id="{962898D2-4A32-4A0F-AD58-2BAB2F8FA04C}"/>
            </a:ext>
          </a:extLst>
        </xdr:cNvPr>
        <xdr:cNvSpPr txBox="1"/>
      </xdr:nvSpPr>
      <xdr:spPr>
        <a:xfrm>
          <a:off x="6753227" y="552451"/>
          <a:ext cx="140970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tx1">
                  <a:lumMod val="50000"/>
                  <a:lumOff val="50000"/>
                </a:schemeClr>
              </a:solidFill>
              <a:latin typeface="+mn-lt"/>
              <a:cs typeface="Times New Roman" panose="02020603050405020304" pitchFamily="18" charset="0"/>
            </a:rPr>
            <a:t>climatepositions.com</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36</xdr:row>
      <xdr:rowOff>152400</xdr:rowOff>
    </xdr:from>
    <xdr:to>
      <xdr:col>15</xdr:col>
      <xdr:colOff>0</xdr:colOff>
      <xdr:row>58</xdr:row>
      <xdr:rowOff>57150</xdr:rowOff>
    </xdr:to>
    <xdr:graphicFrame macro="">
      <xdr:nvGraphicFramePr>
        <xdr:cNvPr id="2" name="Chart 7">
          <a:extLst>
            <a:ext uri="{FF2B5EF4-FFF2-40B4-BE49-F238E27FC236}">
              <a16:creationId xmlns:a16="http://schemas.microsoft.com/office/drawing/2014/main" id="{B1D2E381-124B-42EC-80D9-1F5D2A55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9525</xdr:rowOff>
    </xdr:from>
    <xdr:to>
      <xdr:col>12</xdr:col>
      <xdr:colOff>19050</xdr:colOff>
      <xdr:row>31</xdr:row>
      <xdr:rowOff>0</xdr:rowOff>
    </xdr:to>
    <xdr:graphicFrame macro="">
      <xdr:nvGraphicFramePr>
        <xdr:cNvPr id="3" name="Chart 11">
          <a:extLst>
            <a:ext uri="{FF2B5EF4-FFF2-40B4-BE49-F238E27FC236}">
              <a16:creationId xmlns:a16="http://schemas.microsoft.com/office/drawing/2014/main" id="{86F2946D-3719-495F-8CFD-727CCE763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65</xdr:row>
      <xdr:rowOff>152400</xdr:rowOff>
    </xdr:from>
    <xdr:to>
      <xdr:col>12</xdr:col>
      <xdr:colOff>28575</xdr:colOff>
      <xdr:row>87</xdr:row>
      <xdr:rowOff>9525</xdr:rowOff>
    </xdr:to>
    <xdr:graphicFrame macro="">
      <xdr:nvGraphicFramePr>
        <xdr:cNvPr id="4" name="Chart 12">
          <a:extLst>
            <a:ext uri="{FF2B5EF4-FFF2-40B4-BE49-F238E27FC236}">
              <a16:creationId xmlns:a16="http://schemas.microsoft.com/office/drawing/2014/main" id="{E1E0F0F7-CB7A-483E-A482-EFB8506B9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171451</xdr:colOff>
      <xdr:row>37</xdr:row>
      <xdr:rowOff>47623</xdr:rowOff>
    </xdr:from>
    <xdr:to>
      <xdr:col>10</xdr:col>
      <xdr:colOff>123825</xdr:colOff>
      <xdr:row>39</xdr:row>
      <xdr:rowOff>104774</xdr:rowOff>
    </xdr:to>
    <xdr:sp macro="" textlink="">
      <xdr:nvSpPr>
        <xdr:cNvPr id="5" name="Tekstboks 6">
          <a:extLst>
            <a:ext uri="{FF2B5EF4-FFF2-40B4-BE49-F238E27FC236}">
              <a16:creationId xmlns:a16="http://schemas.microsoft.com/office/drawing/2014/main" id="{12C8FB00-FFDF-4F7D-97BA-CB9FDE26FB00}"/>
            </a:ext>
          </a:extLst>
        </xdr:cNvPr>
        <xdr:cNvSpPr txBox="1"/>
      </xdr:nvSpPr>
      <xdr:spPr>
        <a:xfrm>
          <a:off x="2724151" y="7115173"/>
          <a:ext cx="5086349" cy="43815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rtl="0"/>
          <a:r>
            <a:rPr lang="da-DK" sz="1200" b="1">
              <a:solidFill>
                <a:schemeClr val="tx1">
                  <a:lumMod val="85000"/>
                  <a:lumOff val="15000"/>
                </a:schemeClr>
              </a:solidFill>
              <a:latin typeface="+mn-lt"/>
              <a:cs typeface="Times New Roman" pitchFamily="18" charset="0"/>
            </a:rPr>
            <a:t>Land-Ocean (air) Temperature rise in °C</a:t>
          </a:r>
          <a:br>
            <a:rPr lang="da-DK" sz="1200" b="1">
              <a:solidFill>
                <a:schemeClr val="tx1">
                  <a:lumMod val="85000"/>
                  <a:lumOff val="15000"/>
                </a:schemeClr>
              </a:solidFill>
              <a:latin typeface="+mn-lt"/>
              <a:ea typeface="+mn-ea"/>
              <a:cs typeface="Times New Roman" pitchFamily="18" charset="0"/>
            </a:rPr>
          </a:br>
          <a:r>
            <a:rPr lang="da-DK" sz="1200" b="1">
              <a:solidFill>
                <a:schemeClr val="tx1">
                  <a:lumMod val="85000"/>
                  <a:lumOff val="15000"/>
                </a:schemeClr>
              </a:solidFill>
              <a:latin typeface="+mn-lt"/>
              <a:ea typeface="+mn-ea"/>
              <a:cs typeface="Times New Roman" pitchFamily="18" charset="0"/>
            </a:rPr>
            <a:t>compared</a:t>
          </a:r>
          <a:r>
            <a:rPr lang="da-DK" sz="1200" b="1" baseline="0">
              <a:solidFill>
                <a:schemeClr val="tx1">
                  <a:lumMod val="85000"/>
                  <a:lumOff val="15000"/>
                </a:schemeClr>
              </a:solidFill>
              <a:latin typeface="+mn-lt"/>
              <a:ea typeface="+mn-ea"/>
              <a:cs typeface="Times New Roman" pitchFamily="18" charset="0"/>
            </a:rPr>
            <a:t> to baseline</a:t>
          </a:r>
          <a:r>
            <a:rPr lang="da-DK" sz="1200" b="1">
              <a:solidFill>
                <a:schemeClr val="tx1">
                  <a:lumMod val="85000"/>
                  <a:lumOff val="15000"/>
                </a:schemeClr>
              </a:solidFill>
              <a:latin typeface="+mn-lt"/>
              <a:ea typeface="+mn-ea"/>
              <a:cs typeface="Times New Roman" pitchFamily="18" charset="0"/>
            </a:rPr>
            <a:t> 1880-1937, set at 0°C</a:t>
          </a:r>
        </a:p>
        <a:p>
          <a:pPr algn="ctr"/>
          <a:endParaRPr lang="da-DK" sz="1200" b="1">
            <a:solidFill>
              <a:schemeClr val="tx1">
                <a:lumMod val="85000"/>
                <a:lumOff val="15000"/>
              </a:schemeClr>
            </a:solidFill>
            <a:latin typeface="+mn-lt"/>
            <a:cs typeface="Times New Roman" pitchFamily="18" charset="0"/>
          </a:endParaRPr>
        </a:p>
      </xdr:txBody>
    </xdr:sp>
    <xdr:clientData/>
  </xdr:twoCellAnchor>
  <xdr:twoCellAnchor>
    <xdr:from>
      <xdr:col>1</xdr:col>
      <xdr:colOff>0</xdr:colOff>
      <xdr:row>95</xdr:row>
      <xdr:rowOff>9525</xdr:rowOff>
    </xdr:from>
    <xdr:to>
      <xdr:col>12</xdr:col>
      <xdr:colOff>0</xdr:colOff>
      <xdr:row>116</xdr:row>
      <xdr:rowOff>0</xdr:rowOff>
    </xdr:to>
    <xdr:graphicFrame macro="">
      <xdr:nvGraphicFramePr>
        <xdr:cNvPr id="6" name="Diagram 7">
          <a:extLst>
            <a:ext uri="{FF2B5EF4-FFF2-40B4-BE49-F238E27FC236}">
              <a16:creationId xmlns:a16="http://schemas.microsoft.com/office/drawing/2014/main" id="{F311857D-775C-444F-BB4F-3EC3AF006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581025</xdr:colOff>
      <xdr:row>11</xdr:row>
      <xdr:rowOff>171450</xdr:rowOff>
    </xdr:from>
    <xdr:to>
      <xdr:col>3</xdr:col>
      <xdr:colOff>381005</xdr:colOff>
      <xdr:row>13</xdr:row>
      <xdr:rowOff>69850</xdr:rowOff>
    </xdr:to>
    <xdr:sp macro="" textlink="">
      <xdr:nvSpPr>
        <xdr:cNvPr id="7" name="Tekstboks 7">
          <a:extLst>
            <a:ext uri="{FF2B5EF4-FFF2-40B4-BE49-F238E27FC236}">
              <a16:creationId xmlns:a16="http://schemas.microsoft.com/office/drawing/2014/main" id="{FBF193EA-5D23-4159-96E5-BA449AD6BA48}"/>
            </a:ext>
          </a:extLst>
        </xdr:cNvPr>
        <xdr:cNvSpPr txBox="1"/>
      </xdr:nvSpPr>
      <xdr:spPr>
        <a:xfrm>
          <a:off x="1666875" y="2276475"/>
          <a:ext cx="126683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mn-lt"/>
              <a:cs typeface="Times New Roman" panose="02020603050405020304" pitchFamily="18" charset="0"/>
            </a:rPr>
            <a:t>.com</a:t>
          </a:r>
        </a:p>
      </xdr:txBody>
    </xdr:sp>
    <xdr:clientData/>
  </xdr:twoCellAnchor>
  <xdr:twoCellAnchor>
    <xdr:from>
      <xdr:col>1</xdr:col>
      <xdr:colOff>485775</xdr:colOff>
      <xdr:row>39</xdr:row>
      <xdr:rowOff>123825</xdr:rowOff>
    </xdr:from>
    <xdr:to>
      <xdr:col>3</xdr:col>
      <xdr:colOff>285755</xdr:colOff>
      <xdr:row>40</xdr:row>
      <xdr:rowOff>146050</xdr:rowOff>
    </xdr:to>
    <xdr:sp macro="" textlink="">
      <xdr:nvSpPr>
        <xdr:cNvPr id="8" name="Tekstboks 9">
          <a:extLst>
            <a:ext uri="{FF2B5EF4-FFF2-40B4-BE49-F238E27FC236}">
              <a16:creationId xmlns:a16="http://schemas.microsoft.com/office/drawing/2014/main" id="{81AC46C4-8F83-431A-8839-952D8D3C026B}"/>
            </a:ext>
          </a:extLst>
        </xdr:cNvPr>
        <xdr:cNvSpPr txBox="1"/>
      </xdr:nvSpPr>
      <xdr:spPr>
        <a:xfrm>
          <a:off x="1571625" y="7572375"/>
          <a:ext cx="1266830"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mn-lt"/>
              <a:cs typeface="Times New Roman" panose="02020603050405020304" pitchFamily="18" charset="0"/>
            </a:rPr>
            <a:t>.com</a:t>
          </a:r>
        </a:p>
      </xdr:txBody>
    </xdr:sp>
    <xdr:clientData/>
  </xdr:twoCellAnchor>
  <xdr:twoCellAnchor>
    <xdr:from>
      <xdr:col>1</xdr:col>
      <xdr:colOff>409574</xdr:colOff>
      <xdr:row>67</xdr:row>
      <xdr:rowOff>133350</xdr:rowOff>
    </xdr:from>
    <xdr:to>
      <xdr:col>3</xdr:col>
      <xdr:colOff>257175</xdr:colOff>
      <xdr:row>69</xdr:row>
      <xdr:rowOff>0</xdr:rowOff>
    </xdr:to>
    <xdr:sp macro="" textlink="">
      <xdr:nvSpPr>
        <xdr:cNvPr id="9" name="Tekstboks 10">
          <a:extLst>
            <a:ext uri="{FF2B5EF4-FFF2-40B4-BE49-F238E27FC236}">
              <a16:creationId xmlns:a16="http://schemas.microsoft.com/office/drawing/2014/main" id="{92D89F54-FC20-4AD4-8751-1A40FB32F7F0}"/>
            </a:ext>
          </a:extLst>
        </xdr:cNvPr>
        <xdr:cNvSpPr txBox="1"/>
      </xdr:nvSpPr>
      <xdr:spPr>
        <a:xfrm>
          <a:off x="1495424" y="12906375"/>
          <a:ext cx="13144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bg1">
                  <a:lumMod val="50000"/>
                </a:schemeClr>
              </a:solidFill>
              <a:latin typeface="+mn-lt"/>
              <a:cs typeface="Times New Roman" panose="02020603050405020304" pitchFamily="18" charset="0"/>
            </a:rPr>
            <a:t>climatepositions.com</a:t>
          </a:r>
        </a:p>
      </xdr:txBody>
    </xdr:sp>
    <xdr:clientData/>
  </xdr:twoCellAnchor>
  <xdr:twoCellAnchor>
    <xdr:from>
      <xdr:col>13</xdr:col>
      <xdr:colOff>0</xdr:colOff>
      <xdr:row>10</xdr:row>
      <xdr:rowOff>0</xdr:rowOff>
    </xdr:from>
    <xdr:to>
      <xdr:col>20</xdr:col>
      <xdr:colOff>9525</xdr:colOff>
      <xdr:row>26</xdr:row>
      <xdr:rowOff>180975</xdr:rowOff>
    </xdr:to>
    <xdr:graphicFrame macro="">
      <xdr:nvGraphicFramePr>
        <xdr:cNvPr id="13" name="Diagram 5">
          <a:extLst>
            <a:ext uri="{FF2B5EF4-FFF2-40B4-BE49-F238E27FC236}">
              <a16:creationId xmlns:a16="http://schemas.microsoft.com/office/drawing/2014/main" id="{745B6EC4-A00C-4AD4-8984-E10064412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419100</xdr:colOff>
      <xdr:row>11</xdr:row>
      <xdr:rowOff>95250</xdr:rowOff>
    </xdr:from>
    <xdr:to>
      <xdr:col>15</xdr:col>
      <xdr:colOff>219080</xdr:colOff>
      <xdr:row>12</xdr:row>
      <xdr:rowOff>155575</xdr:rowOff>
    </xdr:to>
    <xdr:sp macro="" textlink="">
      <xdr:nvSpPr>
        <xdr:cNvPr id="14" name="Tekstboks 7">
          <a:extLst>
            <a:ext uri="{FF2B5EF4-FFF2-40B4-BE49-F238E27FC236}">
              <a16:creationId xmlns:a16="http://schemas.microsoft.com/office/drawing/2014/main" id="{A8601F39-DB25-4FE2-ACB1-2D29389521AE}"/>
            </a:ext>
          </a:extLst>
        </xdr:cNvPr>
        <xdr:cNvSpPr txBox="1"/>
      </xdr:nvSpPr>
      <xdr:spPr>
        <a:xfrm>
          <a:off x="10306050" y="2200275"/>
          <a:ext cx="126683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mn-lt"/>
              <a:cs typeface="Times New Roman" panose="02020603050405020304" pitchFamily="18" charset="0"/>
            </a:rPr>
            <a:t>.com</a:t>
          </a:r>
        </a:p>
      </xdr:txBody>
    </xdr:sp>
    <xdr:clientData/>
  </xdr:twoCellAnchor>
  <xdr:twoCellAnchor>
    <xdr:from>
      <xdr:col>3</xdr:col>
      <xdr:colOff>573479</xdr:colOff>
      <xdr:row>102</xdr:row>
      <xdr:rowOff>25205</xdr:rowOff>
    </xdr:from>
    <xdr:to>
      <xdr:col>5</xdr:col>
      <xdr:colOff>564694</xdr:colOff>
      <xdr:row>103</xdr:row>
      <xdr:rowOff>110930</xdr:rowOff>
    </xdr:to>
    <xdr:sp macro="" textlink="">
      <xdr:nvSpPr>
        <xdr:cNvPr id="10" name="Tekstfelt 9">
          <a:extLst>
            <a:ext uri="{FF2B5EF4-FFF2-40B4-BE49-F238E27FC236}">
              <a16:creationId xmlns:a16="http://schemas.microsoft.com/office/drawing/2014/main" id="{E086B509-F8AC-4C74-8923-C4B317EFA18D}"/>
            </a:ext>
          </a:extLst>
        </xdr:cNvPr>
        <xdr:cNvSpPr txBox="1"/>
      </xdr:nvSpPr>
      <xdr:spPr>
        <a:xfrm rot="21061462">
          <a:off x="3126179" y="19465730"/>
          <a:ext cx="145806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a-DK" sz="1000">
              <a:solidFill>
                <a:srgbClr val="0070C0"/>
              </a:solidFill>
            </a:rPr>
            <a:t>(</a:t>
          </a:r>
          <a:r>
            <a:rPr lang="da-DK" sz="1000" b="0" i="0" u="none" strike="noStrike" kern="1200" baseline="0">
              <a:solidFill>
                <a:srgbClr val="0070C0"/>
              </a:solidFill>
              <a:latin typeface="Calibri"/>
              <a:ea typeface="Calibri"/>
              <a:cs typeface="Calibri"/>
            </a:rPr>
            <a:t>annual</a:t>
          </a:r>
          <a:r>
            <a:rPr lang="da-DK" sz="1000">
              <a:solidFill>
                <a:srgbClr val="0070C0"/>
              </a:solidFill>
            </a:rPr>
            <a:t> rate 0,338 ±0,04</a:t>
          </a:r>
        </a:p>
      </xdr:txBody>
    </xdr:sp>
    <xdr:clientData/>
  </xdr:twoCellAnchor>
  <xdr:twoCellAnchor>
    <xdr:from>
      <xdr:col>1</xdr:col>
      <xdr:colOff>485775</xdr:colOff>
      <xdr:row>39</xdr:row>
      <xdr:rowOff>161925</xdr:rowOff>
    </xdr:from>
    <xdr:to>
      <xdr:col>5</xdr:col>
      <xdr:colOff>695325</xdr:colOff>
      <xdr:row>54</xdr:row>
      <xdr:rowOff>180975</xdr:rowOff>
    </xdr:to>
    <xdr:sp macro="" textlink="">
      <xdr:nvSpPr>
        <xdr:cNvPr id="11" name="Tekstfelt 10">
          <a:extLst>
            <a:ext uri="{FF2B5EF4-FFF2-40B4-BE49-F238E27FC236}">
              <a16:creationId xmlns:a16="http://schemas.microsoft.com/office/drawing/2014/main" id="{DC555025-E610-4D96-93E2-226BA4D2D32D}"/>
            </a:ext>
          </a:extLst>
        </xdr:cNvPr>
        <xdr:cNvSpPr txBox="1"/>
      </xdr:nvSpPr>
      <xdr:spPr>
        <a:xfrm>
          <a:off x="1571625" y="7600950"/>
          <a:ext cx="3143250" cy="2876550"/>
        </a:xfrm>
        <a:prstGeom prst="rect">
          <a:avLst/>
        </a:prstGeom>
        <a:solidFill>
          <a:schemeClr val="tx1">
            <a:lumMod val="75000"/>
            <a:lumOff val="25000"/>
            <a:alpha val="8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0.05707</cdr:x>
      <cdr:y>0.12013</cdr:y>
    </cdr:from>
    <cdr:to>
      <cdr:x>0.22669</cdr:x>
      <cdr:y>0.18218</cdr:y>
    </cdr:to>
    <cdr:sp macro="" textlink="">
      <cdr:nvSpPr>
        <cdr:cNvPr id="2" name="Tekstboks 10">
          <a:extLst xmlns:a="http://schemas.openxmlformats.org/drawingml/2006/main">
            <a:ext uri="{FF2B5EF4-FFF2-40B4-BE49-F238E27FC236}">
              <a16:creationId xmlns:a16="http://schemas.microsoft.com/office/drawing/2014/main" id="{92D89F54-FC20-4AD4-8751-1A40FB32F7F0}"/>
            </a:ext>
          </a:extLst>
        </cdr:cNvPr>
        <cdr:cNvSpPr txBox="1"/>
      </cdr:nvSpPr>
      <cdr:spPr>
        <a:xfrm xmlns:a="http://schemas.openxmlformats.org/drawingml/2006/main">
          <a:off x="460383" y="479438"/>
          <a:ext cx="1368439" cy="2476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mn-lt"/>
              <a:cs typeface="Times New Roman" panose="02020603050405020304" pitchFamily="18" charset="0"/>
            </a:rPr>
            <a:t>.com</a:t>
          </a:r>
        </a:p>
      </cdr:txBody>
    </cdr:sp>
  </cdr:relSizeAnchor>
</c:userShapes>
</file>

<file path=xl/drawings/drawing2.xml><?xml version="1.0" encoding="utf-8"?>
<c:userShapes xmlns:c="http://schemas.openxmlformats.org/drawingml/2006/chart">
  <cdr:relSizeAnchor xmlns:cdr="http://schemas.openxmlformats.org/drawingml/2006/chartDrawing">
    <cdr:from>
      <cdr:x>0.18307</cdr:x>
      <cdr:y>0.00526</cdr:y>
    </cdr:from>
    <cdr:to>
      <cdr:x>0.68931</cdr:x>
      <cdr:y>0.11948</cdr:y>
    </cdr:to>
    <cdr:sp macro="" textlink="">
      <cdr:nvSpPr>
        <cdr:cNvPr id="2" name="Tekstboks 1">
          <a:extLst xmlns:a="http://schemas.openxmlformats.org/drawingml/2006/main">
            <a:ext uri="{FF2B5EF4-FFF2-40B4-BE49-F238E27FC236}">
              <a16:creationId xmlns:a16="http://schemas.microsoft.com/office/drawing/2014/main" id="{8FD46F1E-A860-4E41-9B13-E0440AE683FE}"/>
            </a:ext>
          </a:extLst>
        </cdr:cNvPr>
        <cdr:cNvSpPr txBox="1"/>
      </cdr:nvSpPr>
      <cdr:spPr>
        <a:xfrm xmlns:a="http://schemas.openxmlformats.org/drawingml/2006/main">
          <a:off x="1257256" y="21481"/>
          <a:ext cx="3476616" cy="4667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50" b="1">
              <a:latin typeface="+mn-lt"/>
              <a:cs typeface="Times New Roman" panose="02020603050405020304" pitchFamily="18" charset="0"/>
            </a:rPr>
            <a:t>Climate Debt per capita </a:t>
          </a:r>
        </a:p>
        <a:p xmlns:a="http://schemas.openxmlformats.org/drawingml/2006/main">
          <a:pPr algn="ctr"/>
          <a:r>
            <a:rPr lang="en-US" sz="1050" b="1">
              <a:latin typeface="+mn-lt"/>
              <a:cs typeface="Times New Roman" panose="02020603050405020304" pitchFamily="18" charset="0"/>
            </a:rPr>
            <a:t>as percentage of GDP(ppp-$), </a:t>
          </a:r>
          <a:r>
            <a:rPr lang="en-US" sz="1050" b="1" baseline="0">
              <a:latin typeface="+mn-lt"/>
              <a:cs typeface="Times New Roman" panose="02020603050405020304" pitchFamily="18" charset="0"/>
            </a:rPr>
            <a:t>annually since 2000</a:t>
          </a:r>
        </a:p>
        <a:p xmlns:a="http://schemas.openxmlformats.org/drawingml/2006/main">
          <a:pPr algn="ctr"/>
          <a:endParaRPr lang="en-US" sz="1050" b="1">
            <a:latin typeface="+mn-lt"/>
            <a:cs typeface="Times New Roman" panose="02020603050405020304" pitchFamily="18"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38100</xdr:colOff>
      <xdr:row>18</xdr:row>
      <xdr:rowOff>171450</xdr:rowOff>
    </xdr:from>
    <xdr:to>
      <xdr:col>11</xdr:col>
      <xdr:colOff>95250</xdr:colOff>
      <xdr:row>30</xdr:row>
      <xdr:rowOff>152400</xdr:rowOff>
    </xdr:to>
    <xdr:graphicFrame macro="">
      <xdr:nvGraphicFramePr>
        <xdr:cNvPr id="2" name="Chart 1029">
          <a:extLst>
            <a:ext uri="{FF2B5EF4-FFF2-40B4-BE49-F238E27FC236}">
              <a16:creationId xmlns:a16="http://schemas.microsoft.com/office/drawing/2014/main" id="{9B21117E-2E25-4720-9062-547C3B0B1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104776</xdr:colOff>
      <xdr:row>18</xdr:row>
      <xdr:rowOff>171450</xdr:rowOff>
    </xdr:from>
    <xdr:to>
      <xdr:col>20</xdr:col>
      <xdr:colOff>0</xdr:colOff>
      <xdr:row>30</xdr:row>
      <xdr:rowOff>161925</xdr:rowOff>
    </xdr:to>
    <xdr:graphicFrame macro="">
      <xdr:nvGraphicFramePr>
        <xdr:cNvPr id="3" name="Chart 1043">
          <a:extLst>
            <a:ext uri="{FF2B5EF4-FFF2-40B4-BE49-F238E27FC236}">
              <a16:creationId xmlns:a16="http://schemas.microsoft.com/office/drawing/2014/main" id="{355787D4-FE1E-401B-9E06-38C8D9CDE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18</xdr:row>
      <xdr:rowOff>0</xdr:rowOff>
    </xdr:from>
    <xdr:to>
      <xdr:col>6</xdr:col>
      <xdr:colOff>28580</xdr:colOff>
      <xdr:row>19</xdr:row>
      <xdr:rowOff>60325</xdr:rowOff>
    </xdr:to>
    <xdr:sp macro="" textlink="">
      <xdr:nvSpPr>
        <xdr:cNvPr id="5" name="Tekstboks 4">
          <a:extLst>
            <a:ext uri="{FF2B5EF4-FFF2-40B4-BE49-F238E27FC236}">
              <a16:creationId xmlns:a16="http://schemas.microsoft.com/office/drawing/2014/main" id="{265C5056-0109-40C9-A759-207A2F6DC2B8}"/>
            </a:ext>
          </a:extLst>
        </xdr:cNvPr>
        <xdr:cNvSpPr txBox="1"/>
      </xdr:nvSpPr>
      <xdr:spPr>
        <a:xfrm>
          <a:off x="5495925" y="3514725"/>
          <a:ext cx="120015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lumMod val="50000"/>
                  <a:lumOff val="50000"/>
                </a:schemeClr>
              </a:solidFill>
              <a:latin typeface="+mn-lt"/>
              <a:cs typeface="Times New Roman" panose="02020603050405020304" pitchFamily="18" charset="0"/>
            </a:rPr>
            <a:t>climatepositions.com</a:t>
          </a:r>
        </a:p>
      </xdr:txBody>
    </xdr:sp>
    <xdr:clientData/>
  </xdr:twoCellAnchor>
  <xdr:twoCellAnchor>
    <xdr:from>
      <xdr:col>11</xdr:col>
      <xdr:colOff>161925</xdr:colOff>
      <xdr:row>18</xdr:row>
      <xdr:rowOff>0</xdr:rowOff>
    </xdr:from>
    <xdr:to>
      <xdr:col>13</xdr:col>
      <xdr:colOff>28580</xdr:colOff>
      <xdr:row>19</xdr:row>
      <xdr:rowOff>60325</xdr:rowOff>
    </xdr:to>
    <xdr:sp macro="" textlink="">
      <xdr:nvSpPr>
        <xdr:cNvPr id="6" name="Tekstboks 5">
          <a:extLst>
            <a:ext uri="{FF2B5EF4-FFF2-40B4-BE49-F238E27FC236}">
              <a16:creationId xmlns:a16="http://schemas.microsoft.com/office/drawing/2014/main" id="{28047084-504E-4034-A4E5-352924C3E019}"/>
            </a:ext>
          </a:extLst>
        </xdr:cNvPr>
        <xdr:cNvSpPr txBox="1"/>
      </xdr:nvSpPr>
      <xdr:spPr>
        <a:xfrm>
          <a:off x="10163175" y="3514725"/>
          <a:ext cx="120015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900">
              <a:solidFill>
                <a:schemeClr val="tx1">
                  <a:lumMod val="50000"/>
                  <a:lumOff val="50000"/>
                </a:schemeClr>
              </a:solidFill>
              <a:latin typeface="+mn-lt"/>
              <a:ea typeface="+mn-ea"/>
              <a:cs typeface="Times New Roman" panose="02020603050405020304" pitchFamily="18" charset="0"/>
            </a:rPr>
            <a:t>climatepositions</a:t>
          </a:r>
          <a:r>
            <a:rPr lang="en-US" sz="900">
              <a:solidFill>
                <a:schemeClr val="tx1">
                  <a:lumMod val="50000"/>
                  <a:lumOff val="50000"/>
                </a:schemeClr>
              </a:solidFill>
              <a:latin typeface="Times New Roman" panose="02020603050405020304" pitchFamily="18" charset="0"/>
              <a:ea typeface="+mn-ea"/>
              <a:cs typeface="Times New Roman" panose="02020603050405020304" pitchFamily="18" charset="0"/>
            </a:rPr>
            <a:t>.com</a:t>
          </a:r>
        </a:p>
      </xdr:txBody>
    </xdr:sp>
    <xdr:clientData/>
  </xdr:twoCellAnchor>
  <xdr:twoCellAnchor>
    <xdr:from>
      <xdr:col>4</xdr:col>
      <xdr:colOff>609599</xdr:colOff>
      <xdr:row>29</xdr:row>
      <xdr:rowOff>66675</xdr:rowOff>
    </xdr:from>
    <xdr:to>
      <xdr:col>10</xdr:col>
      <xdr:colOff>447674</xdr:colOff>
      <xdr:row>30</xdr:row>
      <xdr:rowOff>133350</xdr:rowOff>
    </xdr:to>
    <xdr:sp macro="" textlink="">
      <xdr:nvSpPr>
        <xdr:cNvPr id="7" name="Tekstboks 4">
          <a:extLst>
            <a:ext uri="{FF2B5EF4-FFF2-40B4-BE49-F238E27FC236}">
              <a16:creationId xmlns:a16="http://schemas.microsoft.com/office/drawing/2014/main" id="{369A6C0A-145F-4205-A310-D21E948CD1B8}"/>
            </a:ext>
          </a:extLst>
        </xdr:cNvPr>
        <xdr:cNvSpPr txBox="1"/>
      </xdr:nvSpPr>
      <xdr:spPr>
        <a:xfrm>
          <a:off x="5543549" y="5638800"/>
          <a:ext cx="38385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b="1" i="0" baseline="30000">
              <a:solidFill>
                <a:schemeClr val="tx1">
                  <a:lumMod val="65000"/>
                  <a:lumOff val="35000"/>
                </a:schemeClr>
              </a:solidFill>
              <a:effectLst/>
            </a:rPr>
            <a:t>a) </a:t>
          </a:r>
          <a:r>
            <a:rPr lang="en-US" sz="900">
              <a:solidFill>
                <a:schemeClr val="tx1">
                  <a:lumMod val="65000"/>
                  <a:lumOff val="35000"/>
                </a:schemeClr>
              </a:solidFill>
              <a:latin typeface="Times New Roman" panose="02020603050405020304" pitchFamily="18" charset="0"/>
              <a:cs typeface="Times New Roman" panose="02020603050405020304" pitchFamily="18" charset="0"/>
            </a:rPr>
            <a:t>Fossil CO2 Emissions</a:t>
          </a:r>
          <a:r>
            <a:rPr lang="en-US" sz="900" baseline="0">
              <a:solidFill>
                <a:schemeClr val="tx1">
                  <a:lumMod val="65000"/>
                  <a:lumOff val="35000"/>
                </a:schemeClr>
              </a:solidFill>
              <a:latin typeface="Times New Roman" panose="02020603050405020304" pitchFamily="18" charset="0"/>
              <a:cs typeface="Times New Roman" panose="02020603050405020304" pitchFamily="18" charset="0"/>
            </a:rPr>
            <a:t> (</a:t>
          </a:r>
          <a:r>
            <a:rPr lang="en-US" sz="900" baseline="0">
              <a:solidFill>
                <a:schemeClr val="tx1">
                  <a:lumMod val="65000"/>
                  <a:lumOff val="35000"/>
                </a:schemeClr>
              </a:solidFill>
              <a:latin typeface="+mn-lt"/>
              <a:cs typeface="Times New Roman" panose="02020603050405020304" pitchFamily="18" charset="0"/>
            </a:rPr>
            <a:t>without</a:t>
          </a:r>
          <a:r>
            <a:rPr lang="en-US" sz="900" baseline="0">
              <a:solidFill>
                <a:schemeClr val="tx1">
                  <a:lumMod val="65000"/>
                  <a:lumOff val="35000"/>
                </a:schemeClr>
              </a:solidFill>
              <a:latin typeface="Times New Roman" panose="02020603050405020304" pitchFamily="18" charset="0"/>
              <a:cs typeface="Times New Roman" panose="02020603050405020304" pitchFamily="18" charset="0"/>
            </a:rPr>
            <a:t> bunkers) (EDGAR)</a:t>
          </a:r>
          <a:endParaRPr lang="en-US" sz="900">
            <a:solidFill>
              <a:schemeClr val="tx1">
                <a:lumMod val="65000"/>
                <a:lumOff val="35000"/>
              </a:schemeClr>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76200</xdr:colOff>
      <xdr:row>29</xdr:row>
      <xdr:rowOff>47625</xdr:rowOff>
    </xdr:from>
    <xdr:to>
      <xdr:col>18</xdr:col>
      <xdr:colOff>9524</xdr:colOff>
      <xdr:row>30</xdr:row>
      <xdr:rowOff>114300</xdr:rowOff>
    </xdr:to>
    <xdr:sp macro="" textlink="">
      <xdr:nvSpPr>
        <xdr:cNvPr id="8" name="Tekstboks 4">
          <a:extLst>
            <a:ext uri="{FF2B5EF4-FFF2-40B4-BE49-F238E27FC236}">
              <a16:creationId xmlns:a16="http://schemas.microsoft.com/office/drawing/2014/main" id="{3777F549-7A63-4823-BCA9-2D55894BAB75}"/>
            </a:ext>
          </a:extLst>
        </xdr:cNvPr>
        <xdr:cNvSpPr txBox="1"/>
      </xdr:nvSpPr>
      <xdr:spPr>
        <a:xfrm>
          <a:off x="11410950" y="5657850"/>
          <a:ext cx="32670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b="1" i="0" baseline="30000">
              <a:solidFill>
                <a:schemeClr val="tx1">
                  <a:lumMod val="65000"/>
                  <a:lumOff val="35000"/>
                </a:schemeClr>
              </a:solidFill>
              <a:effectLst/>
            </a:rPr>
            <a:t>a) </a:t>
          </a:r>
          <a:r>
            <a:rPr lang="en-US" sz="900">
              <a:solidFill>
                <a:schemeClr val="tx1">
                  <a:lumMod val="65000"/>
                  <a:lumOff val="35000"/>
                </a:schemeClr>
              </a:solidFill>
              <a:latin typeface="Times New Roman" panose="02020603050405020304" pitchFamily="18" charset="0"/>
              <a:cs typeface="Times New Roman" panose="02020603050405020304" pitchFamily="18" charset="0"/>
            </a:rPr>
            <a:t>Fossil CO2 </a:t>
          </a:r>
          <a:r>
            <a:rPr lang="en-US" sz="900">
              <a:solidFill>
                <a:schemeClr val="tx1">
                  <a:lumMod val="65000"/>
                  <a:lumOff val="35000"/>
                </a:schemeClr>
              </a:solidFill>
              <a:latin typeface="+mn-lt"/>
              <a:cs typeface="Times New Roman" panose="02020603050405020304" pitchFamily="18" charset="0"/>
            </a:rPr>
            <a:t>Emissions</a:t>
          </a:r>
          <a:r>
            <a:rPr lang="en-US" sz="900" baseline="0">
              <a:solidFill>
                <a:schemeClr val="tx1">
                  <a:lumMod val="65000"/>
                  <a:lumOff val="35000"/>
                </a:schemeClr>
              </a:solidFill>
              <a:latin typeface="Times New Roman" panose="02020603050405020304" pitchFamily="18" charset="0"/>
              <a:cs typeface="Times New Roman" panose="02020603050405020304" pitchFamily="18" charset="0"/>
            </a:rPr>
            <a:t> (without bunkers) (EDGAR)</a:t>
          </a:r>
          <a:endParaRPr lang="en-US" sz="900">
            <a:solidFill>
              <a:schemeClr val="tx1">
                <a:lumMod val="65000"/>
                <a:lumOff val="35000"/>
              </a:schemeClr>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4</xdr:row>
      <xdr:rowOff>0</xdr:rowOff>
    </xdr:from>
    <xdr:to>
      <xdr:col>12</xdr:col>
      <xdr:colOff>9525</xdr:colOff>
      <xdr:row>25</xdr:row>
      <xdr:rowOff>0</xdr:rowOff>
    </xdr:to>
    <xdr:graphicFrame macro="">
      <xdr:nvGraphicFramePr>
        <xdr:cNvPr id="2" name="Chart 14">
          <a:extLst>
            <a:ext uri="{FF2B5EF4-FFF2-40B4-BE49-F238E27FC236}">
              <a16:creationId xmlns:a16="http://schemas.microsoft.com/office/drawing/2014/main" id="{868A86A4-582F-4841-B1C1-113EDC81C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657225</xdr:colOff>
      <xdr:row>5</xdr:row>
      <xdr:rowOff>123825</xdr:rowOff>
    </xdr:from>
    <xdr:to>
      <xdr:col>2</xdr:col>
      <xdr:colOff>523880</xdr:colOff>
      <xdr:row>6</xdr:row>
      <xdr:rowOff>184150</xdr:rowOff>
    </xdr:to>
    <xdr:sp macro="" textlink="">
      <xdr:nvSpPr>
        <xdr:cNvPr id="3" name="Tekstboks 3">
          <a:extLst>
            <a:ext uri="{FF2B5EF4-FFF2-40B4-BE49-F238E27FC236}">
              <a16:creationId xmlns:a16="http://schemas.microsoft.com/office/drawing/2014/main" id="{686E5538-1E10-4CC5-90F1-B33181B78AD2}"/>
            </a:ext>
          </a:extLst>
        </xdr:cNvPr>
        <xdr:cNvSpPr txBox="1"/>
      </xdr:nvSpPr>
      <xdr:spPr>
        <a:xfrm>
          <a:off x="1152525" y="1085850"/>
          <a:ext cx="130493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mn-lt"/>
              <a:cs typeface="Times New Roman" panose="02020603050405020304" pitchFamily="18" charset="0"/>
            </a:rPr>
            <a:t>.com</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0.18302</cdr:x>
      <cdr:y>0.01681</cdr:y>
    </cdr:from>
    <cdr:to>
      <cdr:x>0.76087</cdr:x>
      <cdr:y>0.10644</cdr:y>
    </cdr:to>
    <cdr:sp macro="" textlink="">
      <cdr:nvSpPr>
        <cdr:cNvPr id="4" name="Tekstboks 3">
          <a:extLst xmlns:a="http://schemas.openxmlformats.org/drawingml/2006/main">
            <a:ext uri="{FF2B5EF4-FFF2-40B4-BE49-F238E27FC236}">
              <a16:creationId xmlns:a16="http://schemas.microsoft.com/office/drawing/2014/main" id="{611122C6-4718-415F-8C19-399B80B8D237}"/>
            </a:ext>
          </a:extLst>
        </cdr:cNvPr>
        <cdr:cNvSpPr txBox="1"/>
      </cdr:nvSpPr>
      <cdr:spPr>
        <a:xfrm xmlns:a="http://schemas.openxmlformats.org/drawingml/2006/main">
          <a:off x="1363223" y="57161"/>
          <a:ext cx="4304151" cy="30478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da-DK" sz="1200" b="1">
              <a:solidFill>
                <a:schemeClr val="tx1">
                  <a:lumMod val="85000"/>
                  <a:lumOff val="15000"/>
                </a:schemeClr>
              </a:solidFill>
              <a:latin typeface="+mn-lt"/>
              <a:cs typeface="Times New Roman" pitchFamily="18" charset="0"/>
            </a:rPr>
            <a:t>GDP</a:t>
          </a:r>
          <a:r>
            <a:rPr lang="da-DK" sz="1200" b="1" baseline="0">
              <a:solidFill>
                <a:schemeClr val="tx1">
                  <a:lumMod val="85000"/>
                  <a:lumOff val="15000"/>
                </a:schemeClr>
              </a:solidFill>
              <a:latin typeface="+mn-lt"/>
              <a:cs typeface="Times New Roman" pitchFamily="18" charset="0"/>
            </a:rPr>
            <a:t>(</a:t>
          </a:r>
          <a:r>
            <a:rPr lang="da-DK" sz="1200" b="1">
              <a:solidFill>
                <a:schemeClr val="tx1">
                  <a:lumMod val="85000"/>
                  <a:lumOff val="15000"/>
                </a:schemeClr>
              </a:solidFill>
              <a:latin typeface="+mn-lt"/>
              <a:cs typeface="Times New Roman" pitchFamily="18" charset="0"/>
            </a:rPr>
            <a:t>ppp-$) per capita in international $</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25</xdr:row>
      <xdr:rowOff>9525</xdr:rowOff>
    </xdr:to>
    <xdr:graphicFrame macro="">
      <xdr:nvGraphicFramePr>
        <xdr:cNvPr id="2" name="Chart 1028">
          <a:extLst>
            <a:ext uri="{FF2B5EF4-FFF2-40B4-BE49-F238E27FC236}">
              <a16:creationId xmlns:a16="http://schemas.microsoft.com/office/drawing/2014/main" id="{A709AF56-00CF-4E54-B679-5C2BB4309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400049</xdr:colOff>
      <xdr:row>7</xdr:row>
      <xdr:rowOff>76200</xdr:rowOff>
    </xdr:from>
    <xdr:to>
      <xdr:col>2</xdr:col>
      <xdr:colOff>333375</xdr:colOff>
      <xdr:row>8</xdr:row>
      <xdr:rowOff>165100</xdr:rowOff>
    </xdr:to>
    <xdr:sp macro="" textlink="">
      <xdr:nvSpPr>
        <xdr:cNvPr id="3" name="Tekstboks 2">
          <a:extLst>
            <a:ext uri="{FF2B5EF4-FFF2-40B4-BE49-F238E27FC236}">
              <a16:creationId xmlns:a16="http://schemas.microsoft.com/office/drawing/2014/main" id="{06E77E13-2504-4896-AAA2-B7F5B4F89B14}"/>
            </a:ext>
          </a:extLst>
        </xdr:cNvPr>
        <xdr:cNvSpPr txBox="1"/>
      </xdr:nvSpPr>
      <xdr:spPr>
        <a:xfrm>
          <a:off x="876299" y="1419225"/>
          <a:ext cx="1333501"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lumMod val="50000"/>
                </a:schemeClr>
              </a:solidFill>
              <a:latin typeface="+mn-lt"/>
              <a:cs typeface="Times New Roman" panose="02020603050405020304" pitchFamily="18" charset="0"/>
            </a:rPr>
            <a:t>climatepositions</a:t>
          </a:r>
          <a:r>
            <a:rPr lang="en-US" sz="1000">
              <a:solidFill>
                <a:schemeClr val="bg1">
                  <a:lumMod val="50000"/>
                </a:schemeClr>
              </a:solidFill>
              <a:latin typeface="Times New Roman" panose="02020603050405020304" pitchFamily="18" charset="0"/>
              <a:cs typeface="Times New Roman" panose="02020603050405020304" pitchFamily="18" charset="0"/>
            </a:rPr>
            <a:t>.com</a:t>
          </a:r>
        </a:p>
      </xdr:txBody>
    </xdr:sp>
    <xdr:clientData/>
  </xdr:twoCellAnchor>
  <xdr:twoCellAnchor>
    <xdr:from>
      <xdr:col>5</xdr:col>
      <xdr:colOff>495299</xdr:colOff>
      <xdr:row>21</xdr:row>
      <xdr:rowOff>47625</xdr:rowOff>
    </xdr:from>
    <xdr:to>
      <xdr:col>7</xdr:col>
      <xdr:colOff>171450</xdr:colOff>
      <xdr:row>23</xdr:row>
      <xdr:rowOff>85725</xdr:rowOff>
    </xdr:to>
    <xdr:sp macro="" textlink="">
      <xdr:nvSpPr>
        <xdr:cNvPr id="4" name="Tekstboks 2">
          <a:extLst>
            <a:ext uri="{FF2B5EF4-FFF2-40B4-BE49-F238E27FC236}">
              <a16:creationId xmlns:a16="http://schemas.microsoft.com/office/drawing/2014/main" id="{A7AD8826-8481-4CD2-884B-2E178344F952}"/>
            </a:ext>
          </a:extLst>
        </xdr:cNvPr>
        <xdr:cNvSpPr txBox="1"/>
      </xdr:nvSpPr>
      <xdr:spPr>
        <a:xfrm>
          <a:off x="4200524" y="4057650"/>
          <a:ext cx="895351"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aseline="0">
              <a:solidFill>
                <a:schemeClr val="bg1">
                  <a:lumMod val="50000"/>
                </a:schemeClr>
              </a:solidFill>
              <a:latin typeface="+mn-lt"/>
              <a:cs typeface="Times New Roman" panose="02020603050405020304" pitchFamily="18" charset="0"/>
            </a:rPr>
            <a:t>data year</a:t>
          </a:r>
        </a:p>
        <a:p>
          <a:pPr algn="ctr"/>
          <a:r>
            <a:rPr lang="en-US" sz="1000" baseline="0">
              <a:solidFill>
                <a:schemeClr val="bg1">
                  <a:lumMod val="50000"/>
                </a:schemeClr>
              </a:solidFill>
              <a:latin typeface="+mn-lt"/>
              <a:cs typeface="Times New Roman" panose="02020603050405020304" pitchFamily="18" charset="0"/>
            </a:rPr>
            <a:t>2016</a:t>
          </a:r>
          <a:endParaRPr lang="en-US" sz="1000">
            <a:solidFill>
              <a:schemeClr val="bg1">
                <a:lumMod val="50000"/>
              </a:schemeClr>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9525</xdr:rowOff>
    </xdr:from>
    <xdr:to>
      <xdr:col>9</xdr:col>
      <xdr:colOff>9525</xdr:colOff>
      <xdr:row>25</xdr:row>
      <xdr:rowOff>28575</xdr:rowOff>
    </xdr:to>
    <xdr:graphicFrame macro="">
      <xdr:nvGraphicFramePr>
        <xdr:cNvPr id="2" name="Diagram 3">
          <a:extLst>
            <a:ext uri="{FF2B5EF4-FFF2-40B4-BE49-F238E27FC236}">
              <a16:creationId xmlns:a16="http://schemas.microsoft.com/office/drawing/2014/main" id="{14727B89-8E9C-4B21-B661-CAFA1BE56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457200</xdr:colOff>
      <xdr:row>7</xdr:row>
      <xdr:rowOff>57152</xdr:rowOff>
    </xdr:from>
    <xdr:to>
      <xdr:col>2</xdr:col>
      <xdr:colOff>390525</xdr:colOff>
      <xdr:row>8</xdr:row>
      <xdr:rowOff>146052</xdr:rowOff>
    </xdr:to>
    <xdr:sp macro="" textlink="">
      <xdr:nvSpPr>
        <xdr:cNvPr id="3" name="Tekstboks 2">
          <a:extLst>
            <a:ext uri="{FF2B5EF4-FFF2-40B4-BE49-F238E27FC236}">
              <a16:creationId xmlns:a16="http://schemas.microsoft.com/office/drawing/2014/main" id="{4CF7A798-D5A2-4F94-B5BE-405CDAF161FB}"/>
            </a:ext>
          </a:extLst>
        </xdr:cNvPr>
        <xdr:cNvSpPr txBox="1"/>
      </xdr:nvSpPr>
      <xdr:spPr>
        <a:xfrm>
          <a:off x="933450" y="1400177"/>
          <a:ext cx="133350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bg1">
                  <a:lumMod val="50000"/>
                </a:schemeClr>
              </a:solidFill>
              <a:latin typeface="+mn-lt"/>
              <a:cs typeface="Calibri" panose="020F0502020204030204" pitchFamily="34" charset="0"/>
            </a:rPr>
            <a:t>climatepositions.com</a:t>
          </a:r>
        </a:p>
      </xdr:txBody>
    </xdr:sp>
    <xdr:clientData/>
  </xdr:twoCellAnchor>
  <xdr:twoCellAnchor>
    <xdr:from>
      <xdr:col>6</xdr:col>
      <xdr:colOff>66675</xdr:colOff>
      <xdr:row>21</xdr:row>
      <xdr:rowOff>38100</xdr:rowOff>
    </xdr:from>
    <xdr:to>
      <xdr:col>7</xdr:col>
      <xdr:colOff>352426</xdr:colOff>
      <xdr:row>23</xdr:row>
      <xdr:rowOff>76200</xdr:rowOff>
    </xdr:to>
    <xdr:sp macro="" textlink="">
      <xdr:nvSpPr>
        <xdr:cNvPr id="5" name="Tekstboks 2">
          <a:extLst>
            <a:ext uri="{FF2B5EF4-FFF2-40B4-BE49-F238E27FC236}">
              <a16:creationId xmlns:a16="http://schemas.microsoft.com/office/drawing/2014/main" id="{D67DABCF-A1A3-4046-AEF7-11FE95978049}"/>
            </a:ext>
          </a:extLst>
        </xdr:cNvPr>
        <xdr:cNvSpPr txBox="1"/>
      </xdr:nvSpPr>
      <xdr:spPr>
        <a:xfrm>
          <a:off x="4381500" y="4048125"/>
          <a:ext cx="895351"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aseline="0">
              <a:solidFill>
                <a:schemeClr val="bg1">
                  <a:lumMod val="50000"/>
                </a:schemeClr>
              </a:solidFill>
              <a:latin typeface="+mn-lt"/>
              <a:cs typeface="Times New Roman" panose="02020603050405020304" pitchFamily="18" charset="0"/>
            </a:rPr>
            <a:t>data year</a:t>
          </a:r>
        </a:p>
        <a:p>
          <a:pPr algn="ctr"/>
          <a:r>
            <a:rPr lang="en-US" sz="1000" baseline="0">
              <a:solidFill>
                <a:schemeClr val="bg1">
                  <a:lumMod val="50000"/>
                </a:schemeClr>
              </a:solidFill>
              <a:latin typeface="+mn-lt"/>
              <a:cs typeface="Times New Roman" panose="02020603050405020304" pitchFamily="18" charset="0"/>
            </a:rPr>
            <a:t>2016</a:t>
          </a:r>
          <a:endParaRPr lang="en-US" sz="1000">
            <a:solidFill>
              <a:schemeClr val="bg1">
                <a:lumMod val="50000"/>
              </a:schemeClr>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0.40228</cdr:x>
      <cdr:y>0.0927</cdr:y>
    </cdr:from>
    <cdr:to>
      <cdr:x>0.75901</cdr:x>
      <cdr:y>0.17978</cdr:y>
    </cdr:to>
    <cdr:sp macro="" textlink="">
      <cdr:nvSpPr>
        <cdr:cNvPr id="2" name="Tekstboks 1">
          <a:extLst xmlns:a="http://schemas.openxmlformats.org/drawingml/2006/main">
            <a:ext uri="{FF2B5EF4-FFF2-40B4-BE49-F238E27FC236}">
              <a16:creationId xmlns:a16="http://schemas.microsoft.com/office/drawing/2014/main" id="{A4DEB670-5ED6-4B32-AF0F-C7F62B18BC7A}"/>
            </a:ext>
          </a:extLst>
        </cdr:cNvPr>
        <cdr:cNvSpPr txBox="1"/>
      </cdr:nvSpPr>
      <cdr:spPr>
        <a:xfrm xmlns:a="http://schemas.openxmlformats.org/drawingml/2006/main">
          <a:off x="2019301" y="314325"/>
          <a:ext cx="1790700" cy="2952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da-DK"/>
        </a:p>
      </cdr:txBody>
    </cdr:sp>
  </cdr:relSizeAnchor>
  <cdr:relSizeAnchor xmlns:cdr="http://schemas.openxmlformats.org/drawingml/2006/chartDrawing">
    <cdr:from>
      <cdr:x>0.08565</cdr:x>
      <cdr:y>0.01133</cdr:y>
    </cdr:from>
    <cdr:to>
      <cdr:x>0.88651</cdr:x>
      <cdr:y>0.18384</cdr:y>
    </cdr:to>
    <cdr:sp macro="" textlink="">
      <cdr:nvSpPr>
        <cdr:cNvPr id="3" name="Tekstboks 2">
          <a:extLst xmlns:a="http://schemas.openxmlformats.org/drawingml/2006/main">
            <a:ext uri="{FF2B5EF4-FFF2-40B4-BE49-F238E27FC236}">
              <a16:creationId xmlns:a16="http://schemas.microsoft.com/office/drawing/2014/main" id="{36E73D76-0B1F-4429-BE7B-EC0DA6F24498}"/>
            </a:ext>
          </a:extLst>
        </cdr:cNvPr>
        <cdr:cNvSpPr txBox="1"/>
      </cdr:nvSpPr>
      <cdr:spPr>
        <a:xfrm xmlns:a="http://schemas.openxmlformats.org/drawingml/2006/main">
          <a:off x="433214" y="38742"/>
          <a:ext cx="4050551" cy="58990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da-DK" sz="1050" b="1">
              <a:solidFill>
                <a:schemeClr val="tx1">
                  <a:lumMod val="85000"/>
                  <a:lumOff val="15000"/>
                </a:schemeClr>
              </a:solidFill>
              <a:latin typeface="Times New Roman" pitchFamily="18" charset="0"/>
              <a:cs typeface="Times New Roman" pitchFamily="18" charset="0"/>
            </a:rPr>
            <a:t>Relative Ecological Footprint </a:t>
          </a:r>
          <a:r>
            <a:rPr lang="da-DK" sz="1100" b="1">
              <a:solidFill>
                <a:sysClr val="windowText" lastClr="000000"/>
              </a:solidFill>
              <a:effectLst/>
              <a:latin typeface="+mn-lt"/>
              <a:ea typeface="+mn-ea"/>
              <a:cs typeface="+mn-cs"/>
            </a:rPr>
            <a:t>without</a:t>
          </a:r>
          <a:r>
            <a:rPr lang="da-DK" sz="1100" b="1">
              <a:effectLst/>
              <a:latin typeface="+mn-lt"/>
              <a:ea typeface="+mn-ea"/>
              <a:cs typeface="+mn-cs"/>
            </a:rPr>
            <a:t> carbon</a:t>
          </a:r>
          <a:r>
            <a:rPr lang="da-DK" sz="1100" b="1" baseline="0">
              <a:effectLst/>
              <a:latin typeface="+mn-lt"/>
              <a:ea typeface="+mn-ea"/>
              <a:cs typeface="+mn-cs"/>
            </a:rPr>
            <a:t>, </a:t>
          </a:r>
          <a:r>
            <a:rPr lang="da-DK" sz="1050" b="1">
              <a:solidFill>
                <a:schemeClr val="tx1">
                  <a:lumMod val="85000"/>
                  <a:lumOff val="15000"/>
                </a:schemeClr>
              </a:solidFill>
              <a:latin typeface="Times New Roman" pitchFamily="18" charset="0"/>
              <a:cs typeface="Times New Roman" pitchFamily="18" charset="0"/>
            </a:rPr>
            <a:t>per capita</a:t>
          </a:r>
          <a:r>
            <a:rPr lang="da-DK" sz="1050">
              <a:solidFill>
                <a:schemeClr val="tx1">
                  <a:lumMod val="85000"/>
                  <a:lumOff val="15000"/>
                </a:schemeClr>
              </a:solidFill>
              <a:latin typeface="Times New Roman" pitchFamily="18" charset="0"/>
              <a:cs typeface="Times New Roman" pitchFamily="18" charset="0"/>
            </a:rPr>
            <a:t> </a:t>
          </a:r>
        </a:p>
        <a:p xmlns:a="http://schemas.openxmlformats.org/drawingml/2006/main">
          <a:pPr algn="ctr"/>
          <a:r>
            <a:rPr lang="da-DK" sz="1050">
              <a:solidFill>
                <a:schemeClr val="tx1">
                  <a:lumMod val="85000"/>
                  <a:lumOff val="15000"/>
                </a:schemeClr>
              </a:solidFill>
              <a:latin typeface="Times New Roman" pitchFamily="18" charset="0"/>
              <a:cs typeface="Times New Roman" pitchFamily="18" charset="0"/>
            </a:rPr>
            <a:t>(higher figure = worse performance)</a:t>
          </a:r>
        </a:p>
        <a:p xmlns:a="http://schemas.openxmlformats.org/drawingml/2006/main">
          <a:pPr algn="ctr"/>
          <a:r>
            <a:rPr lang="en-US" sz="1100">
              <a:solidFill>
                <a:schemeClr val="tx1">
                  <a:lumMod val="65000"/>
                  <a:lumOff val="35000"/>
                </a:schemeClr>
              </a:solidFill>
              <a:effectLst/>
              <a:latin typeface="+mn-lt"/>
              <a:ea typeface="+mn-ea"/>
              <a:cs typeface="+mn-cs"/>
            </a:rPr>
            <a:t>Subject to changes in calculation methods over time</a:t>
          </a:r>
          <a:endParaRPr lang="da-DK" sz="1050">
            <a:solidFill>
              <a:schemeClr val="tx1">
                <a:lumMod val="65000"/>
                <a:lumOff val="35000"/>
              </a:schemeClr>
            </a:solidFill>
            <a:latin typeface="Times New Roman" pitchFamily="18" charset="0"/>
            <a:cs typeface="Times New Roman" pitchFamily="18"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1143000</xdr:colOff>
      <xdr:row>1</xdr:row>
      <xdr:rowOff>38100</xdr:rowOff>
    </xdr:from>
    <xdr:to>
      <xdr:col>9</xdr:col>
      <xdr:colOff>1228725</xdr:colOff>
      <xdr:row>13</xdr:row>
      <xdr:rowOff>38100</xdr:rowOff>
    </xdr:to>
    <xdr:graphicFrame macro="">
      <xdr:nvGraphicFramePr>
        <xdr:cNvPr id="2" name="Diagram 2">
          <a:extLst>
            <a:ext uri="{FF2B5EF4-FFF2-40B4-BE49-F238E27FC236}">
              <a16:creationId xmlns:a16="http://schemas.microsoft.com/office/drawing/2014/main" id="{870D9F1A-CD99-4692-A014-CF48FB833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1181100</xdr:colOff>
      <xdr:row>10</xdr:row>
      <xdr:rowOff>180977</xdr:rowOff>
    </xdr:from>
    <xdr:to>
      <xdr:col>9</xdr:col>
      <xdr:colOff>1028705</xdr:colOff>
      <xdr:row>12</xdr:row>
      <xdr:rowOff>50802</xdr:rowOff>
    </xdr:to>
    <xdr:sp macro="" textlink="">
      <xdr:nvSpPr>
        <xdr:cNvPr id="5" name="Tekstboks 4">
          <a:extLst>
            <a:ext uri="{FF2B5EF4-FFF2-40B4-BE49-F238E27FC236}">
              <a16:creationId xmlns:a16="http://schemas.microsoft.com/office/drawing/2014/main" id="{0E18DC0B-0A1E-4931-9056-A6E45742454F}"/>
            </a:ext>
          </a:extLst>
        </xdr:cNvPr>
        <xdr:cNvSpPr txBox="1"/>
      </xdr:nvSpPr>
      <xdr:spPr>
        <a:xfrm>
          <a:off x="10544175" y="2095502"/>
          <a:ext cx="120015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bg1">
                  <a:lumMod val="50000"/>
                </a:schemeClr>
              </a:solidFill>
              <a:latin typeface="+mn-lt"/>
              <a:cs typeface="Times New Roman" panose="02020603050405020304" pitchFamily="18" charset="0"/>
            </a:rPr>
            <a:t>climatepositions</a:t>
          </a:r>
          <a:r>
            <a:rPr lang="en-US" sz="900">
              <a:solidFill>
                <a:schemeClr val="bg1">
                  <a:lumMod val="50000"/>
                </a:schemeClr>
              </a:solidFill>
              <a:latin typeface="Times New Roman" panose="02020603050405020304" pitchFamily="18" charset="0"/>
              <a:cs typeface="Times New Roman" panose="02020603050405020304" pitchFamily="18" charset="0"/>
            </a:rPr>
            <a:t>.com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8"/>
  <sheetViews>
    <sheetView topLeftCell="A2" workbookViewId="0">
      <selection activeCell="A2" sqref="A2"/>
    </sheetView>
  </sheetViews>
  <sheetFormatPr defaultRowHeight="15" x14ac:dyDescent="0.25"/>
  <cols>
    <col min="1" max="1" width="7.140625" style="2" customWidth="1"/>
    <col min="2" max="2" width="34.5703125" style="2" customWidth="1"/>
    <col min="3" max="4" width="13.7109375" style="2" customWidth="1"/>
    <col min="5" max="5" width="29.42578125" style="2" customWidth="1"/>
    <col min="6" max="16384" width="9.140625" style="2"/>
  </cols>
  <sheetData>
    <row r="1" spans="1:34" x14ac:dyDescent="0.25">
      <c r="A1" s="191" t="s">
        <v>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75" x14ac:dyDescent="0.25">
      <c r="A2" s="3" t="s">
        <v>422</v>
      </c>
      <c r="B2" s="4"/>
      <c r="C2" s="1"/>
      <c r="D2" s="1"/>
      <c r="E2" s="5"/>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x14ac:dyDescent="0.25">
      <c r="A3" s="6" t="s">
        <v>1</v>
      </c>
      <c r="B3" s="1"/>
      <c r="C3" s="1"/>
      <c r="D3" s="7"/>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5.75" x14ac:dyDescent="0.25">
      <c r="A5" s="1"/>
      <c r="B5" s="553" t="s">
        <v>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x14ac:dyDescent="0.25">
      <c r="A6" s="1"/>
      <c r="B6" s="652">
        <f>'Climate Debt'!A3</f>
        <v>44136</v>
      </c>
      <c r="C6" s="1"/>
      <c r="D6" s="8"/>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x14ac:dyDescent="0.25">
      <c r="A7" s="524"/>
      <c r="B7" s="524"/>
      <c r="C7" s="552" t="s">
        <v>3</v>
      </c>
      <c r="D7" s="525"/>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x14ac:dyDescent="0.25">
      <c r="A8" s="524"/>
      <c r="B8" s="524"/>
      <c r="C8" s="552" t="s">
        <v>405</v>
      </c>
      <c r="D8" s="525" t="s">
        <v>214</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x14ac:dyDescent="0.25">
      <c r="A9" s="526">
        <v>1</v>
      </c>
      <c r="B9" s="593" t="s">
        <v>362</v>
      </c>
      <c r="C9" s="594">
        <v>2020</v>
      </c>
      <c r="D9" s="595" t="s">
        <v>366</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x14ac:dyDescent="0.25">
      <c r="A10" s="526">
        <v>2</v>
      </c>
      <c r="B10" s="596" t="s">
        <v>363</v>
      </c>
      <c r="C10" s="594">
        <v>2020</v>
      </c>
      <c r="D10" s="595" t="s">
        <v>366</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x14ac:dyDescent="0.25">
      <c r="A11" s="526">
        <v>3</v>
      </c>
      <c r="B11" s="597" t="s">
        <v>364</v>
      </c>
      <c r="C11" s="594">
        <v>2020</v>
      </c>
      <c r="D11" s="595" t="s">
        <v>366</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x14ac:dyDescent="0.25">
      <c r="A12" s="526">
        <v>4</v>
      </c>
      <c r="B12" s="596" t="s">
        <v>365</v>
      </c>
      <c r="C12" s="598">
        <v>2020</v>
      </c>
      <c r="D12" s="595" t="s">
        <v>366</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526">
        <v>5</v>
      </c>
      <c r="B13" s="599" t="s">
        <v>358</v>
      </c>
      <c r="C13" s="600">
        <v>2020</v>
      </c>
      <c r="D13" s="60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526">
        <v>6</v>
      </c>
      <c r="B14" s="602" t="s">
        <v>359</v>
      </c>
      <c r="C14" s="603">
        <v>2020</v>
      </c>
      <c r="D14" s="604"/>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526">
        <v>7</v>
      </c>
      <c r="B15" s="602" t="s">
        <v>7</v>
      </c>
      <c r="C15" s="603">
        <v>2020</v>
      </c>
      <c r="D15" s="604"/>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526">
        <v>8</v>
      </c>
      <c r="B16" s="599" t="s">
        <v>360</v>
      </c>
      <c r="C16" s="600">
        <v>2018</v>
      </c>
      <c r="D16" s="601" t="s">
        <v>292</v>
      </c>
      <c r="E16" s="1"/>
      <c r="F16" s="10"/>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526">
        <v>9</v>
      </c>
      <c r="B17" s="602" t="s">
        <v>402</v>
      </c>
      <c r="C17" s="603">
        <v>2019</v>
      </c>
      <c r="D17" s="604" t="s">
        <v>292</v>
      </c>
      <c r="E17" s="10"/>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526">
        <v>10</v>
      </c>
      <c r="B18" s="605" t="s">
        <v>401</v>
      </c>
      <c r="C18" s="606">
        <v>2010</v>
      </c>
      <c r="D18" s="607" t="s">
        <v>404</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526">
        <v>11</v>
      </c>
      <c r="B19" s="599" t="s">
        <v>361</v>
      </c>
      <c r="C19" s="600">
        <v>2020</v>
      </c>
      <c r="D19" s="60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526">
        <v>12</v>
      </c>
      <c r="B20" s="602" t="s">
        <v>403</v>
      </c>
      <c r="C20" s="603">
        <v>2020</v>
      </c>
      <c r="D20" s="604"/>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
      <c r="B22" s="1"/>
      <c r="C22" s="1"/>
      <c r="D22" s="1"/>
      <c r="E22" s="1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9"/>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1"/>
      <c r="B32" s="1"/>
      <c r="C32" s="1"/>
      <c r="D32" s="1"/>
      <c r="E32" s="1"/>
      <c r="F32" s="1"/>
      <c r="G32" s="1"/>
      <c r="H32" s="1"/>
      <c r="I32" s="1"/>
      <c r="J32" s="1"/>
      <c r="K32" s="1"/>
      <c r="L32" s="1"/>
      <c r="M32" s="1"/>
      <c r="N32" s="12"/>
      <c r="O32" s="1"/>
      <c r="P32" s="12"/>
      <c r="Q32" s="1"/>
      <c r="R32" s="1"/>
      <c r="S32" s="1"/>
      <c r="T32" s="1"/>
      <c r="U32" s="1"/>
      <c r="V32" s="1"/>
      <c r="W32" s="1"/>
      <c r="X32" s="1"/>
      <c r="Y32" s="1"/>
      <c r="Z32" s="1"/>
      <c r="AA32" s="1"/>
      <c r="AB32" s="1"/>
      <c r="AC32" s="1"/>
      <c r="AD32" s="1"/>
      <c r="AE32" s="1"/>
      <c r="AF32" s="1"/>
      <c r="AG32" s="1"/>
      <c r="AH32" s="1"/>
    </row>
    <row r="33" spans="1:3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sheetData>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234"/>
  <sheetViews>
    <sheetView zoomScaleNormal="100" workbookViewId="0"/>
  </sheetViews>
  <sheetFormatPr defaultRowHeight="15" x14ac:dyDescent="0.25"/>
  <cols>
    <col min="1" max="1" width="7.140625" customWidth="1"/>
    <col min="2" max="2" width="20.28515625" customWidth="1"/>
    <col min="3" max="8" width="13.7109375" customWidth="1"/>
    <col min="9" max="9" width="19.140625" customWidth="1"/>
    <col min="11" max="11" width="9.28515625" bestFit="1" customWidth="1"/>
    <col min="13" max="13" width="10.85546875" bestFit="1" customWidth="1"/>
  </cols>
  <sheetData>
    <row r="1" spans="1:24" x14ac:dyDescent="0.25">
      <c r="A1" s="14"/>
      <c r="B1" s="2"/>
      <c r="C1" s="2"/>
      <c r="D1" s="2"/>
      <c r="E1" s="2"/>
      <c r="F1" s="2"/>
      <c r="G1" s="2"/>
      <c r="H1" s="2"/>
      <c r="I1" s="2"/>
      <c r="J1" s="2"/>
      <c r="K1" s="2"/>
      <c r="L1" s="2"/>
      <c r="M1" s="2"/>
      <c r="N1" s="2"/>
      <c r="O1" s="2"/>
      <c r="P1" s="2"/>
    </row>
    <row r="2" spans="1:24" ht="15.75" x14ac:dyDescent="0.25">
      <c r="A2" s="17" t="s">
        <v>273</v>
      </c>
      <c r="B2" s="37"/>
      <c r="C2" s="2"/>
      <c r="D2" s="2"/>
      <c r="E2" s="2"/>
      <c r="F2" s="38"/>
      <c r="G2" s="2"/>
      <c r="H2" s="2"/>
      <c r="I2" s="2"/>
      <c r="J2" s="2"/>
      <c r="K2" s="2"/>
      <c r="L2" s="2"/>
      <c r="M2" s="2"/>
      <c r="N2" s="2"/>
      <c r="O2" s="2"/>
      <c r="P2" s="2"/>
    </row>
    <row r="3" spans="1:24" x14ac:dyDescent="0.25">
      <c r="A3" s="66"/>
      <c r="B3" s="66"/>
      <c r="C3" s="66"/>
      <c r="D3" s="66"/>
      <c r="E3" s="66"/>
      <c r="F3" s="66"/>
      <c r="G3" s="66"/>
      <c r="H3" s="66"/>
      <c r="I3" s="66"/>
      <c r="J3" s="66"/>
      <c r="K3" s="66"/>
      <c r="L3" s="66"/>
      <c r="M3" s="66"/>
      <c r="N3" s="66"/>
      <c r="O3" s="66"/>
      <c r="P3" s="66"/>
      <c r="Q3" s="66"/>
      <c r="R3" s="66"/>
      <c r="S3" s="66"/>
      <c r="T3" s="66"/>
      <c r="U3" s="66"/>
      <c r="V3" s="66"/>
      <c r="W3" s="66"/>
      <c r="X3" s="66"/>
    </row>
    <row r="4" spans="1:24" x14ac:dyDescent="0.25">
      <c r="A4" s="66"/>
      <c r="B4" s="66"/>
      <c r="C4" s="66"/>
      <c r="D4" s="66"/>
      <c r="E4" s="66"/>
      <c r="F4" s="44"/>
      <c r="G4" s="44"/>
      <c r="H4" s="44"/>
      <c r="I4" s="66"/>
      <c r="J4" s="66"/>
      <c r="K4" s="66"/>
      <c r="L4" s="66"/>
      <c r="M4" s="66"/>
      <c r="N4" s="66"/>
      <c r="O4" s="66"/>
      <c r="P4" s="66"/>
      <c r="Q4" s="66"/>
      <c r="R4" s="66"/>
      <c r="S4" s="66"/>
      <c r="T4" s="66"/>
      <c r="U4" s="66"/>
      <c r="V4" s="66"/>
      <c r="W4" s="66"/>
      <c r="X4" s="66"/>
    </row>
    <row r="5" spans="1:24" x14ac:dyDescent="0.25">
      <c r="A5" s="66"/>
      <c r="B5" s="44"/>
      <c r="C5" s="44"/>
      <c r="D5" s="44"/>
      <c r="E5" s="44"/>
      <c r="F5" s="66"/>
      <c r="G5" s="66"/>
      <c r="H5" s="66"/>
      <c r="I5" s="66"/>
      <c r="J5" s="66"/>
      <c r="K5" s="66"/>
      <c r="L5" s="66"/>
      <c r="M5" s="66"/>
      <c r="N5" s="66"/>
      <c r="O5" s="66"/>
      <c r="P5" s="66"/>
      <c r="Q5" s="66"/>
      <c r="R5" s="66"/>
      <c r="S5" s="66"/>
      <c r="T5" s="66"/>
      <c r="U5" s="66"/>
      <c r="V5" s="66"/>
      <c r="W5" s="66"/>
      <c r="X5" s="66"/>
    </row>
    <row r="6" spans="1:24" x14ac:dyDescent="0.25">
      <c r="A6" s="66"/>
      <c r="B6" s="44"/>
      <c r="C6" s="44"/>
      <c r="D6" s="44"/>
      <c r="E6" s="44"/>
      <c r="F6" s="44"/>
      <c r="G6" s="66"/>
      <c r="H6" s="66"/>
      <c r="I6" s="66"/>
      <c r="J6" s="66"/>
      <c r="K6" s="66"/>
      <c r="L6" s="66"/>
      <c r="M6" s="66"/>
      <c r="N6" s="66"/>
      <c r="O6" s="66"/>
      <c r="P6" s="66"/>
      <c r="Q6" s="66"/>
      <c r="R6" s="66"/>
      <c r="S6" s="66"/>
      <c r="T6" s="66"/>
      <c r="U6" s="66"/>
      <c r="V6" s="66"/>
      <c r="W6" s="66"/>
      <c r="X6" s="66"/>
    </row>
    <row r="7" spans="1:24" x14ac:dyDescent="0.25">
      <c r="A7" s="66"/>
      <c r="B7" s="44"/>
      <c r="C7" s="44"/>
      <c r="D7" s="61"/>
      <c r="E7" s="44"/>
      <c r="F7" s="44"/>
      <c r="G7" s="66"/>
      <c r="H7" s="107" t="str">
        <f>B19</f>
        <v>Algeria</v>
      </c>
      <c r="I7" s="390">
        <f>H19</f>
        <v>18.076272776930825</v>
      </c>
      <c r="J7" s="66"/>
      <c r="K7" s="66"/>
      <c r="L7" s="66"/>
      <c r="M7" s="66"/>
      <c r="N7" s="66"/>
      <c r="O7" s="66"/>
      <c r="P7" s="66"/>
      <c r="Q7" s="66"/>
      <c r="R7" s="66"/>
      <c r="S7" s="66"/>
      <c r="T7" s="66"/>
      <c r="U7" s="66"/>
      <c r="V7" s="66"/>
      <c r="W7" s="66"/>
      <c r="X7" s="66"/>
    </row>
    <row r="8" spans="1:24" x14ac:dyDescent="0.25">
      <c r="A8" s="66"/>
      <c r="B8" s="154"/>
      <c r="C8" s="44"/>
      <c r="D8" s="61"/>
      <c r="E8" s="44"/>
      <c r="F8" s="44"/>
      <c r="G8" s="66"/>
      <c r="H8" s="107" t="str">
        <f>B18</f>
        <v>Albania</v>
      </c>
      <c r="I8" s="390">
        <f>H18</f>
        <v>100.21566717684709</v>
      </c>
      <c r="J8" s="66"/>
      <c r="K8" s="66"/>
      <c r="L8" s="66"/>
      <c r="M8" s="66"/>
      <c r="N8" s="66"/>
      <c r="O8" s="66"/>
      <c r="P8" s="66"/>
      <c r="Q8" s="66"/>
      <c r="R8" s="66"/>
      <c r="S8" s="66"/>
      <c r="T8" s="66"/>
      <c r="U8" s="66"/>
      <c r="V8" s="66"/>
      <c r="W8" s="66"/>
      <c r="X8" s="66"/>
    </row>
    <row r="9" spans="1:24" x14ac:dyDescent="0.25">
      <c r="A9" s="66"/>
      <c r="B9" s="388" t="str">
        <f>B19</f>
        <v>Algeria</v>
      </c>
      <c r="C9" s="389">
        <f>G19</f>
        <v>2.4182961793698859E-2</v>
      </c>
      <c r="D9" s="61"/>
      <c r="E9" s="44"/>
      <c r="F9" s="44"/>
      <c r="G9" s="66"/>
      <c r="H9" s="107" t="str">
        <f>B17</f>
        <v>Qatar</v>
      </c>
      <c r="I9" s="390">
        <f>H17</f>
        <v>244.43293630243397</v>
      </c>
      <c r="J9" s="66"/>
      <c r="K9" s="66"/>
      <c r="L9" s="66"/>
      <c r="M9" s="66"/>
      <c r="N9" s="66"/>
      <c r="O9" s="66"/>
      <c r="P9" s="66"/>
      <c r="Q9" s="66"/>
      <c r="R9" s="66"/>
      <c r="S9" s="66"/>
      <c r="T9" s="66"/>
      <c r="U9" s="66"/>
      <c r="V9" s="66"/>
      <c r="W9" s="66"/>
      <c r="X9" s="66"/>
    </row>
    <row r="10" spans="1:24" x14ac:dyDescent="0.25">
      <c r="A10" s="66"/>
      <c r="B10" s="388" t="str">
        <f>B18</f>
        <v>Albania</v>
      </c>
      <c r="C10" s="389">
        <f>G18</f>
        <v>-4.9536593160754237E-3</v>
      </c>
      <c r="D10" s="44"/>
      <c r="E10" s="44"/>
      <c r="F10" s="44"/>
      <c r="G10" s="66"/>
      <c r="H10" s="107" t="str">
        <f>B16</f>
        <v>(World)</v>
      </c>
      <c r="I10" s="390">
        <f>H16</f>
        <v>56.7638385388858</v>
      </c>
      <c r="J10" s="66"/>
      <c r="K10" s="66"/>
      <c r="L10" s="66"/>
      <c r="M10" s="66"/>
      <c r="N10" s="66"/>
      <c r="O10" s="66"/>
      <c r="P10" s="66"/>
      <c r="Q10" s="66"/>
      <c r="R10" s="66"/>
      <c r="S10" s="66"/>
      <c r="T10" s="66"/>
      <c r="U10" s="66"/>
      <c r="V10" s="66"/>
      <c r="W10" s="66"/>
      <c r="X10" s="66"/>
    </row>
    <row r="11" spans="1:24" x14ac:dyDescent="0.25">
      <c r="A11" s="66"/>
      <c r="B11" s="388" t="str">
        <f>B17</f>
        <v>Qatar</v>
      </c>
      <c r="C11" s="389">
        <f>G17</f>
        <v>0.23648648648648649</v>
      </c>
      <c r="D11" s="44"/>
      <c r="E11" s="44"/>
      <c r="F11" s="44"/>
      <c r="G11" s="66"/>
      <c r="H11" s="66"/>
      <c r="I11" s="66"/>
      <c r="J11" s="66"/>
      <c r="K11" s="66"/>
      <c r="L11" s="66"/>
      <c r="M11" s="66"/>
      <c r="N11" s="66"/>
      <c r="O11" s="66"/>
      <c r="P11" s="66"/>
      <c r="Q11" s="66"/>
      <c r="R11" s="66"/>
      <c r="S11" s="66"/>
      <c r="T11" s="66"/>
      <c r="U11" s="66"/>
      <c r="V11" s="66"/>
      <c r="W11" s="66"/>
      <c r="X11" s="66"/>
    </row>
    <row r="12" spans="1:24" x14ac:dyDescent="0.25">
      <c r="A12" s="66"/>
      <c r="B12" s="388" t="str">
        <f>B16</f>
        <v>(World)</v>
      </c>
      <c r="C12" s="389">
        <f>G16</f>
        <v>1.5971916795230856E-2</v>
      </c>
      <c r="D12" s="44"/>
      <c r="E12" s="44"/>
      <c r="F12" s="44"/>
      <c r="G12" s="66"/>
      <c r="H12" s="66"/>
      <c r="I12" s="66"/>
      <c r="J12" s="66"/>
      <c r="K12" s="66"/>
      <c r="L12" s="66"/>
      <c r="M12" s="66"/>
      <c r="N12" s="66"/>
      <c r="O12" s="66"/>
      <c r="P12" s="66"/>
      <c r="Q12" s="66"/>
      <c r="R12" s="66"/>
      <c r="S12" s="66"/>
      <c r="T12" s="66"/>
      <c r="U12" s="66"/>
      <c r="V12" s="66"/>
      <c r="W12" s="66"/>
      <c r="X12" s="66"/>
    </row>
    <row r="13" spans="1:24" x14ac:dyDescent="0.25">
      <c r="A13" s="66"/>
      <c r="B13" s="154"/>
      <c r="C13" s="386"/>
      <c r="D13" s="387"/>
      <c r="E13" s="44"/>
      <c r="F13" s="44"/>
      <c r="G13" s="66"/>
      <c r="H13" s="66"/>
      <c r="I13" s="66"/>
      <c r="J13" s="66"/>
      <c r="K13" s="66"/>
      <c r="L13" s="66"/>
      <c r="M13" s="66"/>
      <c r="N13" s="66"/>
      <c r="O13" s="66"/>
      <c r="P13" s="66"/>
      <c r="Q13" s="66"/>
      <c r="R13" s="66"/>
      <c r="S13" s="66"/>
      <c r="T13" s="66"/>
      <c r="U13" s="66"/>
      <c r="V13" s="66"/>
      <c r="W13" s="66"/>
      <c r="X13" s="66"/>
    </row>
    <row r="14" spans="1:24" x14ac:dyDescent="0.25">
      <c r="N14" s="188"/>
      <c r="O14" s="188"/>
      <c r="P14" s="188"/>
      <c r="Q14" s="188"/>
      <c r="R14" s="188"/>
      <c r="S14" s="188"/>
    </row>
    <row r="15" spans="1:24" x14ac:dyDescent="0.25">
      <c r="A15" s="2"/>
      <c r="B15" s="465"/>
      <c r="C15" s="147" t="s">
        <v>274</v>
      </c>
      <c r="D15" s="147" t="s">
        <v>7</v>
      </c>
      <c r="E15" s="147" t="s">
        <v>7</v>
      </c>
      <c r="F15" s="140" t="s">
        <v>268</v>
      </c>
      <c r="G15" s="140" t="s">
        <v>269</v>
      </c>
      <c r="H15" s="147" t="s">
        <v>275</v>
      </c>
      <c r="I15" s="82"/>
      <c r="J15" s="188"/>
      <c r="K15" s="188"/>
      <c r="L15" s="188"/>
      <c r="M15" s="188"/>
      <c r="N15" s="188"/>
      <c r="O15" s="188"/>
      <c r="P15" s="188"/>
      <c r="Q15" s="188"/>
      <c r="R15" s="188"/>
      <c r="S15" s="188"/>
    </row>
    <row r="16" spans="1:24" x14ac:dyDescent="0.25">
      <c r="A16" s="391"/>
      <c r="B16" s="204" t="s">
        <v>297</v>
      </c>
      <c r="C16" s="206">
        <v>135887004.80000001</v>
      </c>
      <c r="D16" s="206">
        <v>6143494000</v>
      </c>
      <c r="E16" s="206">
        <v>7713468000</v>
      </c>
      <c r="F16" s="206">
        <f t="shared" ref="F16:F19" si="0">E16-D16</f>
        <v>1569974000</v>
      </c>
      <c r="G16" s="568">
        <f t="shared" ref="G16:G19" si="1">F16/D16/16</f>
        <v>1.5971916795230856E-2</v>
      </c>
      <c r="H16" s="216">
        <f t="shared" ref="H16:H19" si="2">E16/C16</f>
        <v>56.7638385388858</v>
      </c>
      <c r="I16" s="161"/>
      <c r="J16" s="188"/>
      <c r="K16" s="188"/>
      <c r="L16" s="188"/>
      <c r="M16" s="188"/>
      <c r="N16" s="188"/>
      <c r="O16" s="188"/>
      <c r="P16" s="188"/>
      <c r="Q16" s="188"/>
      <c r="R16" s="188"/>
      <c r="S16" s="188"/>
    </row>
    <row r="17" spans="1:19" x14ac:dyDescent="0.25">
      <c r="A17" s="208"/>
      <c r="B17" s="544" t="s">
        <v>10</v>
      </c>
      <c r="C17" s="83">
        <v>11586</v>
      </c>
      <c r="D17" s="83">
        <v>592000</v>
      </c>
      <c r="E17" s="85">
        <v>2832000</v>
      </c>
      <c r="F17" s="83">
        <f t="shared" si="0"/>
        <v>2240000</v>
      </c>
      <c r="G17" s="160">
        <f t="shared" si="1"/>
        <v>0.23648648648648649</v>
      </c>
      <c r="H17" s="197">
        <f t="shared" si="2"/>
        <v>244.43293630243397</v>
      </c>
      <c r="I17" s="162"/>
      <c r="J17" s="188"/>
      <c r="K17" s="188"/>
      <c r="L17" s="188"/>
      <c r="M17" s="188"/>
      <c r="N17" s="188"/>
      <c r="O17" s="188"/>
      <c r="P17" s="188"/>
      <c r="Q17" s="188"/>
      <c r="R17" s="188"/>
      <c r="S17" s="188"/>
    </row>
    <row r="18" spans="1:19" x14ac:dyDescent="0.25">
      <c r="A18" s="94"/>
      <c r="B18" s="544" t="s">
        <v>96</v>
      </c>
      <c r="C18" s="83">
        <v>28748</v>
      </c>
      <c r="D18" s="83">
        <v>3129000</v>
      </c>
      <c r="E18" s="83">
        <v>2881000</v>
      </c>
      <c r="F18" s="83">
        <f t="shared" si="0"/>
        <v>-248000</v>
      </c>
      <c r="G18" s="160">
        <f t="shared" si="1"/>
        <v>-4.9536593160754237E-3</v>
      </c>
      <c r="H18" s="197">
        <f t="shared" si="2"/>
        <v>100.21566717684709</v>
      </c>
      <c r="I18" s="162"/>
      <c r="J18" s="188"/>
      <c r="K18" s="188"/>
      <c r="L18" s="188"/>
      <c r="M18" s="188"/>
      <c r="N18" s="188"/>
      <c r="O18" s="188"/>
      <c r="P18" s="188"/>
      <c r="Q18" s="188"/>
      <c r="R18" s="188"/>
      <c r="S18" s="188"/>
    </row>
    <row r="19" spans="1:19" x14ac:dyDescent="0.25">
      <c r="A19" s="209"/>
      <c r="B19" s="544" t="s">
        <v>84</v>
      </c>
      <c r="C19" s="83">
        <v>2381741</v>
      </c>
      <c r="D19" s="83">
        <v>31042000</v>
      </c>
      <c r="E19" s="83">
        <v>43053000</v>
      </c>
      <c r="F19" s="83">
        <f t="shared" si="0"/>
        <v>12011000</v>
      </c>
      <c r="G19" s="160">
        <f t="shared" si="1"/>
        <v>2.4182961793698859E-2</v>
      </c>
      <c r="H19" s="197">
        <f t="shared" si="2"/>
        <v>18.076272776930825</v>
      </c>
      <c r="I19" s="163"/>
      <c r="J19" s="188"/>
      <c r="K19" s="188"/>
      <c r="L19" s="188"/>
      <c r="M19" s="188"/>
      <c r="N19" s="188"/>
      <c r="O19" s="188"/>
      <c r="P19" s="188"/>
      <c r="Q19" s="188"/>
      <c r="R19" s="188"/>
      <c r="S19" s="188"/>
    </row>
    <row r="20" spans="1:19" x14ac:dyDescent="0.25">
      <c r="K20" s="188"/>
      <c r="L20" s="188"/>
      <c r="M20" s="188"/>
      <c r="N20" s="188"/>
      <c r="O20" s="188"/>
      <c r="P20" s="188"/>
      <c r="Q20" s="188"/>
      <c r="R20" s="188"/>
      <c r="S20" s="188"/>
    </row>
    <row r="21" spans="1:19" x14ac:dyDescent="0.25">
      <c r="K21" s="188"/>
      <c r="L21" s="188"/>
      <c r="M21" s="188"/>
      <c r="N21" s="188"/>
      <c r="O21" s="188"/>
      <c r="P21" s="188"/>
      <c r="Q21" s="188"/>
      <c r="R21" s="188"/>
      <c r="S21" s="188"/>
    </row>
    <row r="22" spans="1:19" x14ac:dyDescent="0.25">
      <c r="A22" s="2"/>
      <c r="B22" s="225" t="s">
        <v>317</v>
      </c>
      <c r="C22" s="140" t="s">
        <v>270</v>
      </c>
      <c r="D22" s="147" t="s">
        <v>7</v>
      </c>
      <c r="E22" s="147" t="s">
        <v>7</v>
      </c>
      <c r="F22" s="140" t="s">
        <v>268</v>
      </c>
      <c r="G22" s="140" t="s">
        <v>269</v>
      </c>
      <c r="H22" s="140" t="s">
        <v>271</v>
      </c>
      <c r="I22" s="188"/>
      <c r="K22" s="188"/>
      <c r="L22" s="188"/>
      <c r="M22" s="188"/>
      <c r="N22" s="188"/>
      <c r="O22" s="188"/>
      <c r="P22" s="188"/>
      <c r="Q22" s="188"/>
      <c r="R22" s="188"/>
      <c r="S22" s="188"/>
    </row>
    <row r="23" spans="1:19" x14ac:dyDescent="0.25">
      <c r="A23" s="2"/>
      <c r="B23" s="465" t="s">
        <v>410</v>
      </c>
      <c r="C23" s="147" t="s">
        <v>276</v>
      </c>
      <c r="D23" s="147">
        <v>2000</v>
      </c>
      <c r="E23" s="190">
        <v>2019</v>
      </c>
      <c r="F23" s="147" t="s">
        <v>192</v>
      </c>
      <c r="G23" s="147" t="s">
        <v>272</v>
      </c>
      <c r="H23" s="147" t="s">
        <v>277</v>
      </c>
      <c r="I23" s="188"/>
      <c r="L23" s="164"/>
      <c r="M23" s="188"/>
      <c r="N23" s="78"/>
      <c r="O23" s="77"/>
      <c r="P23" s="188"/>
      <c r="Q23" s="188"/>
      <c r="R23" s="188"/>
      <c r="S23" s="188"/>
    </row>
    <row r="24" spans="1:19" x14ac:dyDescent="0.25">
      <c r="A24" s="2"/>
      <c r="B24" s="170"/>
      <c r="C24" s="170"/>
      <c r="D24" s="170"/>
      <c r="E24" s="170"/>
      <c r="F24" s="170"/>
      <c r="G24" s="170"/>
      <c r="H24" s="170"/>
      <c r="I24" s="188"/>
      <c r="L24" s="158"/>
      <c r="M24" s="77"/>
      <c r="N24" s="159"/>
      <c r="O24" s="91"/>
      <c r="P24" s="2"/>
    </row>
    <row r="25" spans="1:19" x14ac:dyDescent="0.25">
      <c r="A25" s="2"/>
      <c r="B25" s="204" t="s">
        <v>297</v>
      </c>
      <c r="C25" s="206">
        <v>135887004.80000001</v>
      </c>
      <c r="D25" s="206">
        <v>6143494000</v>
      </c>
      <c r="E25" s="206">
        <v>7713468000</v>
      </c>
      <c r="F25" s="206">
        <f t="shared" ref="F25:F56" si="3">E25-D25</f>
        <v>1569974000</v>
      </c>
      <c r="G25" s="568">
        <f t="shared" ref="G25:G56" si="4">F25/D25/16</f>
        <v>1.5971916795230856E-2</v>
      </c>
      <c r="H25" s="216">
        <f t="shared" ref="H25:H56" si="5">E25/C25</f>
        <v>56.7638385388858</v>
      </c>
      <c r="I25" s="2"/>
      <c r="L25" s="158"/>
      <c r="M25" s="91"/>
      <c r="N25" s="159"/>
      <c r="O25" s="91"/>
      <c r="P25" s="2"/>
    </row>
    <row r="26" spans="1:19" x14ac:dyDescent="0.25">
      <c r="A26" s="2"/>
      <c r="B26" s="544" t="s">
        <v>107</v>
      </c>
      <c r="C26" s="83">
        <v>652090</v>
      </c>
      <c r="D26" s="83">
        <v>20780000</v>
      </c>
      <c r="E26" s="85">
        <v>38042000</v>
      </c>
      <c r="F26" s="83">
        <f t="shared" si="3"/>
        <v>17262000</v>
      </c>
      <c r="G26" s="160">
        <f t="shared" si="4"/>
        <v>5.1918912415784411E-2</v>
      </c>
      <c r="H26" s="197">
        <f t="shared" si="5"/>
        <v>58.338572896379333</v>
      </c>
      <c r="L26" s="158"/>
      <c r="M26" s="91"/>
      <c r="N26" s="159"/>
      <c r="O26" s="91"/>
      <c r="P26" s="2"/>
    </row>
    <row r="27" spans="1:19" x14ac:dyDescent="0.25">
      <c r="A27" s="2"/>
      <c r="B27" s="544" t="s">
        <v>96</v>
      </c>
      <c r="C27" s="83">
        <v>28748</v>
      </c>
      <c r="D27" s="83">
        <v>3129000</v>
      </c>
      <c r="E27" s="83">
        <v>2881000</v>
      </c>
      <c r="F27" s="83">
        <f t="shared" si="3"/>
        <v>-248000</v>
      </c>
      <c r="G27" s="160">
        <f t="shared" si="4"/>
        <v>-4.9536593160754237E-3</v>
      </c>
      <c r="H27" s="197">
        <f t="shared" si="5"/>
        <v>100.21566717684709</v>
      </c>
      <c r="L27" s="158"/>
      <c r="M27" s="91"/>
      <c r="N27" s="159"/>
      <c r="O27" s="91"/>
      <c r="P27" s="2"/>
    </row>
    <row r="28" spans="1:19" x14ac:dyDescent="0.25">
      <c r="A28" s="2"/>
      <c r="B28" s="544" t="s">
        <v>84</v>
      </c>
      <c r="C28" s="83">
        <v>2381741</v>
      </c>
      <c r="D28" s="83">
        <v>31042000</v>
      </c>
      <c r="E28" s="83">
        <v>43053000</v>
      </c>
      <c r="F28" s="83">
        <f t="shared" si="3"/>
        <v>12011000</v>
      </c>
      <c r="G28" s="160">
        <f t="shared" si="4"/>
        <v>2.4182961793698859E-2</v>
      </c>
      <c r="H28" s="197">
        <f t="shared" si="5"/>
        <v>18.076272776930825</v>
      </c>
      <c r="L28" s="158"/>
      <c r="M28" s="91"/>
      <c r="N28" s="159"/>
      <c r="O28" s="91"/>
      <c r="P28" s="2"/>
    </row>
    <row r="29" spans="1:19" x14ac:dyDescent="0.25">
      <c r="A29" s="2"/>
      <c r="B29" s="544" t="s">
        <v>98</v>
      </c>
      <c r="C29" s="83">
        <v>1246700</v>
      </c>
      <c r="D29" s="83">
        <v>16395000</v>
      </c>
      <c r="E29" s="83">
        <v>31825000</v>
      </c>
      <c r="F29" s="83">
        <f t="shared" si="3"/>
        <v>15430000</v>
      </c>
      <c r="G29" s="160">
        <f t="shared" si="4"/>
        <v>5.8821286977737114E-2</v>
      </c>
      <c r="H29" s="197">
        <f t="shared" si="5"/>
        <v>25.527392315713485</v>
      </c>
      <c r="L29" s="158"/>
      <c r="M29" s="91"/>
      <c r="N29" s="159"/>
      <c r="O29" s="91"/>
      <c r="P29" s="2"/>
    </row>
    <row r="30" spans="1:19" x14ac:dyDescent="0.25">
      <c r="A30" s="2"/>
      <c r="B30" s="690" t="s">
        <v>218</v>
      </c>
      <c r="C30" s="83">
        <v>442</v>
      </c>
      <c r="D30" s="83">
        <v>76000</v>
      </c>
      <c r="E30" s="83">
        <v>97000</v>
      </c>
      <c r="F30" s="83">
        <f t="shared" si="3"/>
        <v>21000</v>
      </c>
      <c r="G30" s="160">
        <f t="shared" si="4"/>
        <v>1.7269736842105265E-2</v>
      </c>
      <c r="H30" s="197">
        <f t="shared" si="5"/>
        <v>219.45701357466064</v>
      </c>
      <c r="L30" s="158"/>
      <c r="M30" s="91"/>
      <c r="N30" s="159"/>
      <c r="O30" s="91"/>
      <c r="P30" s="2"/>
    </row>
    <row r="31" spans="1:19" x14ac:dyDescent="0.25">
      <c r="A31" s="2"/>
      <c r="B31" s="544" t="s">
        <v>219</v>
      </c>
      <c r="C31" s="83">
        <v>2780400</v>
      </c>
      <c r="D31" s="83">
        <v>36871000</v>
      </c>
      <c r="E31" s="83">
        <v>44781000</v>
      </c>
      <c r="F31" s="83">
        <f t="shared" si="3"/>
        <v>7910000</v>
      </c>
      <c r="G31" s="160">
        <f t="shared" si="4"/>
        <v>1.3408234113530959E-2</v>
      </c>
      <c r="H31" s="197">
        <f t="shared" si="5"/>
        <v>16.105955977557187</v>
      </c>
      <c r="L31" s="158"/>
      <c r="M31" s="91"/>
      <c r="N31" s="159"/>
      <c r="O31" s="91"/>
      <c r="P31" s="2"/>
    </row>
    <row r="32" spans="1:19" x14ac:dyDescent="0.25">
      <c r="A32" s="2"/>
      <c r="B32" s="544" t="s">
        <v>99</v>
      </c>
      <c r="C32" s="83">
        <v>29743</v>
      </c>
      <c r="D32" s="83">
        <v>3070000</v>
      </c>
      <c r="E32" s="83">
        <v>2958000</v>
      </c>
      <c r="F32" s="83">
        <f t="shared" si="3"/>
        <v>-112000</v>
      </c>
      <c r="G32" s="160">
        <f t="shared" si="4"/>
        <v>-2.280130293159609E-3</v>
      </c>
      <c r="H32" s="197">
        <f t="shared" si="5"/>
        <v>99.45197189254614</v>
      </c>
      <c r="L32" s="158"/>
      <c r="M32" s="91"/>
      <c r="N32" s="159"/>
      <c r="O32" s="91"/>
      <c r="P32" s="2"/>
    </row>
    <row r="33" spans="1:16" x14ac:dyDescent="0.25">
      <c r="A33" s="2"/>
      <c r="B33" s="690" t="s">
        <v>220</v>
      </c>
      <c r="C33" s="83">
        <v>140</v>
      </c>
      <c r="D33" s="83">
        <v>91000</v>
      </c>
      <c r="E33" s="83">
        <v>106000</v>
      </c>
      <c r="F33" s="83">
        <f t="shared" si="3"/>
        <v>15000</v>
      </c>
      <c r="G33" s="160">
        <f t="shared" si="4"/>
        <v>1.0302197802197802E-2</v>
      </c>
      <c r="H33" s="197">
        <f t="shared" si="5"/>
        <v>757.14285714285711</v>
      </c>
      <c r="L33" s="158"/>
      <c r="M33" s="159"/>
      <c r="N33" s="159"/>
      <c r="O33" s="91"/>
      <c r="P33" s="2"/>
    </row>
    <row r="34" spans="1:16" x14ac:dyDescent="0.25">
      <c r="A34" s="2"/>
      <c r="B34" s="544" t="s">
        <v>20</v>
      </c>
      <c r="C34" s="83">
        <v>7692024</v>
      </c>
      <c r="D34" s="83">
        <v>18991000</v>
      </c>
      <c r="E34" s="83">
        <v>25203000</v>
      </c>
      <c r="F34" s="83">
        <f t="shared" si="3"/>
        <v>6212000</v>
      </c>
      <c r="G34" s="160">
        <f t="shared" si="4"/>
        <v>2.0443894476330892E-2</v>
      </c>
      <c r="H34" s="197">
        <f t="shared" si="5"/>
        <v>3.276510837719695</v>
      </c>
      <c r="L34" s="158"/>
      <c r="M34" s="91"/>
      <c r="N34" s="159"/>
      <c r="O34" s="91"/>
      <c r="P34" s="2"/>
    </row>
    <row r="35" spans="1:16" x14ac:dyDescent="0.25">
      <c r="A35" s="2"/>
      <c r="B35" s="544" t="s">
        <v>29</v>
      </c>
      <c r="C35" s="83">
        <v>83871</v>
      </c>
      <c r="D35" s="83">
        <v>8069000</v>
      </c>
      <c r="E35" s="83">
        <v>8955000</v>
      </c>
      <c r="F35" s="83">
        <f t="shared" si="3"/>
        <v>886000</v>
      </c>
      <c r="G35" s="160">
        <f t="shared" si="4"/>
        <v>6.8626843475027887E-3</v>
      </c>
      <c r="H35" s="197">
        <f t="shared" si="5"/>
        <v>106.77111278034124</v>
      </c>
      <c r="L35" s="158"/>
      <c r="M35" s="91"/>
      <c r="N35" s="159"/>
      <c r="O35" s="91"/>
      <c r="P35" s="2"/>
    </row>
    <row r="36" spans="1:16" x14ac:dyDescent="0.25">
      <c r="A36" s="2"/>
      <c r="B36" s="544" t="s">
        <v>108</v>
      </c>
      <c r="C36" s="83">
        <v>86600</v>
      </c>
      <c r="D36" s="83">
        <v>8123000</v>
      </c>
      <c r="E36" s="83">
        <v>10048000</v>
      </c>
      <c r="F36" s="83">
        <f t="shared" si="3"/>
        <v>1925000</v>
      </c>
      <c r="G36" s="160">
        <f t="shared" si="4"/>
        <v>1.4811338175550906E-2</v>
      </c>
      <c r="H36" s="197">
        <f t="shared" si="5"/>
        <v>116.02771362586606</v>
      </c>
      <c r="L36" s="158"/>
      <c r="M36" s="91"/>
      <c r="N36" s="159"/>
      <c r="O36" s="91"/>
      <c r="P36" s="2"/>
    </row>
    <row r="37" spans="1:16" x14ac:dyDescent="0.25">
      <c r="A37" s="2"/>
      <c r="B37" s="544" t="s">
        <v>62</v>
      </c>
      <c r="C37" s="83">
        <v>13943</v>
      </c>
      <c r="D37" s="83">
        <v>298000</v>
      </c>
      <c r="E37" s="83">
        <v>389000</v>
      </c>
      <c r="F37" s="83">
        <f t="shared" si="3"/>
        <v>91000</v>
      </c>
      <c r="G37" s="160">
        <f t="shared" si="4"/>
        <v>1.9085570469798658E-2</v>
      </c>
      <c r="H37" s="197">
        <f t="shared" si="5"/>
        <v>27.899304310406656</v>
      </c>
      <c r="L37" s="158"/>
      <c r="M37" s="91"/>
      <c r="N37" s="159"/>
      <c r="O37" s="91"/>
      <c r="P37" s="2"/>
    </row>
    <row r="38" spans="1:16" x14ac:dyDescent="0.25">
      <c r="A38" s="2"/>
      <c r="B38" s="544" t="s">
        <v>19</v>
      </c>
      <c r="C38" s="83">
        <v>741</v>
      </c>
      <c r="D38" s="83">
        <v>665000</v>
      </c>
      <c r="E38" s="83">
        <v>1641000</v>
      </c>
      <c r="F38" s="83">
        <f t="shared" si="3"/>
        <v>976000</v>
      </c>
      <c r="G38" s="160">
        <f t="shared" si="4"/>
        <v>9.1729323308270674E-2</v>
      </c>
      <c r="H38" s="197">
        <f t="shared" si="5"/>
        <v>2214.5748987854249</v>
      </c>
      <c r="L38" s="158"/>
      <c r="M38" s="91"/>
      <c r="N38" s="159"/>
      <c r="O38" s="91"/>
      <c r="P38" s="2"/>
    </row>
    <row r="39" spans="1:16" x14ac:dyDescent="0.25">
      <c r="A39" s="2"/>
      <c r="B39" s="544" t="s">
        <v>109</v>
      </c>
      <c r="C39" s="83">
        <v>143998</v>
      </c>
      <c r="D39" s="83">
        <v>127658000</v>
      </c>
      <c r="E39" s="83">
        <v>163046000</v>
      </c>
      <c r="F39" s="83">
        <f t="shared" si="3"/>
        <v>35388000</v>
      </c>
      <c r="G39" s="160">
        <f t="shared" si="4"/>
        <v>1.7325588682260414E-2</v>
      </c>
      <c r="H39" s="197">
        <f t="shared" si="5"/>
        <v>1132.2796149946528</v>
      </c>
      <c r="L39" s="158"/>
      <c r="M39" s="91"/>
      <c r="N39" s="159"/>
      <c r="O39" s="91"/>
      <c r="P39" s="2"/>
    </row>
    <row r="40" spans="1:16" x14ac:dyDescent="0.25">
      <c r="A40" s="2"/>
      <c r="B40" s="544" t="s">
        <v>54</v>
      </c>
      <c r="C40" s="83">
        <v>430</v>
      </c>
      <c r="D40" s="83">
        <v>272000</v>
      </c>
      <c r="E40" s="83">
        <v>287000</v>
      </c>
      <c r="F40" s="83">
        <f t="shared" si="3"/>
        <v>15000</v>
      </c>
      <c r="G40" s="160">
        <f t="shared" si="4"/>
        <v>3.4466911764705881E-3</v>
      </c>
      <c r="H40" s="197">
        <f t="shared" si="5"/>
        <v>667.44186046511629</v>
      </c>
      <c r="L40" s="158"/>
      <c r="M40" s="91"/>
      <c r="N40" s="159"/>
      <c r="O40" s="91"/>
      <c r="P40" s="2"/>
    </row>
    <row r="41" spans="1:16" x14ac:dyDescent="0.25">
      <c r="A41" s="2"/>
      <c r="B41" s="544" t="s">
        <v>74</v>
      </c>
      <c r="C41" s="83">
        <v>208000</v>
      </c>
      <c r="D41" s="83">
        <v>9872000</v>
      </c>
      <c r="E41" s="85">
        <v>9452000</v>
      </c>
      <c r="F41" s="83">
        <f t="shared" si="3"/>
        <v>-420000</v>
      </c>
      <c r="G41" s="160">
        <f t="shared" si="4"/>
        <v>-2.6590356564019451E-3</v>
      </c>
      <c r="H41" s="197">
        <f t="shared" si="5"/>
        <v>45.442307692307693</v>
      </c>
      <c r="L41" s="158"/>
      <c r="M41" s="91"/>
      <c r="N41" s="159"/>
      <c r="O41" s="91"/>
      <c r="P41" s="2"/>
    </row>
    <row r="42" spans="1:16" x14ac:dyDescent="0.25">
      <c r="A42" s="2"/>
      <c r="B42" s="544" t="s">
        <v>28</v>
      </c>
      <c r="C42" s="83">
        <v>30528</v>
      </c>
      <c r="D42" s="83">
        <v>10282000</v>
      </c>
      <c r="E42" s="85">
        <v>11539000</v>
      </c>
      <c r="F42" s="83">
        <f t="shared" si="3"/>
        <v>1257000</v>
      </c>
      <c r="G42" s="160">
        <f t="shared" si="4"/>
        <v>7.6407800038902941E-3</v>
      </c>
      <c r="H42" s="197">
        <f t="shared" si="5"/>
        <v>377.98087002096435</v>
      </c>
      <c r="L42" s="158"/>
      <c r="M42" s="91"/>
      <c r="N42" s="159"/>
      <c r="O42" s="91"/>
      <c r="P42" s="2"/>
    </row>
    <row r="43" spans="1:16" x14ac:dyDescent="0.25">
      <c r="A43" s="2"/>
      <c r="B43" s="544" t="s">
        <v>221</v>
      </c>
      <c r="C43" s="83">
        <v>22966</v>
      </c>
      <c r="D43" s="83">
        <v>247000</v>
      </c>
      <c r="E43" s="85">
        <v>390000</v>
      </c>
      <c r="F43" s="83">
        <f t="shared" si="3"/>
        <v>143000</v>
      </c>
      <c r="G43" s="160">
        <f t="shared" si="4"/>
        <v>3.6184210526315791E-2</v>
      </c>
      <c r="H43" s="197">
        <f t="shared" si="5"/>
        <v>16.981625010885658</v>
      </c>
      <c r="L43" s="158"/>
      <c r="M43" s="91"/>
      <c r="N43" s="159"/>
      <c r="O43" s="91"/>
      <c r="P43" s="2"/>
    </row>
    <row r="44" spans="1:16" x14ac:dyDescent="0.25">
      <c r="A44" s="2"/>
      <c r="B44" s="544" t="s">
        <v>110</v>
      </c>
      <c r="C44" s="83">
        <v>112622</v>
      </c>
      <c r="D44" s="83">
        <v>6866000</v>
      </c>
      <c r="E44" s="85">
        <v>11801000</v>
      </c>
      <c r="F44" s="83">
        <f t="shared" si="3"/>
        <v>4935000</v>
      </c>
      <c r="G44" s="160">
        <f t="shared" si="4"/>
        <v>4.4922443926594814E-2</v>
      </c>
      <c r="H44" s="197">
        <f t="shared" si="5"/>
        <v>104.78414519365666</v>
      </c>
      <c r="L44" s="158"/>
      <c r="M44" s="91"/>
      <c r="N44" s="159"/>
      <c r="O44" s="91"/>
      <c r="P44" s="2"/>
    </row>
    <row r="45" spans="1:16" x14ac:dyDescent="0.25">
      <c r="A45" s="2"/>
      <c r="B45" s="690" t="s">
        <v>222</v>
      </c>
      <c r="C45" s="83">
        <v>53</v>
      </c>
      <c r="D45" s="83">
        <v>65000</v>
      </c>
      <c r="E45" s="85">
        <v>63000</v>
      </c>
      <c r="F45" s="83">
        <f t="shared" si="3"/>
        <v>-2000</v>
      </c>
      <c r="G45" s="160">
        <f t="shared" si="4"/>
        <v>-1.9230769230769232E-3</v>
      </c>
      <c r="H45" s="197">
        <f t="shared" si="5"/>
        <v>1188.6792452830189</v>
      </c>
      <c r="L45" s="158"/>
      <c r="M45" s="91"/>
      <c r="N45" s="159"/>
      <c r="O45" s="91"/>
      <c r="P45" s="2"/>
    </row>
    <row r="46" spans="1:16" x14ac:dyDescent="0.25">
      <c r="A46" s="2"/>
      <c r="B46" s="544" t="s">
        <v>111</v>
      </c>
      <c r="C46" s="83">
        <v>38394</v>
      </c>
      <c r="D46" s="83">
        <v>591000</v>
      </c>
      <c r="E46" s="85">
        <v>763000</v>
      </c>
      <c r="F46" s="83">
        <f t="shared" si="3"/>
        <v>172000</v>
      </c>
      <c r="G46" s="160">
        <f t="shared" si="4"/>
        <v>1.8189509306260575E-2</v>
      </c>
      <c r="H46" s="197">
        <f t="shared" si="5"/>
        <v>19.872896806792728</v>
      </c>
      <c r="L46" s="158"/>
      <c r="M46" s="91"/>
      <c r="N46" s="159"/>
      <c r="O46" s="91"/>
      <c r="P46" s="2"/>
    </row>
    <row r="47" spans="1:16" x14ac:dyDescent="0.25">
      <c r="A47" s="2"/>
      <c r="B47" s="544" t="s">
        <v>95</v>
      </c>
      <c r="C47" s="83">
        <v>1098581</v>
      </c>
      <c r="D47" s="83">
        <v>8418000</v>
      </c>
      <c r="E47" s="85">
        <v>11513000</v>
      </c>
      <c r="F47" s="83">
        <f t="shared" si="3"/>
        <v>3095000</v>
      </c>
      <c r="G47" s="160">
        <f t="shared" si="4"/>
        <v>2.2979033024471372E-2</v>
      </c>
      <c r="H47" s="197">
        <f t="shared" si="5"/>
        <v>10.479882685027322</v>
      </c>
      <c r="L47" s="158"/>
      <c r="M47" s="91"/>
      <c r="N47" s="159"/>
      <c r="O47" s="91"/>
      <c r="P47" s="2"/>
    </row>
    <row r="48" spans="1:16" x14ac:dyDescent="0.25">
      <c r="A48" s="2"/>
      <c r="B48" s="544" t="s">
        <v>223</v>
      </c>
      <c r="C48" s="83">
        <v>51197</v>
      </c>
      <c r="D48" s="83">
        <v>3751000</v>
      </c>
      <c r="E48" s="85">
        <v>3301000</v>
      </c>
      <c r="F48" s="83">
        <f t="shared" si="3"/>
        <v>-450000</v>
      </c>
      <c r="G48" s="160">
        <f t="shared" si="4"/>
        <v>-7.4980005331911487E-3</v>
      </c>
      <c r="H48" s="197">
        <f t="shared" si="5"/>
        <v>64.476434166064422</v>
      </c>
      <c r="L48" s="158"/>
      <c r="M48" s="91"/>
      <c r="N48" s="159"/>
      <c r="O48" s="91"/>
      <c r="P48" s="2"/>
    </row>
    <row r="49" spans="1:16" x14ac:dyDescent="0.25">
      <c r="A49" s="2"/>
      <c r="B49" s="544" t="s">
        <v>79</v>
      </c>
      <c r="C49" s="83">
        <v>582000</v>
      </c>
      <c r="D49" s="83">
        <v>1643000</v>
      </c>
      <c r="E49" s="85">
        <v>2304000</v>
      </c>
      <c r="F49" s="83">
        <f t="shared" si="3"/>
        <v>661000</v>
      </c>
      <c r="G49" s="160">
        <f t="shared" si="4"/>
        <v>2.5144552647595863E-2</v>
      </c>
      <c r="H49" s="197">
        <f t="shared" si="5"/>
        <v>3.9587628865979383</v>
      </c>
      <c r="L49" s="158"/>
      <c r="M49" s="91"/>
      <c r="N49" s="159"/>
      <c r="O49" s="91"/>
      <c r="P49" s="2"/>
    </row>
    <row r="50" spans="1:16" x14ac:dyDescent="0.25">
      <c r="A50" s="2"/>
      <c r="B50" s="544" t="s">
        <v>80</v>
      </c>
      <c r="C50" s="83">
        <v>8514877</v>
      </c>
      <c r="D50" s="83">
        <v>174790000</v>
      </c>
      <c r="E50" s="85">
        <v>211050000</v>
      </c>
      <c r="F50" s="83">
        <f t="shared" si="3"/>
        <v>36260000</v>
      </c>
      <c r="G50" s="160">
        <f t="shared" si="4"/>
        <v>1.2965558670404486E-2</v>
      </c>
      <c r="H50" s="197">
        <f t="shared" si="5"/>
        <v>24.786030379534548</v>
      </c>
      <c r="L50" s="158"/>
      <c r="M50" s="91"/>
      <c r="N50" s="159"/>
      <c r="O50" s="91"/>
      <c r="P50" s="2"/>
    </row>
    <row r="51" spans="1:16" x14ac:dyDescent="0.25">
      <c r="A51" s="2"/>
      <c r="B51" s="544" t="s">
        <v>12</v>
      </c>
      <c r="C51" s="83">
        <v>5765</v>
      </c>
      <c r="D51" s="83">
        <v>333000</v>
      </c>
      <c r="E51" s="85">
        <v>433000</v>
      </c>
      <c r="F51" s="83">
        <f t="shared" si="3"/>
        <v>100000</v>
      </c>
      <c r="G51" s="160">
        <f t="shared" si="4"/>
        <v>1.8768768768768769E-2</v>
      </c>
      <c r="H51" s="197">
        <f t="shared" si="5"/>
        <v>75.108412836079793</v>
      </c>
      <c r="L51" s="158"/>
      <c r="M51" s="91"/>
      <c r="N51" s="159"/>
      <c r="O51" s="91"/>
      <c r="P51" s="2"/>
    </row>
    <row r="52" spans="1:16" x14ac:dyDescent="0.25">
      <c r="A52" s="2"/>
      <c r="B52" s="544" t="s">
        <v>73</v>
      </c>
      <c r="C52" s="83">
        <v>110879</v>
      </c>
      <c r="D52" s="83">
        <v>7998000</v>
      </c>
      <c r="E52" s="85">
        <v>7000000</v>
      </c>
      <c r="F52" s="83">
        <f t="shared" si="3"/>
        <v>-998000</v>
      </c>
      <c r="G52" s="160">
        <f t="shared" si="4"/>
        <v>-7.7988247061765445E-3</v>
      </c>
      <c r="H52" s="197">
        <f t="shared" si="5"/>
        <v>63.131882502547825</v>
      </c>
      <c r="L52" s="158"/>
      <c r="M52" s="91"/>
      <c r="N52" s="159"/>
      <c r="O52" s="91"/>
      <c r="P52" s="2"/>
    </row>
    <row r="53" spans="1:16" x14ac:dyDescent="0.25">
      <c r="A53" s="2"/>
      <c r="B53" s="544" t="s">
        <v>112</v>
      </c>
      <c r="C53" s="83">
        <v>274222</v>
      </c>
      <c r="D53" s="83">
        <v>11608000</v>
      </c>
      <c r="E53" s="85">
        <v>20321000</v>
      </c>
      <c r="F53" s="83">
        <f t="shared" si="3"/>
        <v>8713000</v>
      </c>
      <c r="G53" s="160">
        <f t="shared" si="4"/>
        <v>4.6912689524465888E-2</v>
      </c>
      <c r="H53" s="197">
        <f t="shared" si="5"/>
        <v>74.104192953154737</v>
      </c>
      <c r="L53" s="158"/>
      <c r="M53" s="91"/>
      <c r="N53" s="159"/>
      <c r="O53" s="91"/>
      <c r="P53" s="2"/>
    </row>
    <row r="54" spans="1:16" x14ac:dyDescent="0.25">
      <c r="A54" s="2"/>
      <c r="B54" s="544" t="s">
        <v>113</v>
      </c>
      <c r="C54" s="83">
        <v>27834</v>
      </c>
      <c r="D54" s="83">
        <v>6379000</v>
      </c>
      <c r="E54" s="85">
        <v>11531000</v>
      </c>
      <c r="F54" s="83">
        <f t="shared" si="3"/>
        <v>5152000</v>
      </c>
      <c r="G54" s="160">
        <f t="shared" si="4"/>
        <v>5.0478131368553066E-2</v>
      </c>
      <c r="H54" s="197">
        <f t="shared" si="5"/>
        <v>414.27750233527343</v>
      </c>
      <c r="L54" s="158"/>
      <c r="M54" s="91"/>
      <c r="N54" s="159"/>
      <c r="O54" s="91"/>
      <c r="P54" s="2"/>
    </row>
    <row r="55" spans="1:16" x14ac:dyDescent="0.25">
      <c r="A55" s="2"/>
      <c r="B55" s="544" t="s">
        <v>114</v>
      </c>
      <c r="C55" s="83">
        <v>181035</v>
      </c>
      <c r="D55" s="83">
        <v>12155000</v>
      </c>
      <c r="E55" s="85">
        <v>16487000</v>
      </c>
      <c r="F55" s="83">
        <f t="shared" si="3"/>
        <v>4332000</v>
      </c>
      <c r="G55" s="160">
        <f t="shared" si="4"/>
        <v>2.2274784039489921E-2</v>
      </c>
      <c r="H55" s="197">
        <f t="shared" si="5"/>
        <v>91.070787416797856</v>
      </c>
      <c r="L55" s="158"/>
      <c r="M55" s="91"/>
      <c r="N55" s="159"/>
      <c r="O55" s="91"/>
      <c r="P55" s="2"/>
    </row>
    <row r="56" spans="1:16" x14ac:dyDescent="0.25">
      <c r="A56" s="2"/>
      <c r="B56" s="544" t="s">
        <v>115</v>
      </c>
      <c r="C56" s="83">
        <v>475442</v>
      </c>
      <c r="D56" s="83">
        <v>15514000</v>
      </c>
      <c r="E56" s="85">
        <v>25876000</v>
      </c>
      <c r="F56" s="83">
        <f t="shared" si="3"/>
        <v>10362000</v>
      </c>
      <c r="G56" s="160">
        <f t="shared" si="4"/>
        <v>4.1744553306690732E-2</v>
      </c>
      <c r="H56" s="197">
        <f t="shared" si="5"/>
        <v>54.425145443608265</v>
      </c>
      <c r="L56" s="158"/>
      <c r="M56" s="91"/>
      <c r="N56" s="159"/>
      <c r="O56" s="91"/>
      <c r="P56" s="2"/>
    </row>
    <row r="57" spans="1:16" x14ac:dyDescent="0.25">
      <c r="A57" s="2"/>
      <c r="B57" s="544" t="s">
        <v>23</v>
      </c>
      <c r="C57" s="83">
        <v>9984670</v>
      </c>
      <c r="D57" s="83">
        <v>30588000</v>
      </c>
      <c r="E57" s="85">
        <v>37411000</v>
      </c>
      <c r="F57" s="83">
        <f t="shared" ref="F57:F88" si="6">E57-D57</f>
        <v>6823000</v>
      </c>
      <c r="G57" s="160">
        <f t="shared" ref="G57:G88" si="7">F57/D57/16</f>
        <v>1.3941333202563097E-2</v>
      </c>
      <c r="H57" s="197">
        <f t="shared" ref="H57:H88" si="8">E57/C57</f>
        <v>3.7468439117166614</v>
      </c>
      <c r="L57" s="158"/>
      <c r="M57" s="91"/>
      <c r="N57" s="159"/>
      <c r="O57" s="91"/>
      <c r="P57" s="2"/>
    </row>
    <row r="58" spans="1:16" x14ac:dyDescent="0.25">
      <c r="A58" s="2"/>
      <c r="B58" s="690" t="s">
        <v>224</v>
      </c>
      <c r="C58" s="83">
        <v>4033</v>
      </c>
      <c r="D58" s="83">
        <v>428000</v>
      </c>
      <c r="E58" s="85">
        <v>550000</v>
      </c>
      <c r="F58" s="83">
        <f t="shared" si="6"/>
        <v>122000</v>
      </c>
      <c r="G58" s="160">
        <f t="shared" si="7"/>
        <v>1.7815420560747662E-2</v>
      </c>
      <c r="H58" s="197">
        <f t="shared" si="8"/>
        <v>136.37490701710885</v>
      </c>
      <c r="L58" s="158"/>
      <c r="M58" s="91"/>
      <c r="N58" s="159"/>
      <c r="O58" s="91"/>
      <c r="P58" s="2"/>
    </row>
    <row r="59" spans="1:16" x14ac:dyDescent="0.25">
      <c r="A59" s="2"/>
      <c r="B59" s="690" t="s">
        <v>225</v>
      </c>
      <c r="C59" s="83">
        <v>260</v>
      </c>
      <c r="D59" s="83">
        <v>42000</v>
      </c>
      <c r="E59" s="85">
        <v>65000</v>
      </c>
      <c r="F59" s="83">
        <f t="shared" si="6"/>
        <v>23000</v>
      </c>
      <c r="G59" s="160">
        <f t="shared" si="7"/>
        <v>3.4226190476190479E-2</v>
      </c>
      <c r="H59" s="197">
        <f t="shared" si="8"/>
        <v>250</v>
      </c>
      <c r="L59" s="158"/>
      <c r="M59" s="91"/>
      <c r="N59" s="159"/>
      <c r="O59" s="91"/>
      <c r="P59" s="2"/>
    </row>
    <row r="60" spans="1:16" x14ac:dyDescent="0.25">
      <c r="A60" s="2"/>
      <c r="B60" s="544" t="s">
        <v>116</v>
      </c>
      <c r="C60" s="83">
        <v>622984</v>
      </c>
      <c r="D60" s="83">
        <v>3640000</v>
      </c>
      <c r="E60" s="85">
        <v>4745000</v>
      </c>
      <c r="F60" s="83">
        <f t="shared" si="6"/>
        <v>1105000</v>
      </c>
      <c r="G60" s="160">
        <f t="shared" si="7"/>
        <v>1.8973214285714284E-2</v>
      </c>
      <c r="H60" s="197">
        <f t="shared" si="8"/>
        <v>7.6165680017464332</v>
      </c>
      <c r="L60" s="158"/>
      <c r="M60" s="91"/>
      <c r="N60" s="159"/>
      <c r="O60" s="91"/>
      <c r="P60" s="2"/>
    </row>
    <row r="61" spans="1:16" x14ac:dyDescent="0.25">
      <c r="A61" s="2"/>
      <c r="B61" s="544" t="s">
        <v>117</v>
      </c>
      <c r="C61" s="83">
        <v>1284000</v>
      </c>
      <c r="D61" s="83">
        <v>8356000</v>
      </c>
      <c r="E61" s="85">
        <v>15947000</v>
      </c>
      <c r="F61" s="83">
        <f t="shared" si="6"/>
        <v>7591000</v>
      </c>
      <c r="G61" s="160">
        <f t="shared" si="7"/>
        <v>5.677806366682623E-2</v>
      </c>
      <c r="H61" s="197">
        <f t="shared" si="8"/>
        <v>12.419781931464174</v>
      </c>
      <c r="L61" s="158"/>
      <c r="M61" s="91"/>
      <c r="N61" s="159"/>
      <c r="O61" s="91"/>
      <c r="P61" s="2"/>
    </row>
    <row r="62" spans="1:16" x14ac:dyDescent="0.25">
      <c r="A62" s="2"/>
      <c r="B62" s="544" t="s">
        <v>61</v>
      </c>
      <c r="C62" s="83">
        <v>756102</v>
      </c>
      <c r="D62" s="83">
        <v>15342000</v>
      </c>
      <c r="E62" s="85">
        <v>18952000</v>
      </c>
      <c r="F62" s="83">
        <f t="shared" si="6"/>
        <v>3610000</v>
      </c>
      <c r="G62" s="160">
        <f t="shared" si="7"/>
        <v>1.4706361621692088E-2</v>
      </c>
      <c r="H62" s="197">
        <f t="shared" si="8"/>
        <v>25.065401228934721</v>
      </c>
      <c r="L62" s="158"/>
      <c r="M62" s="91"/>
      <c r="N62" s="159"/>
      <c r="O62" s="91"/>
      <c r="P62" s="2"/>
    </row>
    <row r="63" spans="1:16" x14ac:dyDescent="0.25">
      <c r="A63" s="2"/>
      <c r="B63" s="544" t="s">
        <v>59</v>
      </c>
      <c r="C63" s="83">
        <v>9598094</v>
      </c>
      <c r="D63" s="83">
        <v>1290551000</v>
      </c>
      <c r="E63" s="85">
        <v>1433784000</v>
      </c>
      <c r="F63" s="83">
        <f t="shared" si="6"/>
        <v>143233000</v>
      </c>
      <c r="G63" s="160">
        <f t="shared" si="7"/>
        <v>6.9366204822591277E-3</v>
      </c>
      <c r="H63" s="197">
        <f t="shared" si="8"/>
        <v>149.38215858273529</v>
      </c>
      <c r="L63" s="158"/>
      <c r="M63" s="91"/>
      <c r="N63" s="159"/>
      <c r="O63" s="91"/>
      <c r="P63" s="2"/>
    </row>
    <row r="64" spans="1:16" x14ac:dyDescent="0.25">
      <c r="A64" s="2"/>
      <c r="B64" s="544" t="s">
        <v>118</v>
      </c>
      <c r="C64" s="83">
        <v>1138914</v>
      </c>
      <c r="D64" s="83">
        <v>39630000</v>
      </c>
      <c r="E64" s="85">
        <v>50339000</v>
      </c>
      <c r="F64" s="83">
        <f t="shared" si="6"/>
        <v>10709000</v>
      </c>
      <c r="G64" s="160">
        <f t="shared" si="7"/>
        <v>1.6889036083774917E-2</v>
      </c>
      <c r="H64" s="197">
        <f t="shared" si="8"/>
        <v>44.199123024214295</v>
      </c>
      <c r="L64" s="158"/>
      <c r="M64" s="91"/>
      <c r="N64" s="159"/>
      <c r="O64" s="91"/>
      <c r="P64" s="2"/>
    </row>
    <row r="65" spans="1:16" x14ac:dyDescent="0.25">
      <c r="A65" s="2"/>
      <c r="B65" s="544" t="s">
        <v>119</v>
      </c>
      <c r="C65" s="83">
        <v>2235</v>
      </c>
      <c r="D65" s="83">
        <v>542000</v>
      </c>
      <c r="E65" s="85">
        <v>851000</v>
      </c>
      <c r="F65" s="83">
        <f t="shared" si="6"/>
        <v>309000</v>
      </c>
      <c r="G65" s="160">
        <f t="shared" si="7"/>
        <v>3.5631918819188195E-2</v>
      </c>
      <c r="H65" s="197">
        <f t="shared" si="8"/>
        <v>380.76062639821026</v>
      </c>
      <c r="L65" s="158"/>
      <c r="M65" s="91"/>
      <c r="N65" s="159"/>
      <c r="O65" s="91"/>
      <c r="P65" s="2"/>
    </row>
    <row r="66" spans="1:16" x14ac:dyDescent="0.25">
      <c r="A66" s="2"/>
      <c r="B66" s="544" t="s">
        <v>329</v>
      </c>
      <c r="C66" s="83">
        <v>2344858</v>
      </c>
      <c r="D66" s="83">
        <v>47106000</v>
      </c>
      <c r="E66" s="85">
        <v>86791000</v>
      </c>
      <c r="F66" s="83">
        <f t="shared" si="6"/>
        <v>39685000</v>
      </c>
      <c r="G66" s="160">
        <f t="shared" si="7"/>
        <v>5.2653855135226933E-2</v>
      </c>
      <c r="H66" s="197">
        <f t="shared" si="8"/>
        <v>37.013328738883125</v>
      </c>
      <c r="L66" s="158"/>
      <c r="M66" s="91"/>
      <c r="N66" s="159"/>
      <c r="O66" s="91"/>
      <c r="P66" s="2"/>
    </row>
    <row r="67" spans="1:16" x14ac:dyDescent="0.25">
      <c r="A67" s="2"/>
      <c r="B67" s="544" t="s">
        <v>330</v>
      </c>
      <c r="C67" s="83">
        <v>342000</v>
      </c>
      <c r="D67" s="83">
        <v>3127000</v>
      </c>
      <c r="E67" s="85">
        <v>5381000</v>
      </c>
      <c r="F67" s="83">
        <f t="shared" si="6"/>
        <v>2254000</v>
      </c>
      <c r="G67" s="160">
        <f t="shared" si="7"/>
        <v>4.5051167252958109E-2</v>
      </c>
      <c r="H67" s="197">
        <f t="shared" si="8"/>
        <v>15.73391812865497</v>
      </c>
      <c r="L67" s="158"/>
      <c r="M67" s="91"/>
      <c r="N67" s="159"/>
      <c r="O67" s="91"/>
      <c r="P67" s="2"/>
    </row>
    <row r="68" spans="1:16" x14ac:dyDescent="0.25">
      <c r="A68" s="2"/>
      <c r="B68" s="544" t="s">
        <v>121</v>
      </c>
      <c r="C68" s="83">
        <v>51100</v>
      </c>
      <c r="D68" s="83">
        <v>3962000</v>
      </c>
      <c r="E68" s="85">
        <v>5048000</v>
      </c>
      <c r="F68" s="83">
        <f t="shared" si="6"/>
        <v>1086000</v>
      </c>
      <c r="G68" s="160">
        <f t="shared" si="7"/>
        <v>1.7131499242806662E-2</v>
      </c>
      <c r="H68" s="197">
        <f t="shared" si="8"/>
        <v>98.786692759295505</v>
      </c>
      <c r="L68" s="158"/>
      <c r="M68" s="91"/>
      <c r="N68" s="159"/>
      <c r="O68" s="91"/>
      <c r="P68" s="2"/>
    </row>
    <row r="69" spans="1:16" x14ac:dyDescent="0.25">
      <c r="A69" s="2"/>
      <c r="B69" s="544" t="s">
        <v>303</v>
      </c>
      <c r="C69" s="83">
        <v>322463</v>
      </c>
      <c r="D69" s="83">
        <v>16455000</v>
      </c>
      <c r="E69" s="85">
        <v>25717000</v>
      </c>
      <c r="F69" s="83">
        <f t="shared" si="6"/>
        <v>9262000</v>
      </c>
      <c r="G69" s="160">
        <f t="shared" si="7"/>
        <v>3.5179276815557582E-2</v>
      </c>
      <c r="H69" s="197">
        <f t="shared" si="8"/>
        <v>79.75178547616315</v>
      </c>
      <c r="L69" s="158"/>
      <c r="M69" s="91"/>
      <c r="N69" s="159"/>
      <c r="O69" s="91"/>
      <c r="P69" s="2"/>
    </row>
    <row r="70" spans="1:16" x14ac:dyDescent="0.25">
      <c r="A70" s="2"/>
      <c r="B70" s="544" t="s">
        <v>55</v>
      </c>
      <c r="C70" s="83">
        <v>56594</v>
      </c>
      <c r="D70" s="83">
        <v>4428000</v>
      </c>
      <c r="E70" s="85">
        <v>4130000</v>
      </c>
      <c r="F70" s="83">
        <f t="shared" si="6"/>
        <v>-298000</v>
      </c>
      <c r="G70" s="160">
        <f t="shared" si="7"/>
        <v>-4.2061878952122855E-3</v>
      </c>
      <c r="H70" s="197">
        <f t="shared" si="8"/>
        <v>72.97593384457717</v>
      </c>
      <c r="L70" s="158"/>
      <c r="M70" s="91"/>
      <c r="N70" s="159"/>
      <c r="O70" s="91"/>
      <c r="P70" s="2"/>
    </row>
    <row r="71" spans="1:16" x14ac:dyDescent="0.25">
      <c r="A71" s="2"/>
      <c r="B71" s="690" t="s">
        <v>123</v>
      </c>
      <c r="C71" s="83">
        <v>109886</v>
      </c>
      <c r="D71" s="83">
        <v>11126000</v>
      </c>
      <c r="E71" s="85">
        <v>11333000</v>
      </c>
      <c r="F71" s="83">
        <f t="shared" si="6"/>
        <v>207000</v>
      </c>
      <c r="G71" s="160">
        <f t="shared" si="7"/>
        <v>1.1628168254538918E-3</v>
      </c>
      <c r="H71" s="197">
        <f t="shared" si="8"/>
        <v>103.13415721747994</v>
      </c>
      <c r="L71" s="158"/>
      <c r="M71" s="91"/>
      <c r="N71" s="159"/>
      <c r="O71" s="91"/>
      <c r="P71" s="2"/>
    </row>
    <row r="72" spans="1:16" x14ac:dyDescent="0.25">
      <c r="A72" s="2"/>
      <c r="B72" s="544" t="s">
        <v>36</v>
      </c>
      <c r="C72" s="83">
        <v>9251</v>
      </c>
      <c r="D72" s="83">
        <v>943000</v>
      </c>
      <c r="E72" s="85">
        <v>1199000</v>
      </c>
      <c r="F72" s="83">
        <f t="shared" si="6"/>
        <v>256000</v>
      </c>
      <c r="G72" s="160">
        <f t="shared" si="7"/>
        <v>1.6967126193001062E-2</v>
      </c>
      <c r="H72" s="197">
        <f t="shared" si="8"/>
        <v>129.6076099881094</v>
      </c>
      <c r="L72" s="158"/>
      <c r="M72" s="91"/>
      <c r="N72" s="159"/>
      <c r="O72" s="91"/>
      <c r="P72" s="2"/>
    </row>
    <row r="73" spans="1:16" x14ac:dyDescent="0.25">
      <c r="A73" s="2"/>
      <c r="B73" s="544" t="s">
        <v>38</v>
      </c>
      <c r="C73" s="83">
        <v>78867</v>
      </c>
      <c r="D73" s="83">
        <v>10289000</v>
      </c>
      <c r="E73" s="85">
        <v>10689000</v>
      </c>
      <c r="F73" s="83">
        <f t="shared" si="6"/>
        <v>400000</v>
      </c>
      <c r="G73" s="160">
        <f t="shared" si="7"/>
        <v>2.4297793760326564E-3</v>
      </c>
      <c r="H73" s="197">
        <f t="shared" si="8"/>
        <v>135.53197154703489</v>
      </c>
      <c r="L73" s="158"/>
      <c r="M73" s="91"/>
      <c r="N73" s="159"/>
      <c r="O73" s="91"/>
      <c r="P73" s="2"/>
    </row>
    <row r="74" spans="1:16" x14ac:dyDescent="0.25">
      <c r="A74" s="2"/>
      <c r="B74" s="544" t="s">
        <v>53</v>
      </c>
      <c r="C74" s="83">
        <v>43094</v>
      </c>
      <c r="D74" s="83">
        <v>5341000</v>
      </c>
      <c r="E74" s="85">
        <v>5772000</v>
      </c>
      <c r="F74" s="83">
        <f t="shared" si="6"/>
        <v>431000</v>
      </c>
      <c r="G74" s="160">
        <f t="shared" si="7"/>
        <v>5.0435311739374647E-3</v>
      </c>
      <c r="H74" s="197">
        <f t="shared" si="8"/>
        <v>133.93975959530329</v>
      </c>
      <c r="L74" s="158"/>
      <c r="M74" s="91"/>
      <c r="N74" s="159"/>
      <c r="O74" s="91"/>
      <c r="P74" s="2"/>
    </row>
    <row r="75" spans="1:16" x14ac:dyDescent="0.25">
      <c r="A75" s="2"/>
      <c r="B75" s="544" t="s">
        <v>226</v>
      </c>
      <c r="C75" s="83">
        <v>23200</v>
      </c>
      <c r="D75" s="83">
        <v>718000</v>
      </c>
      <c r="E75" s="85">
        <v>974000</v>
      </c>
      <c r="F75" s="83">
        <f t="shared" si="6"/>
        <v>256000</v>
      </c>
      <c r="G75" s="160">
        <f t="shared" si="7"/>
        <v>2.2284122562674095E-2</v>
      </c>
      <c r="H75" s="197">
        <f t="shared" si="8"/>
        <v>41.982758620689658</v>
      </c>
      <c r="L75" s="158"/>
      <c r="M75" s="91"/>
      <c r="N75" s="159"/>
      <c r="O75" s="91"/>
      <c r="P75" s="2"/>
    </row>
    <row r="76" spans="1:16" x14ac:dyDescent="0.25">
      <c r="A76" s="2"/>
      <c r="B76" s="690" t="s">
        <v>227</v>
      </c>
      <c r="C76" s="83">
        <v>751</v>
      </c>
      <c r="D76" s="83">
        <v>70000</v>
      </c>
      <c r="E76" s="85">
        <v>72000</v>
      </c>
      <c r="F76" s="83">
        <f t="shared" si="6"/>
        <v>2000</v>
      </c>
      <c r="G76" s="160">
        <f t="shared" si="7"/>
        <v>1.7857142857142857E-3</v>
      </c>
      <c r="H76" s="197">
        <f t="shared" si="8"/>
        <v>95.87217043941412</v>
      </c>
      <c r="L76" s="158"/>
      <c r="M76" s="91"/>
      <c r="N76" s="159"/>
      <c r="O76" s="91"/>
      <c r="P76" s="2"/>
    </row>
    <row r="77" spans="1:16" x14ac:dyDescent="0.25">
      <c r="A77" s="2"/>
      <c r="B77" s="544" t="s">
        <v>89</v>
      </c>
      <c r="C77" s="83">
        <v>48310</v>
      </c>
      <c r="D77" s="83">
        <v>8471000</v>
      </c>
      <c r="E77" s="85">
        <v>10739000</v>
      </c>
      <c r="F77" s="83">
        <f t="shared" si="6"/>
        <v>2268000</v>
      </c>
      <c r="G77" s="160">
        <f t="shared" si="7"/>
        <v>1.6733561562979577E-2</v>
      </c>
      <c r="H77" s="197">
        <f t="shared" si="8"/>
        <v>222.29352101014283</v>
      </c>
      <c r="L77" s="158"/>
      <c r="M77" s="91"/>
      <c r="N77" s="159"/>
      <c r="O77" s="91"/>
      <c r="P77" s="2"/>
    </row>
    <row r="78" spans="1:16" x14ac:dyDescent="0.25">
      <c r="A78" s="2"/>
      <c r="B78" s="544" t="s">
        <v>83</v>
      </c>
      <c r="C78" s="83">
        <v>283561</v>
      </c>
      <c r="D78" s="83">
        <v>12681000</v>
      </c>
      <c r="E78" s="85">
        <v>17374000</v>
      </c>
      <c r="F78" s="83">
        <f t="shared" si="6"/>
        <v>4693000</v>
      </c>
      <c r="G78" s="160">
        <f t="shared" si="7"/>
        <v>2.3130076492390191E-2</v>
      </c>
      <c r="H78" s="197">
        <f t="shared" si="8"/>
        <v>61.27076713652442</v>
      </c>
      <c r="L78" s="158"/>
      <c r="M78" s="91"/>
      <c r="N78" s="159"/>
      <c r="O78" s="91"/>
      <c r="P78" s="2"/>
    </row>
    <row r="79" spans="1:16" x14ac:dyDescent="0.25">
      <c r="A79" s="2"/>
      <c r="B79" s="544" t="s">
        <v>82</v>
      </c>
      <c r="C79" s="83">
        <v>1002000</v>
      </c>
      <c r="D79" s="83">
        <v>68832000</v>
      </c>
      <c r="E79" s="85">
        <v>100388000</v>
      </c>
      <c r="F79" s="83">
        <f t="shared" si="6"/>
        <v>31556000</v>
      </c>
      <c r="G79" s="160">
        <f t="shared" si="7"/>
        <v>2.8653097396559739E-2</v>
      </c>
      <c r="H79" s="197">
        <f t="shared" si="8"/>
        <v>100.187624750499</v>
      </c>
      <c r="L79" s="158"/>
      <c r="M79" s="91"/>
      <c r="N79" s="159"/>
      <c r="O79" s="91"/>
      <c r="P79" s="2"/>
    </row>
    <row r="80" spans="1:16" x14ac:dyDescent="0.25">
      <c r="A80" s="2"/>
      <c r="B80" s="544" t="s">
        <v>125</v>
      </c>
      <c r="C80" s="83">
        <v>21041</v>
      </c>
      <c r="D80" s="83">
        <v>5888000</v>
      </c>
      <c r="E80" s="85">
        <v>6454000</v>
      </c>
      <c r="F80" s="83">
        <f t="shared" si="6"/>
        <v>566000</v>
      </c>
      <c r="G80" s="160">
        <f t="shared" si="7"/>
        <v>6.007982336956522E-3</v>
      </c>
      <c r="H80" s="197">
        <f t="shared" si="8"/>
        <v>306.73447079511431</v>
      </c>
      <c r="L80" s="158"/>
      <c r="M80" s="91"/>
      <c r="N80" s="159"/>
      <c r="O80" s="91"/>
      <c r="P80" s="2"/>
    </row>
    <row r="81" spans="1:16" x14ac:dyDescent="0.25">
      <c r="A81" s="2"/>
      <c r="B81" s="544" t="s">
        <v>22</v>
      </c>
      <c r="C81" s="83">
        <v>28051</v>
      </c>
      <c r="D81" s="83">
        <v>606000</v>
      </c>
      <c r="E81" s="85">
        <v>1356000</v>
      </c>
      <c r="F81" s="83">
        <f t="shared" si="6"/>
        <v>750000</v>
      </c>
      <c r="G81" s="160">
        <f t="shared" si="7"/>
        <v>7.7351485148514851E-2</v>
      </c>
      <c r="H81" s="197">
        <f t="shared" si="8"/>
        <v>48.340522619514459</v>
      </c>
      <c r="L81" s="158"/>
      <c r="M81" s="91"/>
      <c r="N81" s="159"/>
      <c r="O81" s="91"/>
      <c r="P81" s="2"/>
    </row>
    <row r="82" spans="1:16" x14ac:dyDescent="0.25">
      <c r="A82" s="2"/>
      <c r="B82" s="544" t="s">
        <v>126</v>
      </c>
      <c r="C82" s="83">
        <v>117600</v>
      </c>
      <c r="D82" s="83">
        <v>2292000</v>
      </c>
      <c r="E82" s="85">
        <v>3497000</v>
      </c>
      <c r="F82" s="83">
        <f t="shared" si="6"/>
        <v>1205000</v>
      </c>
      <c r="G82" s="160">
        <f t="shared" si="7"/>
        <v>3.2858856893542759E-2</v>
      </c>
      <c r="H82" s="197">
        <f t="shared" si="8"/>
        <v>29.736394557823129</v>
      </c>
      <c r="L82" s="158"/>
      <c r="M82" s="91"/>
      <c r="N82" s="159"/>
      <c r="O82" s="91"/>
      <c r="P82" s="2"/>
    </row>
    <row r="83" spans="1:16" x14ac:dyDescent="0.25">
      <c r="A83" s="2"/>
      <c r="B83" s="544" t="s">
        <v>33</v>
      </c>
      <c r="C83" s="83">
        <v>45228</v>
      </c>
      <c r="D83" s="83">
        <v>1399000</v>
      </c>
      <c r="E83" s="85">
        <v>1326000</v>
      </c>
      <c r="F83" s="83">
        <f t="shared" si="6"/>
        <v>-73000</v>
      </c>
      <c r="G83" s="160">
        <f t="shared" si="7"/>
        <v>-3.2612580414581845E-3</v>
      </c>
      <c r="H83" s="197">
        <f t="shared" si="8"/>
        <v>29.318121517643938</v>
      </c>
      <c r="L83" s="158"/>
      <c r="M83" s="91"/>
      <c r="N83" s="159"/>
      <c r="O83" s="91"/>
      <c r="P83" s="2"/>
    </row>
    <row r="84" spans="1:16" x14ac:dyDescent="0.25">
      <c r="A84" s="2"/>
      <c r="B84" s="544" t="s">
        <v>127</v>
      </c>
      <c r="C84" s="83">
        <v>1104300</v>
      </c>
      <c r="D84" s="83">
        <v>66225000</v>
      </c>
      <c r="E84" s="85">
        <v>112079000</v>
      </c>
      <c r="F84" s="83">
        <f t="shared" si="6"/>
        <v>45854000</v>
      </c>
      <c r="G84" s="160">
        <f t="shared" si="7"/>
        <v>4.327482068705172E-2</v>
      </c>
      <c r="H84" s="197">
        <f t="shared" si="8"/>
        <v>101.49325364484288</v>
      </c>
      <c r="L84" s="158"/>
      <c r="M84" s="91"/>
      <c r="N84" s="159"/>
      <c r="O84" s="91"/>
      <c r="P84" s="2"/>
    </row>
    <row r="85" spans="1:16" x14ac:dyDescent="0.25">
      <c r="A85" s="2"/>
      <c r="B85" s="690" t="s">
        <v>228</v>
      </c>
      <c r="C85" s="83">
        <v>1393</v>
      </c>
      <c r="D85" s="83">
        <v>47000</v>
      </c>
      <c r="E85" s="85">
        <v>49000</v>
      </c>
      <c r="F85" s="83">
        <f t="shared" si="6"/>
        <v>2000</v>
      </c>
      <c r="G85" s="160">
        <f t="shared" si="7"/>
        <v>2.6595744680851063E-3</v>
      </c>
      <c r="H85" s="197">
        <f t="shared" si="8"/>
        <v>35.175879396984925</v>
      </c>
      <c r="L85" s="158"/>
      <c r="M85" s="91"/>
      <c r="N85" s="159"/>
      <c r="O85" s="91"/>
      <c r="P85" s="2"/>
    </row>
    <row r="86" spans="1:16" x14ac:dyDescent="0.25">
      <c r="A86" s="2"/>
      <c r="B86" s="544" t="s">
        <v>102</v>
      </c>
      <c r="C86" s="83">
        <v>18274</v>
      </c>
      <c r="D86" s="83">
        <v>811000</v>
      </c>
      <c r="E86" s="85">
        <v>890000</v>
      </c>
      <c r="F86" s="83">
        <f t="shared" si="6"/>
        <v>79000</v>
      </c>
      <c r="G86" s="160">
        <f t="shared" si="7"/>
        <v>6.0881627620221947E-3</v>
      </c>
      <c r="H86" s="197">
        <f t="shared" si="8"/>
        <v>48.703075407683045</v>
      </c>
      <c r="L86" s="158"/>
      <c r="M86" s="91"/>
      <c r="N86" s="159"/>
      <c r="O86" s="91"/>
      <c r="P86" s="2"/>
    </row>
    <row r="87" spans="1:16" x14ac:dyDescent="0.25">
      <c r="A87" s="2"/>
      <c r="B87" s="544" t="s">
        <v>25</v>
      </c>
      <c r="C87" s="83">
        <v>338145</v>
      </c>
      <c r="D87" s="83">
        <v>5188000</v>
      </c>
      <c r="E87" s="85">
        <v>5532000</v>
      </c>
      <c r="F87" s="83">
        <f t="shared" si="6"/>
        <v>344000</v>
      </c>
      <c r="G87" s="160">
        <f t="shared" si="7"/>
        <v>4.1441788743253665E-3</v>
      </c>
      <c r="H87" s="197">
        <f t="shared" si="8"/>
        <v>16.359845628354702</v>
      </c>
      <c r="L87" s="158"/>
      <c r="M87" s="91"/>
      <c r="N87" s="159"/>
      <c r="O87" s="91"/>
      <c r="P87" s="2"/>
    </row>
    <row r="88" spans="1:16" x14ac:dyDescent="0.25">
      <c r="A88" s="2"/>
      <c r="B88" s="544" t="s">
        <v>49</v>
      </c>
      <c r="C88" s="83">
        <v>551500</v>
      </c>
      <c r="D88" s="83">
        <v>59015000</v>
      </c>
      <c r="E88" s="85">
        <v>65130000</v>
      </c>
      <c r="F88" s="83">
        <f t="shared" si="6"/>
        <v>6115000</v>
      </c>
      <c r="G88" s="160">
        <f t="shared" si="7"/>
        <v>6.4761077692112173E-3</v>
      </c>
      <c r="H88" s="197">
        <f t="shared" si="8"/>
        <v>118.09610154125113</v>
      </c>
      <c r="L88" s="158"/>
      <c r="M88" s="91"/>
      <c r="N88" s="159"/>
      <c r="O88" s="91"/>
      <c r="P88" s="2"/>
    </row>
    <row r="89" spans="1:16" x14ac:dyDescent="0.25">
      <c r="A89" s="2"/>
      <c r="B89" s="690" t="s">
        <v>229</v>
      </c>
      <c r="C89" s="83">
        <v>90000</v>
      </c>
      <c r="D89" s="83">
        <v>163000</v>
      </c>
      <c r="E89" s="85">
        <v>291000</v>
      </c>
      <c r="F89" s="83">
        <f t="shared" ref="F89:F120" si="9">E89-D89</f>
        <v>128000</v>
      </c>
      <c r="G89" s="160">
        <f t="shared" ref="G89:G120" si="10">F89/D89/16</f>
        <v>4.9079754601226995E-2</v>
      </c>
      <c r="H89" s="197">
        <f t="shared" ref="H89:H120" si="11">E89/C89</f>
        <v>3.2333333333333334</v>
      </c>
      <c r="L89" s="158"/>
      <c r="M89" s="91"/>
      <c r="N89" s="159"/>
      <c r="O89" s="91"/>
      <c r="P89" s="2"/>
    </row>
    <row r="90" spans="1:16" x14ac:dyDescent="0.25">
      <c r="A90" s="2"/>
      <c r="B90" s="690" t="s">
        <v>230</v>
      </c>
      <c r="C90" s="83">
        <v>4167</v>
      </c>
      <c r="D90" s="83">
        <v>241000</v>
      </c>
      <c r="E90" s="85">
        <v>279000</v>
      </c>
      <c r="F90" s="83">
        <f t="shared" si="9"/>
        <v>38000</v>
      </c>
      <c r="G90" s="160">
        <f t="shared" si="10"/>
        <v>9.8547717842323648E-3</v>
      </c>
      <c r="H90" s="197">
        <f t="shared" si="11"/>
        <v>66.954643628509714</v>
      </c>
      <c r="L90" s="158"/>
      <c r="M90" s="91"/>
      <c r="N90" s="159"/>
      <c r="O90" s="91"/>
      <c r="P90" s="2"/>
    </row>
    <row r="91" spans="1:16" x14ac:dyDescent="0.25">
      <c r="A91" s="2"/>
      <c r="B91" s="544" t="s">
        <v>72</v>
      </c>
      <c r="C91" s="83">
        <v>267668</v>
      </c>
      <c r="D91" s="83">
        <v>1228000</v>
      </c>
      <c r="E91" s="85">
        <v>2173000</v>
      </c>
      <c r="F91" s="83">
        <f t="shared" si="9"/>
        <v>945000</v>
      </c>
      <c r="G91" s="160">
        <f t="shared" si="10"/>
        <v>4.8096498371335505E-2</v>
      </c>
      <c r="H91" s="197">
        <f t="shared" si="11"/>
        <v>8.1182659115023093</v>
      </c>
      <c r="L91" s="158"/>
      <c r="M91" s="91"/>
      <c r="N91" s="159"/>
      <c r="O91" s="91"/>
      <c r="P91" s="2"/>
    </row>
    <row r="92" spans="1:16" x14ac:dyDescent="0.25">
      <c r="A92" s="2"/>
      <c r="B92" s="544" t="s">
        <v>128</v>
      </c>
      <c r="C92" s="83">
        <v>11295</v>
      </c>
      <c r="D92" s="83">
        <v>1318000</v>
      </c>
      <c r="E92" s="85">
        <v>2348000</v>
      </c>
      <c r="F92" s="83">
        <f t="shared" si="9"/>
        <v>1030000</v>
      </c>
      <c r="G92" s="160">
        <f t="shared" si="10"/>
        <v>4.8842943854324736E-2</v>
      </c>
      <c r="H92" s="197">
        <f t="shared" si="11"/>
        <v>207.87959274015051</v>
      </c>
      <c r="L92" s="158"/>
      <c r="M92" s="91"/>
      <c r="N92" s="159"/>
      <c r="O92" s="91"/>
      <c r="P92" s="2"/>
    </row>
    <row r="93" spans="1:16" x14ac:dyDescent="0.25">
      <c r="A93" s="2"/>
      <c r="B93" s="544" t="s">
        <v>129</v>
      </c>
      <c r="C93" s="83">
        <v>69700</v>
      </c>
      <c r="D93" s="83">
        <v>4362000</v>
      </c>
      <c r="E93" s="85">
        <v>3997000</v>
      </c>
      <c r="F93" s="83">
        <f t="shared" si="9"/>
        <v>-365000</v>
      </c>
      <c r="G93" s="160">
        <f t="shared" si="10"/>
        <v>-5.2298257679963319E-3</v>
      </c>
      <c r="H93" s="197">
        <f t="shared" si="11"/>
        <v>57.34576757532281</v>
      </c>
      <c r="L93" s="158"/>
      <c r="M93" s="91"/>
      <c r="N93" s="159"/>
      <c r="O93" s="91"/>
      <c r="P93" s="2"/>
    </row>
    <row r="94" spans="1:16" x14ac:dyDescent="0.25">
      <c r="A94" s="2"/>
      <c r="B94" s="544" t="s">
        <v>35</v>
      </c>
      <c r="C94" s="83">
        <v>357022</v>
      </c>
      <c r="D94" s="83">
        <v>81401000</v>
      </c>
      <c r="E94" s="85">
        <v>83517000</v>
      </c>
      <c r="F94" s="83">
        <f t="shared" si="9"/>
        <v>2116000</v>
      </c>
      <c r="G94" s="160">
        <f t="shared" si="10"/>
        <v>1.6246729155661478E-3</v>
      </c>
      <c r="H94" s="197">
        <f t="shared" si="11"/>
        <v>233.92676081586009</v>
      </c>
      <c r="L94" s="158"/>
      <c r="M94" s="91"/>
      <c r="N94" s="159"/>
      <c r="O94" s="91"/>
      <c r="P94" s="2"/>
    </row>
    <row r="95" spans="1:16" x14ac:dyDescent="0.25">
      <c r="A95" s="2"/>
      <c r="B95" s="544" t="s">
        <v>130</v>
      </c>
      <c r="C95" s="83">
        <v>238533</v>
      </c>
      <c r="D95" s="83">
        <v>19279000</v>
      </c>
      <c r="E95" s="85">
        <v>30418000</v>
      </c>
      <c r="F95" s="83">
        <f t="shared" si="9"/>
        <v>11139000</v>
      </c>
      <c r="G95" s="160">
        <f t="shared" si="10"/>
        <v>3.6111183152653145E-2</v>
      </c>
      <c r="H95" s="197">
        <f t="shared" si="11"/>
        <v>127.52113963267136</v>
      </c>
      <c r="L95" s="158"/>
      <c r="M95" s="91"/>
      <c r="N95" s="159"/>
      <c r="O95" s="91"/>
      <c r="P95" s="2"/>
    </row>
    <row r="96" spans="1:16" x14ac:dyDescent="0.25">
      <c r="A96" s="2"/>
      <c r="B96" s="544" t="s">
        <v>41</v>
      </c>
      <c r="C96" s="83">
        <v>131957</v>
      </c>
      <c r="D96" s="83">
        <v>11082000</v>
      </c>
      <c r="E96" s="85">
        <v>10473000</v>
      </c>
      <c r="F96" s="83">
        <f t="shared" si="9"/>
        <v>-609000</v>
      </c>
      <c r="G96" s="160">
        <f t="shared" si="10"/>
        <v>-3.4346237141310233E-3</v>
      </c>
      <c r="H96" s="197">
        <f t="shared" si="11"/>
        <v>79.366763415354995</v>
      </c>
      <c r="L96" s="158"/>
      <c r="M96" s="91"/>
      <c r="N96" s="159"/>
      <c r="O96" s="91"/>
      <c r="P96" s="2"/>
    </row>
    <row r="97" spans="1:16" x14ac:dyDescent="0.25">
      <c r="A97" s="2"/>
      <c r="B97" s="690" t="s">
        <v>231</v>
      </c>
      <c r="C97" s="83">
        <v>2166086</v>
      </c>
      <c r="D97" s="83">
        <v>56000</v>
      </c>
      <c r="E97" s="85">
        <v>57000</v>
      </c>
      <c r="F97" s="83">
        <f t="shared" si="9"/>
        <v>1000</v>
      </c>
      <c r="G97" s="160">
        <f t="shared" si="10"/>
        <v>1.1160714285714285E-3</v>
      </c>
      <c r="H97" s="197">
        <f t="shared" si="11"/>
        <v>2.6314744659260991E-2</v>
      </c>
      <c r="L97" s="158"/>
      <c r="M97" s="91"/>
      <c r="N97" s="159"/>
      <c r="O97" s="91"/>
      <c r="P97" s="2"/>
    </row>
    <row r="98" spans="1:16" x14ac:dyDescent="0.25">
      <c r="A98" s="2"/>
      <c r="B98" s="690" t="s">
        <v>232</v>
      </c>
      <c r="C98" s="83">
        <v>344</v>
      </c>
      <c r="D98" s="83">
        <v>103000</v>
      </c>
      <c r="E98" s="85">
        <v>112000</v>
      </c>
      <c r="F98" s="83">
        <f t="shared" si="9"/>
        <v>9000</v>
      </c>
      <c r="G98" s="160">
        <f t="shared" si="10"/>
        <v>5.4611650485436895E-3</v>
      </c>
      <c r="H98" s="197">
        <f t="shared" si="11"/>
        <v>325.58139534883719</v>
      </c>
      <c r="L98" s="158"/>
      <c r="M98" s="91"/>
      <c r="N98" s="159"/>
      <c r="O98" s="91"/>
      <c r="P98" s="2"/>
    </row>
    <row r="99" spans="1:16" x14ac:dyDescent="0.25">
      <c r="A99" s="2"/>
      <c r="B99" s="690" t="s">
        <v>233</v>
      </c>
      <c r="C99" s="83">
        <v>1710</v>
      </c>
      <c r="D99" s="83">
        <v>422000</v>
      </c>
      <c r="E99" s="85">
        <v>400000</v>
      </c>
      <c r="F99" s="83">
        <f t="shared" si="9"/>
        <v>-22000</v>
      </c>
      <c r="G99" s="160">
        <f t="shared" si="10"/>
        <v>-3.2582938388625591E-3</v>
      </c>
      <c r="H99" s="197">
        <f t="shared" si="11"/>
        <v>233.91812865497076</v>
      </c>
      <c r="L99" s="158"/>
      <c r="M99" s="91"/>
      <c r="N99" s="159"/>
      <c r="O99" s="91"/>
      <c r="P99" s="2"/>
    </row>
    <row r="100" spans="1:16" x14ac:dyDescent="0.25">
      <c r="A100" s="2"/>
      <c r="B100" s="544" t="s">
        <v>104</v>
      </c>
      <c r="C100" s="83">
        <v>108889</v>
      </c>
      <c r="D100" s="83">
        <v>11651000</v>
      </c>
      <c r="E100" s="85">
        <v>17581000</v>
      </c>
      <c r="F100" s="83">
        <f t="shared" si="9"/>
        <v>5930000</v>
      </c>
      <c r="G100" s="160">
        <f t="shared" si="10"/>
        <v>3.1810574199639514E-2</v>
      </c>
      <c r="H100" s="197">
        <f t="shared" si="11"/>
        <v>161.45799851224641</v>
      </c>
      <c r="L100" s="158"/>
      <c r="M100" s="91"/>
      <c r="N100" s="159"/>
      <c r="O100" s="91"/>
      <c r="P100" s="2"/>
    </row>
    <row r="101" spans="1:16" x14ac:dyDescent="0.25">
      <c r="A101" s="2"/>
      <c r="B101" s="544" t="s">
        <v>131</v>
      </c>
      <c r="C101" s="83">
        <v>245857</v>
      </c>
      <c r="D101" s="83">
        <v>8241000</v>
      </c>
      <c r="E101" s="85">
        <v>12771000</v>
      </c>
      <c r="F101" s="83">
        <f t="shared" si="9"/>
        <v>4530000</v>
      </c>
      <c r="G101" s="160">
        <f t="shared" si="10"/>
        <v>3.4355660720786316E-2</v>
      </c>
      <c r="H101" s="197">
        <f t="shared" si="11"/>
        <v>51.944829718088158</v>
      </c>
      <c r="L101" s="158"/>
      <c r="M101" s="91"/>
      <c r="N101" s="159"/>
      <c r="O101" s="91"/>
      <c r="P101" s="2"/>
    </row>
    <row r="102" spans="1:16" x14ac:dyDescent="0.25">
      <c r="A102" s="2"/>
      <c r="B102" s="544" t="s">
        <v>132</v>
      </c>
      <c r="C102" s="83">
        <v>36125</v>
      </c>
      <c r="D102" s="83">
        <v>1201000</v>
      </c>
      <c r="E102" s="85">
        <v>1921000</v>
      </c>
      <c r="F102" s="83">
        <f t="shared" si="9"/>
        <v>720000</v>
      </c>
      <c r="G102" s="160">
        <f t="shared" si="10"/>
        <v>3.7468776019983351E-2</v>
      </c>
      <c r="H102" s="197">
        <f t="shared" si="11"/>
        <v>53.176470588235297</v>
      </c>
      <c r="L102" s="158"/>
      <c r="M102" s="91"/>
      <c r="N102" s="159"/>
      <c r="O102" s="91"/>
      <c r="P102" s="2"/>
    </row>
    <row r="103" spans="1:16" x14ac:dyDescent="0.25">
      <c r="A103" s="2"/>
      <c r="B103" s="544" t="s">
        <v>92</v>
      </c>
      <c r="C103" s="83">
        <v>214969</v>
      </c>
      <c r="D103" s="83">
        <v>747000</v>
      </c>
      <c r="E103" s="85">
        <v>783000</v>
      </c>
      <c r="F103" s="83">
        <f t="shared" si="9"/>
        <v>36000</v>
      </c>
      <c r="G103" s="160">
        <f t="shared" si="10"/>
        <v>3.0120481927710845E-3</v>
      </c>
      <c r="H103" s="197">
        <f t="shared" si="11"/>
        <v>3.6423856463024902</v>
      </c>
      <c r="L103" s="158"/>
      <c r="M103" s="91"/>
      <c r="N103" s="159"/>
      <c r="O103" s="91"/>
      <c r="P103" s="2"/>
    </row>
    <row r="104" spans="1:16" x14ac:dyDescent="0.25">
      <c r="A104" s="2"/>
      <c r="B104" s="544" t="s">
        <v>133</v>
      </c>
      <c r="C104" s="83">
        <v>27750</v>
      </c>
      <c r="D104" s="83">
        <v>8464000</v>
      </c>
      <c r="E104" s="85">
        <v>11263000</v>
      </c>
      <c r="F104" s="83">
        <f t="shared" si="9"/>
        <v>2799000</v>
      </c>
      <c r="G104" s="160">
        <f t="shared" si="10"/>
        <v>2.0668419187145556E-2</v>
      </c>
      <c r="H104" s="197">
        <f t="shared" si="11"/>
        <v>405.87387387387389</v>
      </c>
      <c r="L104" s="158"/>
      <c r="M104" s="91"/>
      <c r="N104" s="159"/>
      <c r="O104" s="91"/>
      <c r="P104" s="2"/>
    </row>
    <row r="105" spans="1:16" x14ac:dyDescent="0.25">
      <c r="A105" s="2"/>
      <c r="B105" s="544" t="s">
        <v>93</v>
      </c>
      <c r="C105" s="83">
        <v>112492</v>
      </c>
      <c r="D105" s="83">
        <v>6575000</v>
      </c>
      <c r="E105" s="85">
        <v>9746000</v>
      </c>
      <c r="F105" s="83">
        <f t="shared" si="9"/>
        <v>3171000</v>
      </c>
      <c r="G105" s="160">
        <f t="shared" si="10"/>
        <v>3.01425855513308E-2</v>
      </c>
      <c r="H105" s="197">
        <f t="shared" si="11"/>
        <v>86.63727198378551</v>
      </c>
      <c r="L105" s="158"/>
      <c r="M105" s="91"/>
      <c r="N105" s="159"/>
      <c r="O105" s="91"/>
      <c r="P105" s="2"/>
    </row>
    <row r="106" spans="1:16" x14ac:dyDescent="0.25">
      <c r="A106" s="2"/>
      <c r="B106" s="690" t="s">
        <v>331</v>
      </c>
      <c r="C106" s="83">
        <v>1104</v>
      </c>
      <c r="D106" s="83">
        <v>6606000</v>
      </c>
      <c r="E106" s="85">
        <v>7436000</v>
      </c>
      <c r="F106" s="83">
        <f t="shared" si="9"/>
        <v>830000</v>
      </c>
      <c r="G106" s="160">
        <f t="shared" si="10"/>
        <v>7.8527096578867688E-3</v>
      </c>
      <c r="H106" s="197">
        <f t="shared" si="11"/>
        <v>6735.507246376812</v>
      </c>
      <c r="L106" s="158"/>
      <c r="M106" s="91"/>
      <c r="N106" s="159"/>
      <c r="O106" s="91"/>
      <c r="P106" s="2"/>
    </row>
    <row r="107" spans="1:16" x14ac:dyDescent="0.25">
      <c r="A107" s="2"/>
      <c r="B107" s="544" t="s">
        <v>71</v>
      </c>
      <c r="C107" s="83">
        <v>93028</v>
      </c>
      <c r="D107" s="83">
        <v>10221000</v>
      </c>
      <c r="E107" s="85">
        <v>9685000</v>
      </c>
      <c r="F107" s="83">
        <f t="shared" si="9"/>
        <v>-536000</v>
      </c>
      <c r="G107" s="160">
        <f t="shared" si="10"/>
        <v>-3.2775657959103806E-3</v>
      </c>
      <c r="H107" s="197">
        <f t="shared" si="11"/>
        <v>104.10844046953605</v>
      </c>
      <c r="L107" s="158"/>
      <c r="M107" s="91"/>
      <c r="N107" s="159"/>
      <c r="O107" s="91"/>
      <c r="P107" s="2"/>
    </row>
    <row r="108" spans="1:16" x14ac:dyDescent="0.25">
      <c r="A108" s="2"/>
      <c r="B108" s="690" t="s">
        <v>234</v>
      </c>
      <c r="C108" s="83">
        <v>103000</v>
      </c>
      <c r="D108" s="83">
        <v>280000</v>
      </c>
      <c r="E108" s="85">
        <v>339000</v>
      </c>
      <c r="F108" s="83">
        <f t="shared" si="9"/>
        <v>59000</v>
      </c>
      <c r="G108" s="160">
        <f t="shared" si="10"/>
        <v>1.3169642857142857E-2</v>
      </c>
      <c r="H108" s="197">
        <f t="shared" si="11"/>
        <v>3.29126213592233</v>
      </c>
      <c r="L108" s="158"/>
      <c r="M108" s="91"/>
      <c r="N108" s="159"/>
      <c r="O108" s="91"/>
      <c r="P108" s="2"/>
    </row>
    <row r="109" spans="1:16" x14ac:dyDescent="0.25">
      <c r="A109" s="2"/>
      <c r="B109" s="544" t="s">
        <v>106</v>
      </c>
      <c r="C109" s="83">
        <v>3287263</v>
      </c>
      <c r="D109" s="83">
        <v>1056576000</v>
      </c>
      <c r="E109" s="85">
        <v>1366418000</v>
      </c>
      <c r="F109" s="83">
        <f t="shared" si="9"/>
        <v>309842000</v>
      </c>
      <c r="G109" s="160">
        <f t="shared" si="10"/>
        <v>1.8328189358834575E-2</v>
      </c>
      <c r="H109" s="197">
        <f t="shared" si="11"/>
        <v>415.67042247608418</v>
      </c>
      <c r="L109" s="158"/>
      <c r="M109" s="91"/>
      <c r="N109" s="159"/>
      <c r="O109" s="91"/>
      <c r="P109" s="2"/>
    </row>
    <row r="110" spans="1:16" x14ac:dyDescent="0.25">
      <c r="A110" s="2"/>
      <c r="B110" s="544" t="s">
        <v>85</v>
      </c>
      <c r="C110" s="83">
        <v>1904569</v>
      </c>
      <c r="D110" s="83">
        <v>211514000</v>
      </c>
      <c r="E110" s="85">
        <v>270626000</v>
      </c>
      <c r="F110" s="83">
        <f t="shared" si="9"/>
        <v>59112000</v>
      </c>
      <c r="G110" s="160">
        <f t="shared" si="10"/>
        <v>1.7466928903051335E-2</v>
      </c>
      <c r="H110" s="197">
        <f t="shared" si="11"/>
        <v>142.09304047267386</v>
      </c>
      <c r="L110" s="158"/>
      <c r="M110" s="91"/>
      <c r="N110" s="159"/>
      <c r="O110" s="91"/>
      <c r="P110" s="2"/>
    </row>
    <row r="111" spans="1:16" x14ac:dyDescent="0.25">
      <c r="A111" s="2"/>
      <c r="B111" s="544" t="s">
        <v>42</v>
      </c>
      <c r="C111" s="83">
        <v>1648195</v>
      </c>
      <c r="D111" s="83">
        <v>65623000</v>
      </c>
      <c r="E111" s="85">
        <v>82914000</v>
      </c>
      <c r="F111" s="83">
        <f t="shared" si="9"/>
        <v>17291000</v>
      </c>
      <c r="G111" s="160">
        <f t="shared" si="10"/>
        <v>1.6468120933209394E-2</v>
      </c>
      <c r="H111" s="197">
        <f t="shared" si="11"/>
        <v>50.305940741235112</v>
      </c>
      <c r="L111" s="158"/>
      <c r="M111" s="91"/>
      <c r="N111" s="159"/>
      <c r="O111" s="91"/>
      <c r="P111" s="2"/>
    </row>
    <row r="112" spans="1:16" x14ac:dyDescent="0.25">
      <c r="A112" s="2"/>
      <c r="B112" s="544" t="s">
        <v>70</v>
      </c>
      <c r="C112" s="83">
        <v>438317</v>
      </c>
      <c r="D112" s="83">
        <v>23498000</v>
      </c>
      <c r="E112" s="85">
        <v>39310000</v>
      </c>
      <c r="F112" s="83">
        <f t="shared" si="9"/>
        <v>15812000</v>
      </c>
      <c r="G112" s="160">
        <f t="shared" si="10"/>
        <v>4.2056770789003321E-2</v>
      </c>
      <c r="H112" s="197">
        <f t="shared" si="11"/>
        <v>89.683950200425713</v>
      </c>
      <c r="L112" s="158"/>
      <c r="M112" s="91"/>
      <c r="N112" s="159"/>
      <c r="O112" s="91"/>
      <c r="P112" s="2"/>
    </row>
    <row r="113" spans="1:16" x14ac:dyDescent="0.25">
      <c r="A113" s="2"/>
      <c r="B113" s="544" t="s">
        <v>27</v>
      </c>
      <c r="C113" s="83">
        <v>70273</v>
      </c>
      <c r="D113" s="83">
        <v>3783000</v>
      </c>
      <c r="E113" s="85">
        <v>4882000</v>
      </c>
      <c r="F113" s="83">
        <f t="shared" si="9"/>
        <v>1099000</v>
      </c>
      <c r="G113" s="160">
        <f t="shared" si="10"/>
        <v>1.8156886069257205E-2</v>
      </c>
      <c r="H113" s="197">
        <f t="shared" si="11"/>
        <v>69.471916667852511</v>
      </c>
      <c r="L113" s="158"/>
      <c r="M113" s="91"/>
      <c r="N113" s="159"/>
      <c r="O113" s="91"/>
      <c r="P113" s="2"/>
    </row>
    <row r="114" spans="1:16" x14ac:dyDescent="0.25">
      <c r="A114" s="2"/>
      <c r="B114" s="544" t="s">
        <v>32</v>
      </c>
      <c r="C114" s="83">
        <v>22072</v>
      </c>
      <c r="D114" s="83">
        <v>5946000</v>
      </c>
      <c r="E114" s="85">
        <v>8519000</v>
      </c>
      <c r="F114" s="83">
        <f t="shared" si="9"/>
        <v>2573000</v>
      </c>
      <c r="G114" s="160">
        <f t="shared" si="10"/>
        <v>2.704549276824756E-2</v>
      </c>
      <c r="H114" s="197">
        <f t="shared" si="11"/>
        <v>385.96411743385283</v>
      </c>
      <c r="L114" s="158"/>
      <c r="M114" s="91"/>
      <c r="N114" s="159"/>
      <c r="O114" s="91"/>
      <c r="P114" s="2"/>
    </row>
    <row r="115" spans="1:16" x14ac:dyDescent="0.25">
      <c r="A115" s="2"/>
      <c r="B115" s="544" t="s">
        <v>46</v>
      </c>
      <c r="C115" s="83">
        <v>301318</v>
      </c>
      <c r="D115" s="83">
        <v>56692000</v>
      </c>
      <c r="E115" s="85">
        <v>60550000</v>
      </c>
      <c r="F115" s="83">
        <f t="shared" si="9"/>
        <v>3858000</v>
      </c>
      <c r="G115" s="160">
        <f t="shared" si="10"/>
        <v>4.2532456078459039E-3</v>
      </c>
      <c r="H115" s="197">
        <f t="shared" si="11"/>
        <v>200.95049084356063</v>
      </c>
      <c r="L115" s="158"/>
      <c r="M115" s="91"/>
      <c r="N115" s="159"/>
      <c r="O115" s="91"/>
      <c r="P115" s="2"/>
    </row>
    <row r="116" spans="1:16" x14ac:dyDescent="0.25">
      <c r="A116" s="2"/>
      <c r="B116" s="544" t="s">
        <v>86</v>
      </c>
      <c r="C116" s="83">
        <v>10991</v>
      </c>
      <c r="D116" s="83">
        <v>2655000</v>
      </c>
      <c r="E116" s="85">
        <v>2948000</v>
      </c>
      <c r="F116" s="83">
        <f t="shared" si="9"/>
        <v>293000</v>
      </c>
      <c r="G116" s="160">
        <f t="shared" si="10"/>
        <v>6.8973634651600755E-3</v>
      </c>
      <c r="H116" s="197">
        <f t="shared" si="11"/>
        <v>268.2194522791375</v>
      </c>
      <c r="L116" s="158"/>
      <c r="M116" s="91"/>
      <c r="N116" s="159"/>
      <c r="O116" s="91"/>
      <c r="P116" s="2"/>
    </row>
    <row r="117" spans="1:16" x14ac:dyDescent="0.25">
      <c r="A117" s="2"/>
      <c r="B117" s="544" t="s">
        <v>30</v>
      </c>
      <c r="C117" s="83">
        <v>377915</v>
      </c>
      <c r="D117" s="83">
        <v>127524000</v>
      </c>
      <c r="E117" s="85">
        <v>126860000</v>
      </c>
      <c r="F117" s="83">
        <f t="shared" si="9"/>
        <v>-664000</v>
      </c>
      <c r="G117" s="160">
        <f t="shared" si="10"/>
        <v>-3.2542893886640948E-4</v>
      </c>
      <c r="H117" s="197">
        <f t="shared" si="11"/>
        <v>335.683950094598</v>
      </c>
      <c r="L117" s="158"/>
      <c r="M117" s="91"/>
      <c r="N117" s="159"/>
      <c r="O117" s="91"/>
      <c r="P117" s="2"/>
    </row>
    <row r="118" spans="1:16" x14ac:dyDescent="0.25">
      <c r="A118" s="2"/>
      <c r="B118" s="544" t="s">
        <v>76</v>
      </c>
      <c r="C118" s="83">
        <v>89342</v>
      </c>
      <c r="D118" s="83">
        <v>5122000</v>
      </c>
      <c r="E118" s="85">
        <v>10102000</v>
      </c>
      <c r="F118" s="83">
        <f t="shared" si="9"/>
        <v>4980000</v>
      </c>
      <c r="G118" s="160">
        <f t="shared" si="10"/>
        <v>6.0767278406872315E-2</v>
      </c>
      <c r="H118" s="197">
        <f t="shared" si="11"/>
        <v>113.07111996597345</v>
      </c>
      <c r="L118" s="158"/>
      <c r="M118" s="91"/>
      <c r="N118" s="159"/>
      <c r="O118" s="91"/>
      <c r="P118" s="2"/>
    </row>
    <row r="119" spans="1:16" x14ac:dyDescent="0.25">
      <c r="A119" s="2"/>
      <c r="B119" s="544" t="s">
        <v>31</v>
      </c>
      <c r="C119" s="83">
        <v>2724900</v>
      </c>
      <c r="D119" s="83">
        <v>14923000</v>
      </c>
      <c r="E119" s="85">
        <v>18551000</v>
      </c>
      <c r="F119" s="83">
        <f t="shared" si="9"/>
        <v>3628000</v>
      </c>
      <c r="G119" s="160">
        <f t="shared" si="10"/>
        <v>1.5194665951886351E-2</v>
      </c>
      <c r="H119" s="197">
        <f t="shared" si="11"/>
        <v>6.8079562552754229</v>
      </c>
      <c r="L119" s="158"/>
      <c r="M119" s="91"/>
      <c r="N119" s="159"/>
      <c r="O119" s="91"/>
      <c r="P119" s="2"/>
    </row>
    <row r="120" spans="1:16" x14ac:dyDescent="0.25">
      <c r="A120" s="2"/>
      <c r="B120" s="544" t="s">
        <v>134</v>
      </c>
      <c r="C120" s="83">
        <v>580367</v>
      </c>
      <c r="D120" s="83">
        <v>31965000</v>
      </c>
      <c r="E120" s="85">
        <v>52574000</v>
      </c>
      <c r="F120" s="83">
        <f t="shared" si="9"/>
        <v>20609000</v>
      </c>
      <c r="G120" s="160">
        <f t="shared" si="10"/>
        <v>4.029602690442672E-2</v>
      </c>
      <c r="H120" s="197">
        <f t="shared" si="11"/>
        <v>90.587507559871597</v>
      </c>
      <c r="L120" s="158"/>
      <c r="M120" s="91"/>
      <c r="N120" s="159"/>
      <c r="O120" s="91"/>
      <c r="P120" s="2"/>
    </row>
    <row r="121" spans="1:16" x14ac:dyDescent="0.25">
      <c r="A121" s="2"/>
      <c r="B121" s="690" t="s">
        <v>235</v>
      </c>
      <c r="C121" s="83">
        <v>726</v>
      </c>
      <c r="D121" s="83">
        <v>84000</v>
      </c>
      <c r="E121" s="85">
        <v>118000</v>
      </c>
      <c r="F121" s="83">
        <f t="shared" ref="F121:F152" si="12">E121-D121</f>
        <v>34000</v>
      </c>
      <c r="G121" s="160">
        <f t="shared" ref="G121:G152" si="13">F121/D121/16</f>
        <v>2.5297619047619048E-2</v>
      </c>
      <c r="H121" s="197">
        <f t="shared" ref="H121:H152" si="14">E121/C121</f>
        <v>162.53443526170798</v>
      </c>
      <c r="L121" s="158"/>
      <c r="M121" s="91"/>
      <c r="N121" s="159"/>
      <c r="O121" s="91"/>
      <c r="P121" s="2"/>
    </row>
    <row r="122" spans="1:16" x14ac:dyDescent="0.25">
      <c r="A122" s="2"/>
      <c r="B122" s="544" t="s">
        <v>11</v>
      </c>
      <c r="C122" s="83">
        <v>17818</v>
      </c>
      <c r="D122" s="83">
        <v>2045000</v>
      </c>
      <c r="E122" s="85">
        <v>4207000</v>
      </c>
      <c r="F122" s="83">
        <f t="shared" si="12"/>
        <v>2162000</v>
      </c>
      <c r="G122" s="160">
        <f t="shared" si="13"/>
        <v>6.607579462102689E-2</v>
      </c>
      <c r="H122" s="197">
        <f t="shared" si="14"/>
        <v>236.10955213828711</v>
      </c>
      <c r="L122" s="158"/>
      <c r="M122" s="91"/>
      <c r="N122" s="159"/>
      <c r="O122" s="91"/>
      <c r="P122" s="2"/>
    </row>
    <row r="123" spans="1:16" x14ac:dyDescent="0.25">
      <c r="A123" s="2"/>
      <c r="B123" s="544" t="s">
        <v>135</v>
      </c>
      <c r="C123" s="83">
        <v>199951</v>
      </c>
      <c r="D123" s="83">
        <v>4921000</v>
      </c>
      <c r="E123" s="85">
        <v>6416000</v>
      </c>
      <c r="F123" s="83">
        <f t="shared" si="12"/>
        <v>1495000</v>
      </c>
      <c r="G123" s="160">
        <f t="shared" si="13"/>
        <v>1.8987502540134118E-2</v>
      </c>
      <c r="H123" s="197">
        <f t="shared" si="14"/>
        <v>32.087861526073887</v>
      </c>
      <c r="L123" s="158"/>
      <c r="M123" s="91"/>
      <c r="N123" s="159"/>
      <c r="O123" s="91"/>
      <c r="P123" s="2"/>
    </row>
    <row r="124" spans="1:16" x14ac:dyDescent="0.25">
      <c r="A124" s="2"/>
      <c r="B124" s="544" t="s">
        <v>136</v>
      </c>
      <c r="C124" s="83">
        <v>236800</v>
      </c>
      <c r="D124" s="83">
        <v>5324000</v>
      </c>
      <c r="E124" s="85">
        <v>7169000</v>
      </c>
      <c r="F124" s="83">
        <f t="shared" si="12"/>
        <v>1845000</v>
      </c>
      <c r="G124" s="160">
        <f t="shared" si="13"/>
        <v>2.1658996994740796E-2</v>
      </c>
      <c r="H124" s="197">
        <f t="shared" si="14"/>
        <v>30.274493243243242</v>
      </c>
      <c r="L124" s="158"/>
      <c r="M124" s="91"/>
      <c r="N124" s="159"/>
      <c r="O124" s="91"/>
      <c r="P124" s="2"/>
    </row>
    <row r="125" spans="1:16" x14ac:dyDescent="0.25">
      <c r="A125" s="2"/>
      <c r="B125" s="544" t="s">
        <v>137</v>
      </c>
      <c r="C125" s="83">
        <v>64589</v>
      </c>
      <c r="D125" s="83">
        <v>2384000</v>
      </c>
      <c r="E125" s="85">
        <v>1907000</v>
      </c>
      <c r="F125" s="83">
        <f t="shared" si="12"/>
        <v>-477000</v>
      </c>
      <c r="G125" s="160">
        <f t="shared" si="13"/>
        <v>-1.2505243288590604E-2</v>
      </c>
      <c r="H125" s="197">
        <f t="shared" si="14"/>
        <v>29.52515134155971</v>
      </c>
      <c r="L125" s="158"/>
      <c r="M125" s="91"/>
      <c r="N125" s="159"/>
      <c r="O125" s="91"/>
      <c r="P125" s="2"/>
    </row>
    <row r="126" spans="1:16" x14ac:dyDescent="0.25">
      <c r="A126" s="2"/>
      <c r="B126" s="544" t="s">
        <v>69</v>
      </c>
      <c r="C126" s="83">
        <v>10400</v>
      </c>
      <c r="D126" s="83">
        <v>3843000</v>
      </c>
      <c r="E126" s="85">
        <v>6856000</v>
      </c>
      <c r="F126" s="83">
        <f t="shared" si="12"/>
        <v>3013000</v>
      </c>
      <c r="G126" s="160">
        <f t="shared" si="13"/>
        <v>4.9001431173562322E-2</v>
      </c>
      <c r="H126" s="197">
        <f t="shared" si="14"/>
        <v>659.23076923076928</v>
      </c>
      <c r="L126" s="158"/>
      <c r="M126" s="91"/>
      <c r="N126" s="159"/>
      <c r="O126" s="91"/>
      <c r="P126" s="2"/>
    </row>
    <row r="127" spans="1:16" x14ac:dyDescent="0.25">
      <c r="A127" s="2"/>
      <c r="B127" s="544" t="s">
        <v>138</v>
      </c>
      <c r="C127" s="83">
        <v>111369</v>
      </c>
      <c r="D127" s="83">
        <v>2848000</v>
      </c>
      <c r="E127" s="85">
        <v>4937000</v>
      </c>
      <c r="F127" s="83">
        <f t="shared" si="12"/>
        <v>2089000</v>
      </c>
      <c r="G127" s="160">
        <f t="shared" si="13"/>
        <v>4.584357443820225E-2</v>
      </c>
      <c r="H127" s="197">
        <f t="shared" si="14"/>
        <v>44.330109815119108</v>
      </c>
      <c r="L127" s="158"/>
      <c r="M127" s="91"/>
      <c r="N127" s="159"/>
      <c r="O127" s="91"/>
      <c r="P127" s="2"/>
    </row>
    <row r="128" spans="1:16" x14ac:dyDescent="0.25">
      <c r="A128" s="2"/>
      <c r="B128" s="544" t="s">
        <v>45</v>
      </c>
      <c r="C128" s="83">
        <v>1759540</v>
      </c>
      <c r="D128" s="83">
        <v>5358000</v>
      </c>
      <c r="E128" s="85">
        <v>6777000</v>
      </c>
      <c r="F128" s="83">
        <f t="shared" si="12"/>
        <v>1419000</v>
      </c>
      <c r="G128" s="160">
        <f t="shared" si="13"/>
        <v>1.6552351623740202E-2</v>
      </c>
      <c r="H128" s="197">
        <f t="shared" si="14"/>
        <v>3.8515748434249861</v>
      </c>
      <c r="L128" s="158"/>
      <c r="M128" s="91"/>
      <c r="N128" s="159"/>
      <c r="O128" s="91"/>
      <c r="P128" s="2"/>
    </row>
    <row r="129" spans="1:16" x14ac:dyDescent="0.25">
      <c r="A129" s="2"/>
      <c r="B129" s="544" t="s">
        <v>97</v>
      </c>
      <c r="C129" s="83">
        <v>65300</v>
      </c>
      <c r="D129" s="83">
        <v>3502000</v>
      </c>
      <c r="E129" s="85">
        <v>2760000</v>
      </c>
      <c r="F129" s="83">
        <f t="shared" si="12"/>
        <v>-742000</v>
      </c>
      <c r="G129" s="160">
        <f t="shared" si="13"/>
        <v>-1.3242432895488293E-2</v>
      </c>
      <c r="H129" s="197">
        <f t="shared" si="14"/>
        <v>42.266462480857584</v>
      </c>
      <c r="L129" s="158"/>
      <c r="M129" s="91"/>
      <c r="N129" s="159"/>
      <c r="O129" s="91"/>
      <c r="P129" s="2"/>
    </row>
    <row r="130" spans="1:16" x14ac:dyDescent="0.25">
      <c r="A130" s="2"/>
      <c r="B130" s="544" t="s">
        <v>13</v>
      </c>
      <c r="C130" s="83">
        <v>2586</v>
      </c>
      <c r="D130" s="83">
        <v>436000</v>
      </c>
      <c r="E130" s="85">
        <v>616000</v>
      </c>
      <c r="F130" s="83">
        <f t="shared" si="12"/>
        <v>180000</v>
      </c>
      <c r="G130" s="160">
        <f t="shared" si="13"/>
        <v>2.5802752293577983E-2</v>
      </c>
      <c r="H130" s="197">
        <f t="shared" si="14"/>
        <v>238.20572312451662</v>
      </c>
      <c r="L130" s="158"/>
      <c r="M130" s="91"/>
      <c r="N130" s="159"/>
      <c r="O130" s="91"/>
      <c r="P130" s="2"/>
    </row>
    <row r="131" spans="1:16" x14ac:dyDescent="0.25">
      <c r="A131" s="2"/>
      <c r="B131" s="690" t="s">
        <v>332</v>
      </c>
      <c r="C131" s="83">
        <v>26.8</v>
      </c>
      <c r="D131" s="83">
        <v>428000</v>
      </c>
      <c r="E131" s="85">
        <v>640000</v>
      </c>
      <c r="F131" s="83">
        <f t="shared" si="12"/>
        <v>212000</v>
      </c>
      <c r="G131" s="160">
        <f t="shared" si="13"/>
        <v>3.0957943925233645E-2</v>
      </c>
      <c r="H131" s="197">
        <f t="shared" si="14"/>
        <v>23880.597014925374</v>
      </c>
      <c r="L131" s="158"/>
      <c r="M131" s="91"/>
      <c r="N131" s="159"/>
      <c r="O131" s="91"/>
      <c r="P131" s="2"/>
    </row>
    <row r="132" spans="1:16" x14ac:dyDescent="0.25">
      <c r="A132" s="2"/>
      <c r="B132" s="544" t="s">
        <v>139</v>
      </c>
      <c r="C132" s="83">
        <v>587041</v>
      </c>
      <c r="D132" s="83">
        <v>15767000</v>
      </c>
      <c r="E132" s="85">
        <v>26969000</v>
      </c>
      <c r="F132" s="83">
        <f t="shared" si="12"/>
        <v>11202000</v>
      </c>
      <c r="G132" s="160">
        <f t="shared" si="13"/>
        <v>4.4404452337159894E-2</v>
      </c>
      <c r="H132" s="197">
        <f t="shared" si="14"/>
        <v>45.940573145657631</v>
      </c>
      <c r="L132" s="158"/>
      <c r="M132" s="91"/>
      <c r="N132" s="159"/>
      <c r="O132" s="91"/>
      <c r="P132" s="2"/>
    </row>
    <row r="133" spans="1:16" x14ac:dyDescent="0.25">
      <c r="A133" s="2"/>
      <c r="B133" s="544" t="s">
        <v>140</v>
      </c>
      <c r="C133" s="83">
        <v>118484</v>
      </c>
      <c r="D133" s="83">
        <v>11149000</v>
      </c>
      <c r="E133" s="85">
        <v>18629000</v>
      </c>
      <c r="F133" s="83">
        <f t="shared" si="12"/>
        <v>7480000</v>
      </c>
      <c r="G133" s="160">
        <f t="shared" si="13"/>
        <v>4.1932011839626873E-2</v>
      </c>
      <c r="H133" s="197">
        <f t="shared" si="14"/>
        <v>157.22798014921847</v>
      </c>
      <c r="L133" s="158"/>
      <c r="M133" s="91"/>
      <c r="N133" s="159"/>
      <c r="O133" s="91"/>
      <c r="P133" s="2"/>
    </row>
    <row r="134" spans="1:16" x14ac:dyDescent="0.25">
      <c r="A134" s="2"/>
      <c r="B134" s="544" t="s">
        <v>39</v>
      </c>
      <c r="C134" s="83">
        <v>329847</v>
      </c>
      <c r="D134" s="83">
        <v>23194000</v>
      </c>
      <c r="E134" s="85">
        <v>31950000</v>
      </c>
      <c r="F134" s="83">
        <f t="shared" si="12"/>
        <v>8756000</v>
      </c>
      <c r="G134" s="160">
        <f t="shared" si="13"/>
        <v>2.3594464085539363E-2</v>
      </c>
      <c r="H134" s="197">
        <f t="shared" si="14"/>
        <v>96.863091069495852</v>
      </c>
      <c r="L134" s="158"/>
      <c r="M134" s="91"/>
      <c r="N134" s="159"/>
      <c r="O134" s="91"/>
      <c r="P134" s="2"/>
    </row>
    <row r="135" spans="1:16" x14ac:dyDescent="0.25">
      <c r="A135" s="2"/>
      <c r="B135" s="690" t="s">
        <v>236</v>
      </c>
      <c r="C135" s="83">
        <v>298</v>
      </c>
      <c r="D135" s="83">
        <v>279000</v>
      </c>
      <c r="E135" s="85">
        <v>531000</v>
      </c>
      <c r="F135" s="83">
        <f t="shared" si="12"/>
        <v>252000</v>
      </c>
      <c r="G135" s="160">
        <f t="shared" si="13"/>
        <v>5.6451612903225805E-2</v>
      </c>
      <c r="H135" s="197">
        <f t="shared" si="14"/>
        <v>1781.8791946308725</v>
      </c>
      <c r="L135" s="158"/>
      <c r="M135" s="91"/>
      <c r="N135" s="159"/>
      <c r="O135" s="91"/>
      <c r="P135" s="2"/>
    </row>
    <row r="136" spans="1:16" x14ac:dyDescent="0.25">
      <c r="A136" s="2"/>
      <c r="B136" s="544" t="s">
        <v>141</v>
      </c>
      <c r="C136" s="83">
        <v>1240192</v>
      </c>
      <c r="D136" s="83">
        <v>10946000</v>
      </c>
      <c r="E136" s="85">
        <v>19658000</v>
      </c>
      <c r="F136" s="83">
        <f t="shared" si="12"/>
        <v>8712000</v>
      </c>
      <c r="G136" s="160">
        <f t="shared" si="13"/>
        <v>4.9744198794080027E-2</v>
      </c>
      <c r="H136" s="197">
        <f t="shared" si="14"/>
        <v>15.850771493446176</v>
      </c>
      <c r="L136" s="158"/>
      <c r="M136" s="91"/>
      <c r="N136" s="159"/>
      <c r="O136" s="91"/>
      <c r="P136" s="2"/>
    </row>
    <row r="137" spans="1:16" x14ac:dyDescent="0.25">
      <c r="A137" s="2"/>
      <c r="B137" s="690" t="s">
        <v>237</v>
      </c>
      <c r="C137" s="83">
        <v>316</v>
      </c>
      <c r="D137" s="83">
        <v>394000</v>
      </c>
      <c r="E137" s="85">
        <v>440000</v>
      </c>
      <c r="F137" s="83">
        <f t="shared" si="12"/>
        <v>46000</v>
      </c>
      <c r="G137" s="160">
        <f t="shared" si="13"/>
        <v>7.2969543147208124E-3</v>
      </c>
      <c r="H137" s="197">
        <f t="shared" si="14"/>
        <v>1392.4050632911392</v>
      </c>
      <c r="L137" s="158"/>
      <c r="M137" s="91"/>
      <c r="N137" s="159"/>
      <c r="O137" s="91"/>
      <c r="P137" s="2"/>
    </row>
    <row r="138" spans="1:16" x14ac:dyDescent="0.25">
      <c r="A138" s="2"/>
      <c r="B138" s="690" t="s">
        <v>238</v>
      </c>
      <c r="C138" s="83">
        <v>1100</v>
      </c>
      <c r="D138" s="83">
        <v>387000</v>
      </c>
      <c r="E138" s="85">
        <v>376000</v>
      </c>
      <c r="F138" s="83">
        <f t="shared" si="12"/>
        <v>-11000</v>
      </c>
      <c r="G138" s="160">
        <f t="shared" si="13"/>
        <v>-1.7764857881136951E-3</v>
      </c>
      <c r="H138" s="197">
        <f t="shared" si="14"/>
        <v>341.81818181818181</v>
      </c>
      <c r="L138" s="158"/>
      <c r="M138" s="91"/>
      <c r="N138" s="159"/>
      <c r="O138" s="91"/>
      <c r="P138" s="2"/>
    </row>
    <row r="139" spans="1:16" x14ac:dyDescent="0.25">
      <c r="A139" s="2"/>
      <c r="B139" s="544" t="s">
        <v>142</v>
      </c>
      <c r="C139" s="83">
        <v>1025520</v>
      </c>
      <c r="D139" s="83">
        <v>2630000</v>
      </c>
      <c r="E139" s="85">
        <v>4526000</v>
      </c>
      <c r="F139" s="83">
        <f t="shared" si="12"/>
        <v>1896000</v>
      </c>
      <c r="G139" s="160">
        <f t="shared" si="13"/>
        <v>4.5057034220532317E-2</v>
      </c>
      <c r="H139" s="197">
        <f t="shared" si="14"/>
        <v>4.4133707777517746</v>
      </c>
      <c r="L139" s="158"/>
      <c r="M139" s="91"/>
      <c r="N139" s="159"/>
      <c r="O139" s="91"/>
      <c r="P139" s="2"/>
    </row>
    <row r="140" spans="1:16" x14ac:dyDescent="0.25">
      <c r="A140" s="2"/>
      <c r="B140" s="544" t="s">
        <v>67</v>
      </c>
      <c r="C140" s="83">
        <v>2040</v>
      </c>
      <c r="D140" s="83">
        <v>1185000</v>
      </c>
      <c r="E140" s="85">
        <v>1270000</v>
      </c>
      <c r="F140" s="83">
        <f t="shared" si="12"/>
        <v>85000</v>
      </c>
      <c r="G140" s="160">
        <f t="shared" si="13"/>
        <v>4.4831223628691982E-3</v>
      </c>
      <c r="H140" s="197">
        <f t="shared" si="14"/>
        <v>622.54901960784309</v>
      </c>
      <c r="L140" s="158"/>
      <c r="M140" s="91"/>
      <c r="N140" s="159"/>
      <c r="O140" s="91"/>
      <c r="P140" s="2"/>
    </row>
    <row r="141" spans="1:16" x14ac:dyDescent="0.25">
      <c r="A141" s="2"/>
      <c r="B141" s="544" t="s">
        <v>68</v>
      </c>
      <c r="C141" s="83">
        <v>1964375</v>
      </c>
      <c r="D141" s="83">
        <v>98900000</v>
      </c>
      <c r="E141" s="85">
        <v>127576000</v>
      </c>
      <c r="F141" s="83">
        <f t="shared" si="12"/>
        <v>28676000</v>
      </c>
      <c r="G141" s="160">
        <f t="shared" si="13"/>
        <v>1.8121840242669364E-2</v>
      </c>
      <c r="H141" s="197">
        <f t="shared" si="14"/>
        <v>64.944829780464531</v>
      </c>
      <c r="L141" s="158"/>
      <c r="M141" s="91"/>
      <c r="N141" s="159"/>
      <c r="O141" s="91"/>
      <c r="P141" s="2"/>
    </row>
    <row r="142" spans="1:16" x14ac:dyDescent="0.25">
      <c r="A142" s="2"/>
      <c r="B142" s="544" t="s">
        <v>143</v>
      </c>
      <c r="C142" s="83">
        <v>33851</v>
      </c>
      <c r="D142" s="83">
        <v>4203000</v>
      </c>
      <c r="E142" s="85">
        <v>4043000</v>
      </c>
      <c r="F142" s="83">
        <f t="shared" si="12"/>
        <v>-160000</v>
      </c>
      <c r="G142" s="160">
        <f t="shared" si="13"/>
        <v>-2.3792529145848203E-3</v>
      </c>
      <c r="H142" s="197">
        <f t="shared" si="14"/>
        <v>119.43517178222208</v>
      </c>
      <c r="L142" s="158"/>
      <c r="M142" s="91"/>
      <c r="N142" s="159"/>
      <c r="O142" s="91"/>
      <c r="P142" s="2"/>
    </row>
    <row r="143" spans="1:16" x14ac:dyDescent="0.25">
      <c r="A143" s="2"/>
      <c r="B143" s="544" t="s">
        <v>58</v>
      </c>
      <c r="C143" s="83">
        <v>1564100</v>
      </c>
      <c r="D143" s="83">
        <v>2397000</v>
      </c>
      <c r="E143" s="85">
        <v>3225000</v>
      </c>
      <c r="F143" s="83">
        <f t="shared" si="12"/>
        <v>828000</v>
      </c>
      <c r="G143" s="160">
        <f t="shared" si="13"/>
        <v>2.1589486858573217E-2</v>
      </c>
      <c r="H143" s="197">
        <f t="shared" si="14"/>
        <v>2.0618886260469278</v>
      </c>
      <c r="L143" s="158"/>
      <c r="M143" s="91"/>
      <c r="N143" s="159"/>
      <c r="O143" s="91"/>
      <c r="P143" s="2"/>
    </row>
    <row r="144" spans="1:16" x14ac:dyDescent="0.25">
      <c r="A144" s="2"/>
      <c r="B144" s="690" t="s">
        <v>78</v>
      </c>
      <c r="C144" s="83">
        <v>13938</v>
      </c>
      <c r="D144" s="83">
        <v>614000</v>
      </c>
      <c r="E144" s="85">
        <v>628000</v>
      </c>
      <c r="F144" s="83">
        <f t="shared" si="12"/>
        <v>14000</v>
      </c>
      <c r="G144" s="160">
        <f t="shared" si="13"/>
        <v>1.4250814332247557E-3</v>
      </c>
      <c r="H144" s="197">
        <f t="shared" si="14"/>
        <v>45.056679581001582</v>
      </c>
      <c r="L144" s="158"/>
      <c r="M144" s="91"/>
      <c r="N144" s="159"/>
      <c r="O144" s="91"/>
      <c r="P144" s="2"/>
    </row>
    <row r="145" spans="1:16" x14ac:dyDescent="0.25">
      <c r="A145" s="2"/>
      <c r="B145" s="544" t="s">
        <v>101</v>
      </c>
      <c r="C145" s="83">
        <v>446550</v>
      </c>
      <c r="D145" s="83">
        <v>28794000</v>
      </c>
      <c r="E145" s="85">
        <v>36472000</v>
      </c>
      <c r="F145" s="83">
        <f t="shared" si="12"/>
        <v>7678000</v>
      </c>
      <c r="G145" s="160">
        <f t="shared" si="13"/>
        <v>1.6665798430228519E-2</v>
      </c>
      <c r="H145" s="197">
        <f t="shared" si="14"/>
        <v>81.67506438248796</v>
      </c>
      <c r="L145" s="158"/>
      <c r="M145" s="91"/>
      <c r="N145" s="159"/>
      <c r="O145" s="91"/>
      <c r="P145" s="2"/>
    </row>
    <row r="146" spans="1:16" x14ac:dyDescent="0.25">
      <c r="A146" s="2"/>
      <c r="B146" s="544" t="s">
        <v>144</v>
      </c>
      <c r="C146" s="83">
        <v>801590</v>
      </c>
      <c r="D146" s="83">
        <v>17712000</v>
      </c>
      <c r="E146" s="85">
        <v>30366000</v>
      </c>
      <c r="F146" s="83">
        <f t="shared" si="12"/>
        <v>12654000</v>
      </c>
      <c r="G146" s="160">
        <f t="shared" si="13"/>
        <v>4.4651930894308946E-2</v>
      </c>
      <c r="H146" s="197">
        <f t="shared" si="14"/>
        <v>37.882209109395077</v>
      </c>
      <c r="L146" s="158"/>
      <c r="M146" s="91"/>
      <c r="N146" s="159"/>
      <c r="O146" s="91"/>
      <c r="P146" s="2"/>
    </row>
    <row r="147" spans="1:16" x14ac:dyDescent="0.25">
      <c r="A147" s="2"/>
      <c r="B147" s="544" t="s">
        <v>302</v>
      </c>
      <c r="C147" s="83">
        <v>676578</v>
      </c>
      <c r="D147" s="83">
        <v>46720000</v>
      </c>
      <c r="E147" s="85">
        <v>54045000</v>
      </c>
      <c r="F147" s="83">
        <f t="shared" si="12"/>
        <v>7325000</v>
      </c>
      <c r="G147" s="160">
        <f t="shared" si="13"/>
        <v>9.7990689212328775E-3</v>
      </c>
      <c r="H147" s="197">
        <f t="shared" si="14"/>
        <v>79.879925152754012</v>
      </c>
      <c r="L147" s="158"/>
      <c r="M147" s="91"/>
      <c r="N147" s="159"/>
      <c r="O147" s="91"/>
      <c r="P147" s="2"/>
    </row>
    <row r="148" spans="1:16" x14ac:dyDescent="0.25">
      <c r="A148" s="2"/>
      <c r="B148" s="544" t="s">
        <v>145</v>
      </c>
      <c r="C148" s="83">
        <v>824292</v>
      </c>
      <c r="D148" s="83">
        <v>1795000</v>
      </c>
      <c r="E148" s="85">
        <v>2495000</v>
      </c>
      <c r="F148" s="83">
        <f t="shared" si="12"/>
        <v>700000</v>
      </c>
      <c r="G148" s="160">
        <f t="shared" si="13"/>
        <v>2.4373259052924791E-2</v>
      </c>
      <c r="H148" s="197">
        <f t="shared" si="14"/>
        <v>3.0268400032998017</v>
      </c>
      <c r="L148" s="158"/>
      <c r="M148" s="91"/>
      <c r="N148" s="159"/>
      <c r="O148" s="91"/>
      <c r="P148" s="2"/>
    </row>
    <row r="149" spans="1:16" x14ac:dyDescent="0.25">
      <c r="A149" s="2"/>
      <c r="B149" s="544" t="s">
        <v>146</v>
      </c>
      <c r="C149" s="83">
        <v>147181</v>
      </c>
      <c r="D149" s="83">
        <v>23941000</v>
      </c>
      <c r="E149" s="85">
        <v>28609000</v>
      </c>
      <c r="F149" s="83">
        <f t="shared" si="12"/>
        <v>4668000</v>
      </c>
      <c r="G149" s="160">
        <f t="shared" si="13"/>
        <v>1.2186207760745166E-2</v>
      </c>
      <c r="H149" s="197">
        <f t="shared" si="14"/>
        <v>194.37970933748241</v>
      </c>
      <c r="L149" s="158"/>
      <c r="M149" s="91"/>
      <c r="N149" s="159"/>
      <c r="O149" s="91"/>
      <c r="P149" s="2"/>
    </row>
    <row r="150" spans="1:16" x14ac:dyDescent="0.25">
      <c r="A150" s="2"/>
      <c r="B150" s="544" t="s">
        <v>26</v>
      </c>
      <c r="C150" s="83">
        <v>41543</v>
      </c>
      <c r="D150" s="83">
        <v>15926000</v>
      </c>
      <c r="E150" s="85">
        <v>17097000</v>
      </c>
      <c r="F150" s="83">
        <f t="shared" si="12"/>
        <v>1171000</v>
      </c>
      <c r="G150" s="160">
        <f t="shared" si="13"/>
        <v>4.595472811754364E-3</v>
      </c>
      <c r="H150" s="197">
        <f t="shared" si="14"/>
        <v>411.54947885323639</v>
      </c>
      <c r="L150" s="158"/>
      <c r="M150" s="91"/>
      <c r="N150" s="159"/>
      <c r="O150" s="91"/>
      <c r="P150" s="2"/>
    </row>
    <row r="151" spans="1:16" x14ac:dyDescent="0.25">
      <c r="A151" s="2"/>
      <c r="B151" s="690" t="s">
        <v>239</v>
      </c>
      <c r="C151" s="83">
        <v>19060</v>
      </c>
      <c r="D151" s="83">
        <v>217000</v>
      </c>
      <c r="E151" s="85">
        <v>283000</v>
      </c>
      <c r="F151" s="83">
        <f t="shared" si="12"/>
        <v>66000</v>
      </c>
      <c r="G151" s="160">
        <f t="shared" si="13"/>
        <v>1.9009216589861752E-2</v>
      </c>
      <c r="H151" s="197">
        <f t="shared" si="14"/>
        <v>14.84784889821616</v>
      </c>
      <c r="L151" s="158"/>
      <c r="M151" s="91"/>
      <c r="N151" s="159"/>
      <c r="O151" s="91"/>
      <c r="P151" s="2"/>
    </row>
    <row r="152" spans="1:16" x14ac:dyDescent="0.25">
      <c r="A152" s="2"/>
      <c r="B152" s="544" t="s">
        <v>34</v>
      </c>
      <c r="C152" s="83">
        <v>270467</v>
      </c>
      <c r="D152" s="83">
        <v>3859000</v>
      </c>
      <c r="E152" s="85">
        <v>4783000</v>
      </c>
      <c r="F152" s="83">
        <f t="shared" si="12"/>
        <v>924000</v>
      </c>
      <c r="G152" s="160">
        <f t="shared" si="13"/>
        <v>1.4965016843741902E-2</v>
      </c>
      <c r="H152" s="197">
        <f t="shared" si="14"/>
        <v>17.68422765069306</v>
      </c>
      <c r="L152" s="158"/>
      <c r="M152" s="91"/>
      <c r="N152" s="159"/>
      <c r="O152" s="91"/>
      <c r="P152" s="2"/>
    </row>
    <row r="153" spans="1:16" x14ac:dyDescent="0.25">
      <c r="A153" s="2"/>
      <c r="B153" s="544" t="s">
        <v>147</v>
      </c>
      <c r="C153" s="83">
        <v>120340</v>
      </c>
      <c r="D153" s="83">
        <v>5069000</v>
      </c>
      <c r="E153" s="85">
        <v>6546000</v>
      </c>
      <c r="F153" s="83">
        <f t="shared" ref="F153:F184" si="15">E153-D153</f>
        <v>1477000</v>
      </c>
      <c r="G153" s="160">
        <f t="shared" ref="G153:G184" si="16">F153/D153/16</f>
        <v>1.8211185638192937E-2</v>
      </c>
      <c r="H153" s="197">
        <f t="shared" ref="H153:H160" si="17">E153/C153</f>
        <v>54.395878344690047</v>
      </c>
      <c r="L153" s="158"/>
      <c r="M153" s="91"/>
      <c r="N153" s="159"/>
      <c r="O153" s="91"/>
      <c r="P153" s="2"/>
    </row>
    <row r="154" spans="1:16" x14ac:dyDescent="0.25">
      <c r="A154" s="2"/>
      <c r="B154" s="544" t="s">
        <v>148</v>
      </c>
      <c r="C154" s="83">
        <v>1267000</v>
      </c>
      <c r="D154" s="83">
        <v>11332000</v>
      </c>
      <c r="E154" s="85">
        <v>23311000</v>
      </c>
      <c r="F154" s="83">
        <f t="shared" si="15"/>
        <v>11979000</v>
      </c>
      <c r="G154" s="160">
        <f t="shared" si="16"/>
        <v>6.6068434521708436E-2</v>
      </c>
      <c r="H154" s="197">
        <f t="shared" si="17"/>
        <v>18.398579321231257</v>
      </c>
      <c r="L154" s="158"/>
      <c r="M154" s="91"/>
      <c r="N154" s="159"/>
      <c r="O154" s="91"/>
      <c r="P154" s="2"/>
    </row>
    <row r="155" spans="1:16" x14ac:dyDescent="0.25">
      <c r="A155" s="2"/>
      <c r="B155" s="544" t="s">
        <v>149</v>
      </c>
      <c r="C155" s="83">
        <v>923768</v>
      </c>
      <c r="D155" s="83">
        <v>122284000</v>
      </c>
      <c r="E155" s="85">
        <v>200964000</v>
      </c>
      <c r="F155" s="83">
        <f t="shared" si="15"/>
        <v>78680000</v>
      </c>
      <c r="G155" s="160">
        <f t="shared" si="16"/>
        <v>4.0213764678944094E-2</v>
      </c>
      <c r="H155" s="197">
        <f t="shared" si="17"/>
        <v>217.54812896744636</v>
      </c>
      <c r="L155" s="158"/>
      <c r="M155" s="91"/>
      <c r="N155" s="159"/>
      <c r="O155" s="91"/>
      <c r="P155" s="2"/>
    </row>
    <row r="156" spans="1:16" x14ac:dyDescent="0.25">
      <c r="A156" s="2"/>
      <c r="B156" s="690" t="s">
        <v>240</v>
      </c>
      <c r="C156" s="83">
        <v>120538</v>
      </c>
      <c r="D156" s="83">
        <v>22929000</v>
      </c>
      <c r="E156" s="85">
        <v>25666000</v>
      </c>
      <c r="F156" s="83">
        <f t="shared" si="15"/>
        <v>2737000</v>
      </c>
      <c r="G156" s="160">
        <f t="shared" si="16"/>
        <v>7.4605303327663656E-3</v>
      </c>
      <c r="H156" s="197">
        <f t="shared" si="17"/>
        <v>212.92870298163234</v>
      </c>
      <c r="L156" s="158"/>
      <c r="M156" s="91"/>
      <c r="N156" s="159"/>
      <c r="O156" s="91"/>
      <c r="P156" s="2"/>
    </row>
    <row r="157" spans="1:16" x14ac:dyDescent="0.25">
      <c r="A157" s="2"/>
      <c r="B157" s="544" t="s">
        <v>328</v>
      </c>
      <c r="C157" s="83">
        <v>25713</v>
      </c>
      <c r="D157" s="83">
        <v>2035000</v>
      </c>
      <c r="E157" s="85">
        <v>2083000</v>
      </c>
      <c r="F157" s="83">
        <f t="shared" si="15"/>
        <v>48000</v>
      </c>
      <c r="G157" s="160">
        <f t="shared" si="16"/>
        <v>1.4742014742014742E-3</v>
      </c>
      <c r="H157" s="197">
        <f t="shared" si="17"/>
        <v>81.009606035857345</v>
      </c>
      <c r="L157" s="158"/>
      <c r="M157" s="91"/>
      <c r="N157" s="159"/>
      <c r="O157" s="91"/>
      <c r="P157" s="2"/>
    </row>
    <row r="158" spans="1:16" x14ac:dyDescent="0.25">
      <c r="A158" s="2"/>
      <c r="B158" s="544" t="s">
        <v>21</v>
      </c>
      <c r="C158" s="83">
        <v>386224</v>
      </c>
      <c r="D158" s="83">
        <v>4499000</v>
      </c>
      <c r="E158" s="85">
        <v>5379000</v>
      </c>
      <c r="F158" s="83">
        <f t="shared" si="15"/>
        <v>880000</v>
      </c>
      <c r="G158" s="160">
        <f t="shared" si="16"/>
        <v>1.2224938875305624E-2</v>
      </c>
      <c r="H158" s="197">
        <f t="shared" si="17"/>
        <v>13.927151083309168</v>
      </c>
      <c r="L158" s="158"/>
      <c r="M158" s="91"/>
      <c r="N158" s="159"/>
      <c r="O158" s="91"/>
      <c r="P158" s="2"/>
    </row>
    <row r="159" spans="1:16" x14ac:dyDescent="0.25">
      <c r="A159" s="2"/>
      <c r="B159" s="544" t="s">
        <v>16</v>
      </c>
      <c r="C159" s="83">
        <v>309500</v>
      </c>
      <c r="D159" s="83">
        <v>2268000</v>
      </c>
      <c r="E159" s="85">
        <v>4975000</v>
      </c>
      <c r="F159" s="83">
        <f t="shared" si="15"/>
        <v>2707000</v>
      </c>
      <c r="G159" s="160">
        <f t="shared" si="16"/>
        <v>7.4597663139329806E-2</v>
      </c>
      <c r="H159" s="197">
        <f t="shared" si="17"/>
        <v>16.074313408723746</v>
      </c>
      <c r="L159" s="158"/>
      <c r="M159" s="91"/>
      <c r="N159" s="159"/>
      <c r="O159" s="91"/>
      <c r="P159" s="2"/>
    </row>
    <row r="160" spans="1:16" x14ac:dyDescent="0.25">
      <c r="A160" s="2"/>
      <c r="B160" s="544" t="s">
        <v>150</v>
      </c>
      <c r="C160" s="83">
        <v>796095</v>
      </c>
      <c r="D160" s="83">
        <v>142344000</v>
      </c>
      <c r="E160" s="85">
        <v>216565000</v>
      </c>
      <c r="F160" s="83">
        <f t="shared" si="15"/>
        <v>74221000</v>
      </c>
      <c r="G160" s="160">
        <f t="shared" si="16"/>
        <v>3.2588746276625641E-2</v>
      </c>
      <c r="H160" s="197">
        <f t="shared" si="17"/>
        <v>272.03411653131849</v>
      </c>
      <c r="L160" s="158"/>
      <c r="M160" s="91"/>
      <c r="N160" s="159"/>
      <c r="O160" s="91"/>
      <c r="P160" s="2"/>
    </row>
    <row r="161" spans="1:16" x14ac:dyDescent="0.25">
      <c r="A161" s="2"/>
      <c r="B161" s="690" t="s">
        <v>411</v>
      </c>
      <c r="C161" s="238"/>
      <c r="D161" s="83">
        <v>3224000</v>
      </c>
      <c r="E161" s="85">
        <v>4981000</v>
      </c>
      <c r="F161" s="83">
        <f t="shared" si="15"/>
        <v>1757000</v>
      </c>
      <c r="G161" s="160">
        <f t="shared" si="16"/>
        <v>3.4060949131513647E-2</v>
      </c>
      <c r="H161" s="385"/>
      <c r="L161" s="158"/>
      <c r="M161" s="91"/>
      <c r="N161" s="159"/>
      <c r="O161" s="91"/>
      <c r="P161" s="2"/>
    </row>
    <row r="162" spans="1:16" x14ac:dyDescent="0.25">
      <c r="A162" s="2"/>
      <c r="B162" s="544" t="s">
        <v>75</v>
      </c>
      <c r="C162" s="83">
        <v>75517</v>
      </c>
      <c r="D162" s="83">
        <v>3030000</v>
      </c>
      <c r="E162" s="85">
        <v>4246000</v>
      </c>
      <c r="F162" s="83">
        <f t="shared" si="15"/>
        <v>1216000</v>
      </c>
      <c r="G162" s="160">
        <f t="shared" si="16"/>
        <v>2.5082508250825083E-2</v>
      </c>
      <c r="H162" s="197">
        <f t="shared" ref="H162:H193" si="18">E162/C162</f>
        <v>56.225750493266418</v>
      </c>
      <c r="L162" s="158"/>
      <c r="M162" s="91"/>
      <c r="N162" s="159"/>
      <c r="O162" s="91"/>
      <c r="P162" s="2"/>
    </row>
    <row r="163" spans="1:16" x14ac:dyDescent="0.25">
      <c r="A163" s="2"/>
      <c r="B163" s="544" t="s">
        <v>105</v>
      </c>
      <c r="C163" s="83">
        <v>462840</v>
      </c>
      <c r="D163" s="83">
        <v>5848000</v>
      </c>
      <c r="E163" s="85">
        <v>8776000</v>
      </c>
      <c r="F163" s="83">
        <f t="shared" si="15"/>
        <v>2928000</v>
      </c>
      <c r="G163" s="160">
        <f t="shared" si="16"/>
        <v>3.1292749658002737E-2</v>
      </c>
      <c r="H163" s="197">
        <f t="shared" si="18"/>
        <v>18.961196093682481</v>
      </c>
      <c r="L163" s="158"/>
      <c r="M163" s="91"/>
      <c r="N163" s="159"/>
      <c r="O163" s="91"/>
      <c r="P163" s="2"/>
    </row>
    <row r="164" spans="1:16" x14ac:dyDescent="0.25">
      <c r="A164" s="2"/>
      <c r="B164" s="544" t="s">
        <v>151</v>
      </c>
      <c r="C164" s="83">
        <v>406752</v>
      </c>
      <c r="D164" s="83">
        <v>5323000</v>
      </c>
      <c r="E164" s="85">
        <v>7045000</v>
      </c>
      <c r="F164" s="83">
        <f t="shared" si="15"/>
        <v>1722000</v>
      </c>
      <c r="G164" s="160">
        <f t="shared" si="16"/>
        <v>2.0218861544241969E-2</v>
      </c>
      <c r="H164" s="197">
        <f t="shared" si="18"/>
        <v>17.320136102588311</v>
      </c>
      <c r="L164" s="158"/>
      <c r="M164" s="91"/>
      <c r="N164" s="159"/>
      <c r="O164" s="91"/>
      <c r="P164" s="2"/>
    </row>
    <row r="165" spans="1:16" x14ac:dyDescent="0.25">
      <c r="A165" s="2"/>
      <c r="B165" s="544" t="s">
        <v>94</v>
      </c>
      <c r="C165" s="83">
        <v>1285216</v>
      </c>
      <c r="D165" s="83">
        <v>26460000</v>
      </c>
      <c r="E165" s="85">
        <v>32510000</v>
      </c>
      <c r="F165" s="83">
        <f t="shared" si="15"/>
        <v>6050000</v>
      </c>
      <c r="G165" s="160">
        <f t="shared" si="16"/>
        <v>1.4290438397581255E-2</v>
      </c>
      <c r="H165" s="197">
        <f t="shared" si="18"/>
        <v>25.295358912431841</v>
      </c>
      <c r="L165" s="164"/>
      <c r="M165" s="91"/>
      <c r="N165" s="159"/>
      <c r="O165" s="91"/>
      <c r="P165" s="2"/>
    </row>
    <row r="166" spans="1:16" x14ac:dyDescent="0.25">
      <c r="A166" s="2"/>
      <c r="B166" s="544" t="s">
        <v>152</v>
      </c>
      <c r="C166" s="83">
        <v>300000</v>
      </c>
      <c r="D166" s="83">
        <v>77992000</v>
      </c>
      <c r="E166" s="85">
        <v>108117000</v>
      </c>
      <c r="F166" s="83">
        <f t="shared" si="15"/>
        <v>30125000</v>
      </c>
      <c r="G166" s="160">
        <f t="shared" si="16"/>
        <v>2.4141097804903068E-2</v>
      </c>
      <c r="H166" s="197">
        <f t="shared" si="18"/>
        <v>360.39</v>
      </c>
      <c r="L166" s="158"/>
      <c r="M166" s="165"/>
      <c r="N166" s="167"/>
      <c r="O166" s="91"/>
      <c r="P166" s="2"/>
    </row>
    <row r="167" spans="1:16" x14ac:dyDescent="0.25">
      <c r="A167" s="2"/>
      <c r="B167" s="544" t="s">
        <v>57</v>
      </c>
      <c r="C167" s="83">
        <v>312685</v>
      </c>
      <c r="D167" s="83">
        <v>38557000</v>
      </c>
      <c r="E167" s="85">
        <v>37888000</v>
      </c>
      <c r="F167" s="83">
        <f t="shared" si="15"/>
        <v>-669000</v>
      </c>
      <c r="G167" s="160">
        <f t="shared" si="16"/>
        <v>-1.0844334362113235E-3</v>
      </c>
      <c r="H167" s="197">
        <f t="shared" si="18"/>
        <v>121.16986743847642</v>
      </c>
      <c r="L167" s="158"/>
      <c r="M167" s="166"/>
      <c r="N167" s="168"/>
      <c r="O167" s="91"/>
      <c r="P167" s="2"/>
    </row>
    <row r="168" spans="1:16" x14ac:dyDescent="0.25">
      <c r="A168" s="2"/>
      <c r="B168" s="544" t="s">
        <v>50</v>
      </c>
      <c r="C168" s="83">
        <v>92090</v>
      </c>
      <c r="D168" s="83">
        <v>10297000</v>
      </c>
      <c r="E168" s="85">
        <v>10226000</v>
      </c>
      <c r="F168" s="83">
        <f t="shared" si="15"/>
        <v>-71000</v>
      </c>
      <c r="G168" s="160">
        <f t="shared" si="16"/>
        <v>-4.3095076235796835E-4</v>
      </c>
      <c r="H168" s="197">
        <f t="shared" si="18"/>
        <v>111.04354435877946</v>
      </c>
      <c r="L168" s="158"/>
      <c r="M168" s="166"/>
      <c r="N168" s="168"/>
      <c r="O168" s="91"/>
      <c r="P168" s="2"/>
    </row>
    <row r="169" spans="1:16" x14ac:dyDescent="0.25">
      <c r="A169" s="2"/>
      <c r="B169" s="544" t="s">
        <v>10</v>
      </c>
      <c r="C169" s="83">
        <v>11586</v>
      </c>
      <c r="D169" s="83">
        <v>592000</v>
      </c>
      <c r="E169" s="85">
        <v>2832000</v>
      </c>
      <c r="F169" s="83">
        <f t="shared" si="15"/>
        <v>2240000</v>
      </c>
      <c r="G169" s="160">
        <f t="shared" si="16"/>
        <v>0.23648648648648649</v>
      </c>
      <c r="H169" s="197">
        <f t="shared" si="18"/>
        <v>244.43293630243397</v>
      </c>
      <c r="L169" s="158"/>
      <c r="M169" s="166"/>
      <c r="N169" s="168"/>
      <c r="O169" s="91"/>
      <c r="P169" s="2"/>
    </row>
    <row r="170" spans="1:16" x14ac:dyDescent="0.25">
      <c r="A170" s="2"/>
      <c r="B170" s="690" t="s">
        <v>241</v>
      </c>
      <c r="C170" s="83">
        <v>2510</v>
      </c>
      <c r="D170" s="83">
        <v>737000</v>
      </c>
      <c r="E170" s="85">
        <v>889000</v>
      </c>
      <c r="F170" s="83">
        <f t="shared" si="15"/>
        <v>152000</v>
      </c>
      <c r="G170" s="160">
        <f t="shared" si="16"/>
        <v>1.2890094979647219E-2</v>
      </c>
      <c r="H170" s="197">
        <f t="shared" si="18"/>
        <v>354.1832669322709</v>
      </c>
      <c r="L170" s="158"/>
      <c r="M170" s="91"/>
      <c r="N170" s="159"/>
      <c r="O170" s="91"/>
      <c r="P170" s="2"/>
    </row>
    <row r="171" spans="1:16" x14ac:dyDescent="0.25">
      <c r="A171" s="2"/>
      <c r="B171" s="544" t="s">
        <v>87</v>
      </c>
      <c r="C171" s="83">
        <v>238391</v>
      </c>
      <c r="D171" s="83">
        <v>22137000</v>
      </c>
      <c r="E171" s="85">
        <v>19365000</v>
      </c>
      <c r="F171" s="83">
        <f t="shared" si="15"/>
        <v>-2772000</v>
      </c>
      <c r="G171" s="160">
        <f t="shared" si="16"/>
        <v>-7.8262637213714591E-3</v>
      </c>
      <c r="H171" s="197">
        <f t="shared" si="18"/>
        <v>81.232093493462415</v>
      </c>
      <c r="L171" s="158"/>
      <c r="M171" s="91"/>
      <c r="N171" s="159"/>
      <c r="O171" s="91"/>
      <c r="P171" s="2"/>
    </row>
    <row r="172" spans="1:16" x14ac:dyDescent="0.25">
      <c r="A172" s="2"/>
      <c r="B172" s="544" t="s">
        <v>40</v>
      </c>
      <c r="C172" s="83">
        <v>17098242</v>
      </c>
      <c r="D172" s="83">
        <v>146405000</v>
      </c>
      <c r="E172" s="85">
        <v>145872000</v>
      </c>
      <c r="F172" s="83">
        <f t="shared" si="15"/>
        <v>-533000</v>
      </c>
      <c r="G172" s="160">
        <f t="shared" si="16"/>
        <v>-2.2753662784740959E-4</v>
      </c>
      <c r="H172" s="197">
        <f t="shared" si="18"/>
        <v>8.5314034039288948</v>
      </c>
      <c r="L172" s="158"/>
      <c r="M172" s="91"/>
      <c r="N172" s="159"/>
      <c r="O172" s="91"/>
      <c r="P172" s="2"/>
    </row>
    <row r="173" spans="1:16" x14ac:dyDescent="0.25">
      <c r="A173" s="2"/>
      <c r="B173" s="544" t="s">
        <v>153</v>
      </c>
      <c r="C173" s="83">
        <v>26338</v>
      </c>
      <c r="D173" s="83">
        <v>7934000</v>
      </c>
      <c r="E173" s="85">
        <v>12627000</v>
      </c>
      <c r="F173" s="83">
        <f t="shared" si="15"/>
        <v>4693000</v>
      </c>
      <c r="G173" s="160">
        <f t="shared" si="16"/>
        <v>3.6969057222082179E-2</v>
      </c>
      <c r="H173" s="197">
        <f t="shared" si="18"/>
        <v>479.42136836509985</v>
      </c>
      <c r="L173" s="158"/>
      <c r="M173" s="91"/>
      <c r="N173" s="159"/>
      <c r="O173" s="91"/>
      <c r="P173" s="2"/>
    </row>
    <row r="174" spans="1:16" x14ac:dyDescent="0.25">
      <c r="A174" s="2"/>
      <c r="B174" s="690" t="s">
        <v>242</v>
      </c>
      <c r="C174" s="83">
        <v>261</v>
      </c>
      <c r="D174" s="83">
        <v>44000</v>
      </c>
      <c r="E174" s="85">
        <v>53000</v>
      </c>
      <c r="F174" s="83">
        <f t="shared" si="15"/>
        <v>9000</v>
      </c>
      <c r="G174" s="160">
        <f t="shared" si="16"/>
        <v>1.278409090909091E-2</v>
      </c>
      <c r="H174" s="197">
        <f t="shared" si="18"/>
        <v>203.06513409961687</v>
      </c>
      <c r="L174" s="158"/>
      <c r="M174" s="91"/>
      <c r="N174" s="159"/>
      <c r="O174" s="91"/>
      <c r="P174" s="2"/>
    </row>
    <row r="175" spans="1:16" x14ac:dyDescent="0.25">
      <c r="A175" s="2"/>
      <c r="B175" s="544" t="s">
        <v>243</v>
      </c>
      <c r="C175" s="83">
        <v>539</v>
      </c>
      <c r="D175" s="83">
        <v>157000</v>
      </c>
      <c r="E175" s="85">
        <v>183000</v>
      </c>
      <c r="F175" s="83">
        <f t="shared" si="15"/>
        <v>26000</v>
      </c>
      <c r="G175" s="160">
        <f t="shared" si="16"/>
        <v>1.0350318471337579E-2</v>
      </c>
      <c r="H175" s="197">
        <f t="shared" si="18"/>
        <v>339.51762523191093</v>
      </c>
      <c r="L175" s="158"/>
      <c r="M175" s="91"/>
      <c r="N175" s="159"/>
      <c r="O175" s="91"/>
      <c r="P175" s="2"/>
    </row>
    <row r="176" spans="1:16" x14ac:dyDescent="0.25">
      <c r="A176" s="2"/>
      <c r="B176" s="690" t="s">
        <v>244</v>
      </c>
      <c r="C176" s="83">
        <v>389</v>
      </c>
      <c r="D176" s="83">
        <v>108000</v>
      </c>
      <c r="E176" s="85">
        <v>111000</v>
      </c>
      <c r="F176" s="83">
        <f t="shared" si="15"/>
        <v>3000</v>
      </c>
      <c r="G176" s="160">
        <f t="shared" si="16"/>
        <v>1.736111111111111E-3</v>
      </c>
      <c r="H176" s="197">
        <f t="shared" si="18"/>
        <v>285.34704370179946</v>
      </c>
      <c r="L176" s="158"/>
      <c r="M176" s="91"/>
      <c r="N176" s="159"/>
      <c r="O176" s="91"/>
      <c r="P176" s="2"/>
    </row>
    <row r="177" spans="1:16" x14ac:dyDescent="0.25">
      <c r="A177" s="2"/>
      <c r="B177" s="544" t="s">
        <v>245</v>
      </c>
      <c r="C177" s="83">
        <v>2831</v>
      </c>
      <c r="D177" s="83">
        <v>174000</v>
      </c>
      <c r="E177" s="85">
        <v>197000</v>
      </c>
      <c r="F177" s="83">
        <f t="shared" si="15"/>
        <v>23000</v>
      </c>
      <c r="G177" s="160">
        <f t="shared" si="16"/>
        <v>8.2614942528735635E-3</v>
      </c>
      <c r="H177" s="197">
        <f t="shared" si="18"/>
        <v>69.58671847403744</v>
      </c>
      <c r="L177" s="158"/>
      <c r="M177" s="91"/>
      <c r="N177" s="159"/>
      <c r="O177" s="91"/>
      <c r="P177" s="2"/>
    </row>
    <row r="178" spans="1:16" x14ac:dyDescent="0.25">
      <c r="A178" s="2"/>
      <c r="B178" s="544" t="s">
        <v>246</v>
      </c>
      <c r="C178" s="83">
        <v>964</v>
      </c>
      <c r="D178" s="83">
        <v>142000</v>
      </c>
      <c r="E178" s="85">
        <v>215000</v>
      </c>
      <c r="F178" s="83">
        <f t="shared" si="15"/>
        <v>73000</v>
      </c>
      <c r="G178" s="160">
        <f t="shared" si="16"/>
        <v>3.2130281690140844E-2</v>
      </c>
      <c r="H178" s="197">
        <f t="shared" si="18"/>
        <v>223.02904564315352</v>
      </c>
      <c r="L178" s="158"/>
      <c r="M178" s="91"/>
      <c r="N178" s="159"/>
      <c r="O178" s="91"/>
      <c r="P178" s="2"/>
    </row>
    <row r="179" spans="1:16" x14ac:dyDescent="0.25">
      <c r="A179" s="2"/>
      <c r="B179" s="544" t="s">
        <v>17</v>
      </c>
      <c r="C179" s="83">
        <v>2000000</v>
      </c>
      <c r="D179" s="83">
        <v>20664000</v>
      </c>
      <c r="E179" s="85">
        <v>34269000</v>
      </c>
      <c r="F179" s="83">
        <f t="shared" si="15"/>
        <v>13605000</v>
      </c>
      <c r="G179" s="160">
        <f t="shared" si="16"/>
        <v>4.1149462833914054E-2</v>
      </c>
      <c r="H179" s="197">
        <f t="shared" si="18"/>
        <v>17.134499999999999</v>
      </c>
      <c r="L179" s="158"/>
      <c r="M179" s="91"/>
      <c r="N179" s="159"/>
      <c r="O179" s="91"/>
      <c r="P179" s="2"/>
    </row>
    <row r="180" spans="1:16" x14ac:dyDescent="0.25">
      <c r="A180" s="2"/>
      <c r="B180" s="544" t="s">
        <v>154</v>
      </c>
      <c r="C180" s="83">
        <v>196722</v>
      </c>
      <c r="D180" s="83">
        <v>9798000</v>
      </c>
      <c r="E180" s="85">
        <v>16296000</v>
      </c>
      <c r="F180" s="83">
        <f t="shared" si="15"/>
        <v>6498000</v>
      </c>
      <c r="G180" s="160">
        <f t="shared" si="16"/>
        <v>4.1449785670545011E-2</v>
      </c>
      <c r="H180" s="197">
        <f t="shared" si="18"/>
        <v>82.837710068014758</v>
      </c>
      <c r="L180" s="158"/>
      <c r="M180" s="91"/>
      <c r="N180" s="159"/>
      <c r="O180" s="91"/>
      <c r="P180" s="2"/>
    </row>
    <row r="181" spans="1:16" x14ac:dyDescent="0.25">
      <c r="A181" s="2"/>
      <c r="B181" s="544" t="s">
        <v>64</v>
      </c>
      <c r="C181" s="83">
        <v>88412</v>
      </c>
      <c r="D181" s="83">
        <v>9488000</v>
      </c>
      <c r="E181" s="85">
        <v>8772000</v>
      </c>
      <c r="F181" s="83">
        <f t="shared" si="15"/>
        <v>-716000</v>
      </c>
      <c r="G181" s="160">
        <f t="shared" si="16"/>
        <v>-4.716483979763912E-3</v>
      </c>
      <c r="H181" s="197">
        <f t="shared" si="18"/>
        <v>99.217300818893364</v>
      </c>
      <c r="L181" s="2"/>
      <c r="M181" s="91"/>
      <c r="N181" s="159"/>
      <c r="O181" s="91"/>
      <c r="P181" s="2"/>
    </row>
    <row r="182" spans="1:16" x14ac:dyDescent="0.25">
      <c r="A182" s="2"/>
      <c r="B182" s="690" t="s">
        <v>247</v>
      </c>
      <c r="C182" s="83">
        <v>455</v>
      </c>
      <c r="D182" s="83">
        <v>81000</v>
      </c>
      <c r="E182" s="85">
        <v>98000</v>
      </c>
      <c r="F182" s="83">
        <f t="shared" si="15"/>
        <v>17000</v>
      </c>
      <c r="G182" s="160">
        <f t="shared" si="16"/>
        <v>1.3117283950617283E-2</v>
      </c>
      <c r="H182" s="197">
        <f t="shared" si="18"/>
        <v>215.38461538461539</v>
      </c>
      <c r="L182" s="158"/>
      <c r="M182" s="91"/>
      <c r="N182" s="159"/>
      <c r="O182" s="91"/>
      <c r="P182" s="2"/>
    </row>
    <row r="183" spans="1:16" x14ac:dyDescent="0.25">
      <c r="A183" s="2"/>
      <c r="B183" s="544" t="s">
        <v>155</v>
      </c>
      <c r="C183" s="83">
        <v>71740</v>
      </c>
      <c r="D183" s="83">
        <v>4585000</v>
      </c>
      <c r="E183" s="85">
        <v>7813000</v>
      </c>
      <c r="F183" s="83">
        <f t="shared" si="15"/>
        <v>3228000</v>
      </c>
      <c r="G183" s="160">
        <f t="shared" si="16"/>
        <v>4.4002181025081785E-2</v>
      </c>
      <c r="H183" s="197">
        <f t="shared" si="18"/>
        <v>108.90716476163925</v>
      </c>
      <c r="L183" s="158"/>
      <c r="M183" s="91"/>
      <c r="N183" s="159"/>
      <c r="O183" s="91"/>
      <c r="P183" s="2"/>
    </row>
    <row r="184" spans="1:16" x14ac:dyDescent="0.25">
      <c r="A184" s="2"/>
      <c r="B184" s="544" t="s">
        <v>156</v>
      </c>
      <c r="C184" s="83">
        <v>699</v>
      </c>
      <c r="D184" s="83">
        <v>4029000</v>
      </c>
      <c r="E184" s="85">
        <v>5804000</v>
      </c>
      <c r="F184" s="83">
        <f t="shared" si="15"/>
        <v>1775000</v>
      </c>
      <c r="G184" s="160">
        <f t="shared" si="16"/>
        <v>2.7534748076445768E-2</v>
      </c>
      <c r="H184" s="197">
        <f t="shared" si="18"/>
        <v>8303.2904148783982</v>
      </c>
      <c r="L184" s="158"/>
      <c r="M184" s="91"/>
      <c r="N184" s="159"/>
      <c r="O184" s="91"/>
      <c r="P184" s="2"/>
    </row>
    <row r="185" spans="1:16" x14ac:dyDescent="0.25">
      <c r="A185" s="2"/>
      <c r="B185" s="544" t="s">
        <v>60</v>
      </c>
      <c r="C185" s="83">
        <v>49035</v>
      </c>
      <c r="D185" s="83">
        <v>5399000</v>
      </c>
      <c r="E185" s="85">
        <v>5457000</v>
      </c>
      <c r="F185" s="83">
        <f t="shared" ref="F185:F216" si="19">E185-D185</f>
        <v>58000</v>
      </c>
      <c r="G185" s="160">
        <f t="shared" ref="G185:G216" si="20">F185/D185/16</f>
        <v>6.7142063345063899E-4</v>
      </c>
      <c r="H185" s="197">
        <f t="shared" si="18"/>
        <v>111.28785561333741</v>
      </c>
      <c r="L185" s="158"/>
      <c r="M185" s="91"/>
      <c r="N185" s="159"/>
      <c r="O185" s="91"/>
      <c r="P185" s="2"/>
    </row>
    <row r="186" spans="1:16" x14ac:dyDescent="0.25">
      <c r="A186" s="2"/>
      <c r="B186" s="544" t="s">
        <v>37</v>
      </c>
      <c r="C186" s="83">
        <v>20273</v>
      </c>
      <c r="D186" s="83">
        <v>1988000</v>
      </c>
      <c r="E186" s="85">
        <v>2079000</v>
      </c>
      <c r="F186" s="83">
        <f t="shared" si="19"/>
        <v>91000</v>
      </c>
      <c r="G186" s="160">
        <f t="shared" si="20"/>
        <v>2.8609154929577466E-3</v>
      </c>
      <c r="H186" s="197">
        <f t="shared" si="18"/>
        <v>102.55018990775909</v>
      </c>
      <c r="L186" s="158"/>
      <c r="M186" s="91"/>
      <c r="N186" s="159"/>
      <c r="O186" s="91"/>
      <c r="P186" s="2"/>
    </row>
    <row r="187" spans="1:16" x14ac:dyDescent="0.25">
      <c r="A187" s="2"/>
      <c r="B187" s="544" t="s">
        <v>157</v>
      </c>
      <c r="C187" s="83">
        <v>28896</v>
      </c>
      <c r="D187" s="83">
        <v>413000</v>
      </c>
      <c r="E187" s="85">
        <v>670000</v>
      </c>
      <c r="F187" s="83">
        <f t="shared" si="19"/>
        <v>257000</v>
      </c>
      <c r="G187" s="160">
        <f t="shared" si="20"/>
        <v>3.8892251815980633E-2</v>
      </c>
      <c r="H187" s="197">
        <f t="shared" si="18"/>
        <v>23.186600221483943</v>
      </c>
      <c r="L187" s="158"/>
      <c r="M187" s="91"/>
      <c r="N187" s="159"/>
      <c r="O187" s="91"/>
      <c r="P187" s="2"/>
    </row>
    <row r="188" spans="1:16" x14ac:dyDescent="0.25">
      <c r="A188" s="2"/>
      <c r="B188" s="690" t="s">
        <v>248</v>
      </c>
      <c r="C188" s="83">
        <v>637657</v>
      </c>
      <c r="D188" s="83">
        <v>8872000</v>
      </c>
      <c r="E188" s="85">
        <v>15443000</v>
      </c>
      <c r="F188" s="83">
        <f t="shared" si="19"/>
        <v>6571000</v>
      </c>
      <c r="G188" s="160">
        <f t="shared" si="20"/>
        <v>4.6290295311091072E-2</v>
      </c>
      <c r="H188" s="197">
        <f t="shared" si="18"/>
        <v>24.218349363372472</v>
      </c>
      <c r="L188" s="158"/>
      <c r="M188" s="91"/>
      <c r="N188" s="159"/>
      <c r="O188" s="91"/>
      <c r="P188" s="2"/>
    </row>
    <row r="189" spans="1:16" x14ac:dyDescent="0.25">
      <c r="A189" s="2"/>
      <c r="B189" s="544" t="s">
        <v>52</v>
      </c>
      <c r="C189" s="83">
        <v>1221037</v>
      </c>
      <c r="D189" s="83">
        <v>44968000</v>
      </c>
      <c r="E189" s="85">
        <v>58558000</v>
      </c>
      <c r="F189" s="83">
        <f t="shared" si="19"/>
        <v>13590000</v>
      </c>
      <c r="G189" s="160">
        <f t="shared" si="20"/>
        <v>1.8888431773705746E-2</v>
      </c>
      <c r="H189" s="197">
        <f t="shared" si="18"/>
        <v>47.957596698543945</v>
      </c>
      <c r="L189" s="158"/>
      <c r="M189" s="91"/>
      <c r="N189" s="159"/>
      <c r="O189" s="91"/>
      <c r="P189" s="2"/>
    </row>
    <row r="190" spans="1:16" x14ac:dyDescent="0.25">
      <c r="A190" s="2"/>
      <c r="B190" s="544" t="s">
        <v>24</v>
      </c>
      <c r="C190" s="83">
        <v>99678</v>
      </c>
      <c r="D190" s="83">
        <v>47379000</v>
      </c>
      <c r="E190" s="85">
        <v>51225000</v>
      </c>
      <c r="F190" s="83">
        <f t="shared" si="19"/>
        <v>3846000</v>
      </c>
      <c r="G190" s="160">
        <f t="shared" si="20"/>
        <v>5.0734502627746468E-3</v>
      </c>
      <c r="H190" s="197">
        <f t="shared" si="18"/>
        <v>513.9047733702522</v>
      </c>
      <c r="L190" s="158"/>
      <c r="M190" s="91"/>
      <c r="N190" s="159"/>
      <c r="O190" s="91"/>
      <c r="P190" s="2"/>
    </row>
    <row r="191" spans="1:16" x14ac:dyDescent="0.25">
      <c r="A191" s="2"/>
      <c r="B191" s="690" t="s">
        <v>249</v>
      </c>
      <c r="C191" s="83">
        <v>619745</v>
      </c>
      <c r="D191" s="83">
        <v>6199000</v>
      </c>
      <c r="E191" s="85">
        <v>11062000</v>
      </c>
      <c r="F191" s="83">
        <f t="shared" si="19"/>
        <v>4863000</v>
      </c>
      <c r="G191" s="160">
        <f t="shared" si="20"/>
        <v>4.9030085497660914E-2</v>
      </c>
      <c r="H191" s="197">
        <f t="shared" si="18"/>
        <v>17.849276718650412</v>
      </c>
      <c r="L191" s="158"/>
      <c r="M191" s="91"/>
      <c r="N191" s="159"/>
      <c r="O191" s="91"/>
      <c r="P191" s="2"/>
    </row>
    <row r="192" spans="1:16" x14ac:dyDescent="0.25">
      <c r="A192" s="2"/>
      <c r="B192" s="544" t="s">
        <v>43</v>
      </c>
      <c r="C192" s="83">
        <v>505992</v>
      </c>
      <c r="D192" s="83">
        <v>40825000</v>
      </c>
      <c r="E192" s="85">
        <v>46737000</v>
      </c>
      <c r="F192" s="83">
        <f t="shared" si="19"/>
        <v>5912000</v>
      </c>
      <c r="G192" s="160">
        <f t="shared" si="20"/>
        <v>9.0508266993263933E-3</v>
      </c>
      <c r="H192" s="197">
        <f t="shared" si="18"/>
        <v>92.367072997201532</v>
      </c>
      <c r="L192" s="158"/>
      <c r="M192" s="91"/>
      <c r="N192" s="159"/>
      <c r="O192" s="91"/>
      <c r="P192" s="2"/>
    </row>
    <row r="193" spans="1:16" x14ac:dyDescent="0.25">
      <c r="A193" s="2"/>
      <c r="B193" s="544" t="s">
        <v>158</v>
      </c>
      <c r="C193" s="83">
        <v>65610</v>
      </c>
      <c r="D193" s="83">
        <v>18778000</v>
      </c>
      <c r="E193" s="85">
        <v>21324000</v>
      </c>
      <c r="F193" s="83">
        <f t="shared" si="19"/>
        <v>2546000</v>
      </c>
      <c r="G193" s="160">
        <f t="shared" si="20"/>
        <v>8.4740121418681435E-3</v>
      </c>
      <c r="H193" s="197">
        <f t="shared" si="18"/>
        <v>325.01143118427069</v>
      </c>
      <c r="L193" s="158"/>
      <c r="M193" s="91"/>
      <c r="N193" s="159"/>
      <c r="O193" s="91"/>
      <c r="P193" s="2"/>
    </row>
    <row r="194" spans="1:16" x14ac:dyDescent="0.25">
      <c r="A194" s="2"/>
      <c r="B194" s="544" t="s">
        <v>159</v>
      </c>
      <c r="C194" s="83">
        <v>1886000</v>
      </c>
      <c r="D194" s="83">
        <v>27275000</v>
      </c>
      <c r="E194" s="85">
        <v>42813000</v>
      </c>
      <c r="F194" s="83">
        <f t="shared" si="19"/>
        <v>15538000</v>
      </c>
      <c r="G194" s="160">
        <f t="shared" si="20"/>
        <v>3.5604949587534372E-2</v>
      </c>
      <c r="H194" s="197">
        <f t="shared" ref="H194:H223" si="21">E194/C194</f>
        <v>22.700424178154826</v>
      </c>
      <c r="L194" s="158"/>
      <c r="M194" s="91"/>
      <c r="N194" s="159"/>
      <c r="O194" s="91"/>
      <c r="P194" s="2"/>
    </row>
    <row r="195" spans="1:16" x14ac:dyDescent="0.25">
      <c r="A195" s="2"/>
      <c r="B195" s="544" t="s">
        <v>77</v>
      </c>
      <c r="C195" s="83">
        <v>163820</v>
      </c>
      <c r="D195" s="83">
        <v>471000</v>
      </c>
      <c r="E195" s="85">
        <v>581000</v>
      </c>
      <c r="F195" s="83">
        <f t="shared" si="19"/>
        <v>110000</v>
      </c>
      <c r="G195" s="160">
        <f t="shared" si="20"/>
        <v>1.4596602972399151E-2</v>
      </c>
      <c r="H195" s="197">
        <f t="shared" si="21"/>
        <v>3.5465755097057747</v>
      </c>
      <c r="L195" s="158"/>
      <c r="M195" s="91"/>
      <c r="N195" s="159"/>
      <c r="O195" s="91"/>
      <c r="P195" s="2"/>
    </row>
    <row r="196" spans="1:16" x14ac:dyDescent="0.25">
      <c r="A196" s="2"/>
      <c r="B196" s="544" t="s">
        <v>160</v>
      </c>
      <c r="C196" s="83">
        <v>17364</v>
      </c>
      <c r="D196" s="83">
        <v>1005000</v>
      </c>
      <c r="E196" s="85">
        <v>1148000</v>
      </c>
      <c r="F196" s="83">
        <f t="shared" si="19"/>
        <v>143000</v>
      </c>
      <c r="G196" s="160">
        <f t="shared" si="20"/>
        <v>8.8930348258706472E-3</v>
      </c>
      <c r="H196" s="197">
        <f t="shared" si="21"/>
        <v>66.11379866390233</v>
      </c>
      <c r="L196" s="158"/>
      <c r="M196" s="91"/>
      <c r="N196" s="159"/>
      <c r="O196" s="91"/>
      <c r="P196" s="2"/>
    </row>
    <row r="197" spans="1:16" x14ac:dyDescent="0.25">
      <c r="A197" s="2"/>
      <c r="B197" s="544" t="s">
        <v>47</v>
      </c>
      <c r="C197" s="83">
        <v>531796</v>
      </c>
      <c r="D197" s="83">
        <v>8882000</v>
      </c>
      <c r="E197" s="85">
        <v>10036000</v>
      </c>
      <c r="F197" s="83">
        <f t="shared" si="19"/>
        <v>1154000</v>
      </c>
      <c r="G197" s="160">
        <f t="shared" si="20"/>
        <v>8.1203557757261874E-3</v>
      </c>
      <c r="H197" s="197">
        <f t="shared" si="21"/>
        <v>18.871898246696102</v>
      </c>
      <c r="L197" s="158"/>
      <c r="M197" s="91"/>
      <c r="N197" s="159"/>
      <c r="O197" s="91"/>
      <c r="P197" s="2"/>
    </row>
    <row r="198" spans="1:16" x14ac:dyDescent="0.25">
      <c r="A198" s="2"/>
      <c r="B198" s="544" t="s">
        <v>56</v>
      </c>
      <c r="C198" s="83">
        <v>41277</v>
      </c>
      <c r="D198" s="83">
        <v>7144000</v>
      </c>
      <c r="E198" s="85">
        <v>8591000</v>
      </c>
      <c r="F198" s="83">
        <f t="shared" si="19"/>
        <v>1447000</v>
      </c>
      <c r="G198" s="160">
        <f t="shared" si="20"/>
        <v>1.2659224524076147E-2</v>
      </c>
      <c r="H198" s="197">
        <f t="shared" si="21"/>
        <v>208.1304358359377</v>
      </c>
      <c r="L198" s="158"/>
      <c r="M198" s="91"/>
      <c r="N198" s="159"/>
      <c r="O198" s="91"/>
      <c r="P198" s="2"/>
    </row>
    <row r="199" spans="1:16" x14ac:dyDescent="0.25">
      <c r="A199" s="2"/>
      <c r="B199" s="690" t="s">
        <v>250</v>
      </c>
      <c r="C199" s="83">
        <v>185180</v>
      </c>
      <c r="D199" s="83">
        <v>16411000</v>
      </c>
      <c r="E199" s="85">
        <v>17070000</v>
      </c>
      <c r="F199" s="83">
        <f t="shared" si="19"/>
        <v>659000</v>
      </c>
      <c r="G199" s="160">
        <f t="shared" si="20"/>
        <v>2.509749558223143E-3</v>
      </c>
      <c r="H199" s="197">
        <f t="shared" si="21"/>
        <v>92.180581056269574</v>
      </c>
      <c r="L199" s="158"/>
      <c r="M199" s="91"/>
      <c r="N199" s="159"/>
      <c r="O199" s="91"/>
      <c r="P199" s="2"/>
    </row>
    <row r="200" spans="1:16" x14ac:dyDescent="0.25">
      <c r="A200" s="2"/>
      <c r="B200" s="690" t="s">
        <v>251</v>
      </c>
      <c r="C200" s="83">
        <v>36188</v>
      </c>
      <c r="D200" s="83">
        <v>21967000</v>
      </c>
      <c r="E200" s="85">
        <v>23774000</v>
      </c>
      <c r="F200" s="83">
        <f t="shared" si="19"/>
        <v>1807000</v>
      </c>
      <c r="G200" s="160">
        <f t="shared" si="20"/>
        <v>5.1412345791414394E-3</v>
      </c>
      <c r="H200" s="197">
        <f t="shared" si="21"/>
        <v>656.95810765999784</v>
      </c>
      <c r="L200" s="158"/>
      <c r="M200" s="91"/>
      <c r="N200" s="159"/>
      <c r="O200" s="91"/>
      <c r="P200" s="2"/>
    </row>
    <row r="201" spans="1:16" x14ac:dyDescent="0.25">
      <c r="A201" s="2"/>
      <c r="B201" s="544" t="s">
        <v>161</v>
      </c>
      <c r="C201" s="83">
        <v>143100</v>
      </c>
      <c r="D201" s="83">
        <v>6216000</v>
      </c>
      <c r="E201" s="85">
        <v>9321000</v>
      </c>
      <c r="F201" s="83">
        <f t="shared" si="19"/>
        <v>3105000</v>
      </c>
      <c r="G201" s="160">
        <f t="shared" si="20"/>
        <v>3.1219835907335906E-2</v>
      </c>
      <c r="H201" s="197">
        <f t="shared" si="21"/>
        <v>65.136268343815516</v>
      </c>
      <c r="L201" s="158"/>
      <c r="M201" s="91"/>
      <c r="N201" s="159"/>
      <c r="O201" s="91"/>
      <c r="P201" s="2"/>
    </row>
    <row r="202" spans="1:16" x14ac:dyDescent="0.25">
      <c r="A202" s="2"/>
      <c r="B202" s="544" t="s">
        <v>162</v>
      </c>
      <c r="C202" s="83">
        <v>945087</v>
      </c>
      <c r="D202" s="83">
        <v>33499000</v>
      </c>
      <c r="E202" s="85">
        <v>58005000</v>
      </c>
      <c r="F202" s="83">
        <f t="shared" si="19"/>
        <v>24506000</v>
      </c>
      <c r="G202" s="160">
        <f t="shared" si="20"/>
        <v>4.5721514075047015E-2</v>
      </c>
      <c r="H202" s="197">
        <f t="shared" si="21"/>
        <v>61.375301956327831</v>
      </c>
      <c r="L202" s="158"/>
      <c r="M202" s="91"/>
      <c r="N202" s="159"/>
      <c r="O202" s="91"/>
      <c r="P202" s="2"/>
    </row>
    <row r="203" spans="1:16" x14ac:dyDescent="0.25">
      <c r="A203" s="2"/>
      <c r="B203" s="544" t="s">
        <v>65</v>
      </c>
      <c r="C203" s="83">
        <v>513120</v>
      </c>
      <c r="D203" s="83">
        <v>62953000</v>
      </c>
      <c r="E203" s="85">
        <v>69626000</v>
      </c>
      <c r="F203" s="83">
        <f t="shared" si="19"/>
        <v>6673000</v>
      </c>
      <c r="G203" s="160">
        <f t="shared" si="20"/>
        <v>6.6249821295252011E-3</v>
      </c>
      <c r="H203" s="197">
        <f t="shared" si="21"/>
        <v>135.6914561895853</v>
      </c>
      <c r="L203" s="158"/>
      <c r="M203" s="91"/>
      <c r="N203" s="159"/>
      <c r="O203" s="91"/>
      <c r="P203" s="2"/>
    </row>
    <row r="204" spans="1:16" x14ac:dyDescent="0.25">
      <c r="A204" s="2"/>
      <c r="B204" s="544" t="s">
        <v>163</v>
      </c>
      <c r="C204" s="83">
        <v>14874</v>
      </c>
      <c r="D204" s="83">
        <v>884000</v>
      </c>
      <c r="E204" s="85">
        <v>1293000</v>
      </c>
      <c r="F204" s="83">
        <f t="shared" si="19"/>
        <v>409000</v>
      </c>
      <c r="G204" s="160">
        <f t="shared" si="20"/>
        <v>2.8916855203619911E-2</v>
      </c>
      <c r="H204" s="197">
        <f t="shared" si="21"/>
        <v>86.930213795885436</v>
      </c>
      <c r="L204" s="158"/>
      <c r="M204" s="91"/>
      <c r="N204" s="159"/>
      <c r="O204" s="91"/>
      <c r="P204" s="2"/>
    </row>
    <row r="205" spans="1:16" x14ac:dyDescent="0.25">
      <c r="A205" s="2"/>
      <c r="B205" s="544" t="s">
        <v>164</v>
      </c>
      <c r="C205" s="83">
        <v>56785</v>
      </c>
      <c r="D205" s="83">
        <v>4924000</v>
      </c>
      <c r="E205" s="85">
        <v>8082000</v>
      </c>
      <c r="F205" s="83">
        <f t="shared" si="19"/>
        <v>3158000</v>
      </c>
      <c r="G205" s="160">
        <f t="shared" si="20"/>
        <v>4.0084281072298944E-2</v>
      </c>
      <c r="H205" s="197">
        <f t="shared" si="21"/>
        <v>142.32631857004492</v>
      </c>
      <c r="L205" s="158"/>
      <c r="M205" s="91"/>
      <c r="N205" s="159"/>
      <c r="O205" s="91"/>
      <c r="P205" s="2"/>
    </row>
    <row r="206" spans="1:16" x14ac:dyDescent="0.25">
      <c r="A206" s="2"/>
      <c r="B206" s="690" t="s">
        <v>252</v>
      </c>
      <c r="C206" s="83">
        <v>747</v>
      </c>
      <c r="D206" s="83">
        <v>98000</v>
      </c>
      <c r="E206" s="85">
        <v>104000</v>
      </c>
      <c r="F206" s="83">
        <f t="shared" si="19"/>
        <v>6000</v>
      </c>
      <c r="G206" s="160">
        <f t="shared" si="20"/>
        <v>3.8265306122448979E-3</v>
      </c>
      <c r="H206" s="197">
        <f t="shared" si="21"/>
        <v>139.2235609103079</v>
      </c>
      <c r="L206" s="158"/>
      <c r="M206" s="91"/>
      <c r="N206" s="159"/>
      <c r="O206" s="91"/>
      <c r="P206" s="2"/>
    </row>
    <row r="207" spans="1:16" x14ac:dyDescent="0.25">
      <c r="A207" s="2"/>
      <c r="B207" s="544" t="s">
        <v>253</v>
      </c>
      <c r="C207" s="83">
        <v>5130</v>
      </c>
      <c r="D207" s="83">
        <v>1267000</v>
      </c>
      <c r="E207" s="85">
        <v>1395000</v>
      </c>
      <c r="F207" s="83">
        <f t="shared" si="19"/>
        <v>128000</v>
      </c>
      <c r="G207" s="160">
        <f t="shared" si="20"/>
        <v>6.314127861089187E-3</v>
      </c>
      <c r="H207" s="197">
        <f t="shared" si="21"/>
        <v>271.92982456140351</v>
      </c>
      <c r="L207" s="158"/>
      <c r="M207" s="2"/>
      <c r="N207" s="2"/>
      <c r="O207" s="2"/>
      <c r="P207" s="2"/>
    </row>
    <row r="208" spans="1:16" x14ac:dyDescent="0.25">
      <c r="A208" s="2"/>
      <c r="B208" s="544" t="s">
        <v>88</v>
      </c>
      <c r="C208" s="83">
        <v>163610</v>
      </c>
      <c r="D208" s="83">
        <v>9708000</v>
      </c>
      <c r="E208" s="85">
        <v>11695000</v>
      </c>
      <c r="F208" s="83">
        <f t="shared" si="19"/>
        <v>1987000</v>
      </c>
      <c r="G208" s="160">
        <f t="shared" si="20"/>
        <v>1.2792284713638236E-2</v>
      </c>
      <c r="H208" s="197">
        <f t="shared" si="21"/>
        <v>71.480960821465686</v>
      </c>
      <c r="L208" s="2"/>
      <c r="M208" s="2"/>
      <c r="N208" s="2"/>
      <c r="O208" s="2"/>
      <c r="P208" s="2"/>
    </row>
    <row r="209" spans="1:16" x14ac:dyDescent="0.25">
      <c r="A209" s="2"/>
      <c r="B209" s="544" t="s">
        <v>66</v>
      </c>
      <c r="C209" s="83">
        <v>783562</v>
      </c>
      <c r="D209" s="83">
        <v>63240000</v>
      </c>
      <c r="E209" s="85">
        <v>83430000</v>
      </c>
      <c r="F209" s="83">
        <f t="shared" si="19"/>
        <v>20190000</v>
      </c>
      <c r="G209" s="160">
        <f t="shared" si="20"/>
        <v>1.9953747628083492E-2</v>
      </c>
      <c r="H209" s="197">
        <f t="shared" si="21"/>
        <v>106.47530125248545</v>
      </c>
      <c r="L209" s="2"/>
      <c r="M209" s="2"/>
      <c r="N209" s="2"/>
      <c r="O209" s="2"/>
      <c r="P209" s="2"/>
    </row>
    <row r="210" spans="1:16" x14ac:dyDescent="0.25">
      <c r="A210" s="2"/>
      <c r="B210" s="544" t="s">
        <v>44</v>
      </c>
      <c r="C210" s="83">
        <v>488100</v>
      </c>
      <c r="D210" s="83">
        <v>4516000</v>
      </c>
      <c r="E210" s="85">
        <v>5942000</v>
      </c>
      <c r="F210" s="83">
        <f t="shared" si="19"/>
        <v>1426000</v>
      </c>
      <c r="G210" s="160">
        <f t="shared" si="20"/>
        <v>1.9735385296722762E-2</v>
      </c>
      <c r="H210" s="197">
        <f t="shared" si="21"/>
        <v>12.173734890391314</v>
      </c>
      <c r="L210" s="2"/>
      <c r="M210" s="2"/>
      <c r="N210" s="2"/>
      <c r="O210" s="2"/>
      <c r="P210" s="2"/>
    </row>
    <row r="211" spans="1:16" x14ac:dyDescent="0.25">
      <c r="A211" s="2"/>
      <c r="B211" s="544" t="s">
        <v>165</v>
      </c>
      <c r="C211" s="83">
        <v>241038</v>
      </c>
      <c r="D211" s="83">
        <v>23650000</v>
      </c>
      <c r="E211" s="85">
        <v>44270000</v>
      </c>
      <c r="F211" s="83">
        <f t="shared" si="19"/>
        <v>20620000</v>
      </c>
      <c r="G211" s="160">
        <f t="shared" si="20"/>
        <v>5.4492600422832979E-2</v>
      </c>
      <c r="H211" s="197">
        <f t="shared" si="21"/>
        <v>183.66398659132585</v>
      </c>
      <c r="L211" s="2"/>
      <c r="M211" s="2"/>
      <c r="N211" s="2"/>
      <c r="O211" s="2"/>
      <c r="P211" s="2"/>
    </row>
    <row r="212" spans="1:16" x14ac:dyDescent="0.25">
      <c r="A212" s="2"/>
      <c r="B212" s="544" t="s">
        <v>100</v>
      </c>
      <c r="C212" s="83">
        <v>603500</v>
      </c>
      <c r="D212" s="83">
        <v>48838000</v>
      </c>
      <c r="E212" s="85">
        <v>43994000</v>
      </c>
      <c r="F212" s="83">
        <f t="shared" si="19"/>
        <v>-4844000</v>
      </c>
      <c r="G212" s="160">
        <f t="shared" si="20"/>
        <v>-6.1990663008313195E-3</v>
      </c>
      <c r="H212" s="197">
        <f t="shared" si="21"/>
        <v>72.898094449047221</v>
      </c>
      <c r="L212" s="2"/>
      <c r="M212" s="2"/>
      <c r="N212" s="2"/>
      <c r="O212" s="2"/>
      <c r="P212" s="2"/>
    </row>
    <row r="213" spans="1:16" x14ac:dyDescent="0.25">
      <c r="A213" s="2"/>
      <c r="B213" s="544" t="s">
        <v>15</v>
      </c>
      <c r="C213" s="83">
        <v>83600</v>
      </c>
      <c r="D213" s="83">
        <v>3134000</v>
      </c>
      <c r="E213" s="85">
        <v>9771000</v>
      </c>
      <c r="F213" s="83">
        <f t="shared" si="19"/>
        <v>6637000</v>
      </c>
      <c r="G213" s="160">
        <f t="shared" si="20"/>
        <v>0.13235880663688576</v>
      </c>
      <c r="H213" s="197">
        <f t="shared" si="21"/>
        <v>116.87799043062201</v>
      </c>
      <c r="L213" s="2"/>
      <c r="M213" s="2"/>
      <c r="N213" s="2"/>
      <c r="O213" s="2"/>
      <c r="P213" s="2"/>
    </row>
    <row r="214" spans="1:16" x14ac:dyDescent="0.25">
      <c r="A214" s="2"/>
      <c r="B214" s="544" t="s">
        <v>48</v>
      </c>
      <c r="C214" s="83">
        <v>242900</v>
      </c>
      <c r="D214" s="83">
        <v>58923000</v>
      </c>
      <c r="E214" s="85">
        <v>67530000</v>
      </c>
      <c r="F214" s="83">
        <f t="shared" si="19"/>
        <v>8607000</v>
      </c>
      <c r="G214" s="160">
        <f t="shared" si="20"/>
        <v>9.1294995163179061E-3</v>
      </c>
      <c r="H214" s="197">
        <f t="shared" si="21"/>
        <v>278.01564429806507</v>
      </c>
      <c r="L214" s="2"/>
      <c r="M214" s="2"/>
      <c r="N214" s="2"/>
      <c r="O214" s="2"/>
      <c r="P214" s="2"/>
    </row>
    <row r="215" spans="1:16" x14ac:dyDescent="0.25">
      <c r="A215" s="2"/>
      <c r="B215" s="544" t="s">
        <v>18</v>
      </c>
      <c r="C215" s="83">
        <v>9629091</v>
      </c>
      <c r="D215" s="169">
        <v>281711000</v>
      </c>
      <c r="E215" s="85">
        <v>329065000</v>
      </c>
      <c r="F215" s="83">
        <f t="shared" si="19"/>
        <v>47354000</v>
      </c>
      <c r="G215" s="160">
        <f t="shared" si="20"/>
        <v>1.050589078878709E-2</v>
      </c>
      <c r="H215" s="197">
        <f t="shared" si="21"/>
        <v>34.174046127510891</v>
      </c>
      <c r="L215" s="2"/>
      <c r="M215" s="2"/>
      <c r="N215" s="2"/>
      <c r="O215" s="2"/>
      <c r="P215" s="2"/>
    </row>
    <row r="216" spans="1:16" x14ac:dyDescent="0.25">
      <c r="A216" s="2"/>
      <c r="B216" s="544" t="s">
        <v>90</v>
      </c>
      <c r="C216" s="83">
        <v>176215</v>
      </c>
      <c r="D216" s="169">
        <v>3320000</v>
      </c>
      <c r="E216" s="85">
        <v>3462000</v>
      </c>
      <c r="F216" s="83">
        <f t="shared" si="19"/>
        <v>142000</v>
      </c>
      <c r="G216" s="160">
        <f t="shared" si="20"/>
        <v>2.6731927710843375E-3</v>
      </c>
      <c r="H216" s="197">
        <f t="shared" si="21"/>
        <v>19.646454615100872</v>
      </c>
      <c r="L216" s="2"/>
      <c r="M216" s="2"/>
      <c r="N216" s="2"/>
      <c r="O216" s="2"/>
      <c r="P216" s="2"/>
    </row>
    <row r="217" spans="1:16" x14ac:dyDescent="0.25">
      <c r="A217" s="2"/>
      <c r="B217" s="544" t="s">
        <v>91</v>
      </c>
      <c r="C217" s="83">
        <v>447400</v>
      </c>
      <c r="D217" s="83">
        <v>24770000</v>
      </c>
      <c r="E217" s="85">
        <v>32982000</v>
      </c>
      <c r="F217" s="83">
        <f t="shared" ref="F217:F223" si="22">E217-D217</f>
        <v>8212000</v>
      </c>
      <c r="G217" s="160">
        <f t="shared" ref="G217:G223" si="23">F217/D217/16</f>
        <v>2.0720629794105772E-2</v>
      </c>
      <c r="H217" s="197">
        <f t="shared" si="21"/>
        <v>73.719266875279388</v>
      </c>
      <c r="L217" s="2"/>
      <c r="M217" s="2"/>
      <c r="N217" s="2"/>
      <c r="O217" s="2"/>
      <c r="P217" s="2"/>
    </row>
    <row r="218" spans="1:16" x14ac:dyDescent="0.25">
      <c r="A218" s="2"/>
      <c r="B218" s="690" t="s">
        <v>254</v>
      </c>
      <c r="C218" s="83">
        <v>12189</v>
      </c>
      <c r="D218" s="83">
        <v>185000</v>
      </c>
      <c r="E218" s="85">
        <v>300000</v>
      </c>
      <c r="F218" s="83">
        <f t="shared" si="22"/>
        <v>115000</v>
      </c>
      <c r="G218" s="160">
        <f t="shared" si="23"/>
        <v>3.885135135135135E-2</v>
      </c>
      <c r="H218" s="197">
        <f t="shared" si="21"/>
        <v>24.61235540241201</v>
      </c>
      <c r="L218" s="2"/>
      <c r="M218" s="2"/>
      <c r="N218" s="2"/>
      <c r="O218" s="2"/>
      <c r="P218" s="2"/>
    </row>
    <row r="219" spans="1:16" x14ac:dyDescent="0.25">
      <c r="A219" s="2"/>
      <c r="B219" s="544" t="s">
        <v>51</v>
      </c>
      <c r="C219" s="83">
        <v>912050</v>
      </c>
      <c r="D219" s="83">
        <v>24192000</v>
      </c>
      <c r="E219" s="85">
        <v>28516000</v>
      </c>
      <c r="F219" s="83">
        <f t="shared" si="22"/>
        <v>4324000</v>
      </c>
      <c r="G219" s="160">
        <f t="shared" si="23"/>
        <v>1.1171048280423281E-2</v>
      </c>
      <c r="H219" s="197">
        <f t="shared" si="21"/>
        <v>31.265829724247574</v>
      </c>
      <c r="L219" s="2"/>
      <c r="M219" s="2"/>
      <c r="N219" s="2"/>
      <c r="O219" s="2"/>
      <c r="P219" s="2"/>
    </row>
    <row r="220" spans="1:16" x14ac:dyDescent="0.25">
      <c r="A220" s="2"/>
      <c r="B220" s="544" t="s">
        <v>103</v>
      </c>
      <c r="C220" s="83">
        <v>331689</v>
      </c>
      <c r="D220" s="83">
        <v>79910000</v>
      </c>
      <c r="E220" s="85">
        <v>96462000</v>
      </c>
      <c r="F220" s="83">
        <f t="shared" si="22"/>
        <v>16552000</v>
      </c>
      <c r="G220" s="160">
        <f t="shared" si="23"/>
        <v>1.2945814040795896E-2</v>
      </c>
      <c r="H220" s="197">
        <f t="shared" si="21"/>
        <v>290.82061810913234</v>
      </c>
      <c r="L220" s="2"/>
      <c r="M220" s="2"/>
      <c r="N220" s="2"/>
      <c r="O220" s="2"/>
      <c r="P220" s="2"/>
    </row>
    <row r="221" spans="1:16" x14ac:dyDescent="0.25">
      <c r="A221" s="2"/>
      <c r="B221" s="544" t="s">
        <v>166</v>
      </c>
      <c r="C221" s="83">
        <v>527968</v>
      </c>
      <c r="D221" s="83">
        <v>17409000</v>
      </c>
      <c r="E221" s="85">
        <v>29162000</v>
      </c>
      <c r="F221" s="83">
        <f t="shared" si="22"/>
        <v>11753000</v>
      </c>
      <c r="G221" s="160">
        <f t="shared" si="23"/>
        <v>4.2194410936871735E-2</v>
      </c>
      <c r="H221" s="197">
        <f t="shared" si="21"/>
        <v>55.234408145948237</v>
      </c>
      <c r="L221" s="2"/>
      <c r="M221" s="2"/>
      <c r="N221" s="2"/>
      <c r="O221" s="2"/>
      <c r="P221" s="2"/>
    </row>
    <row r="222" spans="1:16" x14ac:dyDescent="0.25">
      <c r="A222" s="2"/>
      <c r="B222" s="544" t="s">
        <v>167</v>
      </c>
      <c r="C222" s="83">
        <v>752618</v>
      </c>
      <c r="D222" s="83">
        <v>10416000</v>
      </c>
      <c r="E222" s="85">
        <v>17861000</v>
      </c>
      <c r="F222" s="83">
        <f t="shared" si="22"/>
        <v>7445000</v>
      </c>
      <c r="G222" s="160">
        <f t="shared" si="23"/>
        <v>4.4672859062980033E-2</v>
      </c>
      <c r="H222" s="197">
        <f t="shared" si="21"/>
        <v>23.731826770021446</v>
      </c>
      <c r="L222" s="2"/>
      <c r="M222" s="2"/>
      <c r="N222" s="2"/>
      <c r="O222" s="2"/>
      <c r="P222" s="2"/>
    </row>
    <row r="223" spans="1:16" x14ac:dyDescent="0.25">
      <c r="A223" s="2"/>
      <c r="B223" s="544" t="s">
        <v>168</v>
      </c>
      <c r="C223" s="83">
        <v>390757</v>
      </c>
      <c r="D223" s="83">
        <v>11881000</v>
      </c>
      <c r="E223" s="85">
        <v>14645000</v>
      </c>
      <c r="F223" s="83">
        <f t="shared" si="22"/>
        <v>2764000</v>
      </c>
      <c r="G223" s="160">
        <f t="shared" si="23"/>
        <v>1.4540021883679826E-2</v>
      </c>
      <c r="H223" s="197">
        <f t="shared" si="21"/>
        <v>37.478535253367184</v>
      </c>
      <c r="L223" s="2"/>
      <c r="M223" s="2"/>
      <c r="N223" s="2"/>
      <c r="O223" s="2"/>
      <c r="P223" s="2"/>
    </row>
    <row r="224" spans="1:16" x14ac:dyDescent="0.25">
      <c r="A224" s="2"/>
      <c r="M224" s="2"/>
      <c r="N224" s="2"/>
      <c r="O224" s="2"/>
      <c r="P224" s="2"/>
    </row>
    <row r="225" spans="1:16" x14ac:dyDescent="0.25">
      <c r="A225" s="2"/>
      <c r="B225" s="2"/>
      <c r="C225" s="2"/>
      <c r="D225" s="2"/>
      <c r="E225" s="2"/>
      <c r="F225" s="2"/>
      <c r="G225" s="2"/>
      <c r="H225" s="2"/>
      <c r="I225" s="2"/>
      <c r="L225" s="2"/>
      <c r="M225" s="2"/>
      <c r="N225" s="2"/>
      <c r="O225" s="2"/>
      <c r="P225" s="2"/>
    </row>
    <row r="226" spans="1:16" x14ac:dyDescent="0.25">
      <c r="L226" s="2"/>
      <c r="M226" s="2"/>
      <c r="N226" s="2"/>
      <c r="O226" s="2"/>
      <c r="P226" s="2"/>
    </row>
    <row r="227" spans="1:16" x14ac:dyDescent="0.25">
      <c r="A227" s="2"/>
      <c r="B227" s="2"/>
      <c r="C227" s="2"/>
      <c r="D227" s="2"/>
      <c r="E227" s="2"/>
      <c r="F227" s="2"/>
      <c r="G227" s="2"/>
      <c r="H227" s="2"/>
      <c r="I227" s="2"/>
      <c r="L227" s="2"/>
      <c r="M227" s="2"/>
      <c r="N227" s="2"/>
      <c r="O227" s="2"/>
      <c r="P227" s="2"/>
    </row>
    <row r="228" spans="1:16" x14ac:dyDescent="0.25">
      <c r="A228" s="2"/>
      <c r="B228" s="2"/>
      <c r="C228" s="2"/>
      <c r="D228" s="2"/>
      <c r="E228" s="2"/>
      <c r="F228" s="2"/>
      <c r="G228" s="2"/>
      <c r="H228" s="2"/>
      <c r="I228" s="2"/>
      <c r="L228" s="2"/>
      <c r="M228" s="2"/>
      <c r="N228" s="2"/>
      <c r="O228" s="2"/>
      <c r="P228" s="2"/>
    </row>
    <row r="229" spans="1:16" x14ac:dyDescent="0.25">
      <c r="L229" s="2"/>
      <c r="M229" s="2"/>
      <c r="N229" s="2"/>
      <c r="O229" s="2"/>
      <c r="P229" s="2"/>
    </row>
    <row r="230" spans="1:16" x14ac:dyDescent="0.25">
      <c r="L230" s="2"/>
      <c r="M230" s="2"/>
      <c r="N230" s="2"/>
      <c r="O230" s="2"/>
      <c r="P230" s="2"/>
    </row>
    <row r="231" spans="1:16" x14ac:dyDescent="0.25">
      <c r="L231" s="2"/>
      <c r="M231" s="2"/>
      <c r="N231" s="2"/>
      <c r="O231" s="2"/>
      <c r="P231" s="2"/>
    </row>
    <row r="232" spans="1:16" x14ac:dyDescent="0.25">
      <c r="J232" s="2"/>
      <c r="K232" s="2"/>
      <c r="L232" s="2"/>
      <c r="M232" s="2"/>
      <c r="N232" s="2"/>
      <c r="O232" s="2"/>
      <c r="P232" s="2"/>
    </row>
    <row r="233" spans="1:16" x14ac:dyDescent="0.25">
      <c r="J233" s="2"/>
      <c r="K233" s="2"/>
      <c r="L233" s="2"/>
      <c r="M233" s="2"/>
      <c r="N233" s="2"/>
      <c r="O233" s="2"/>
      <c r="P233" s="2"/>
    </row>
    <row r="234" spans="1:16" x14ac:dyDescent="0.25">
      <c r="J234" s="2"/>
      <c r="K234" s="2"/>
      <c r="L234" s="2"/>
      <c r="M234" s="2"/>
    </row>
  </sheetData>
  <autoFilter ref="B24:H224" xr:uid="{1371A269-89A4-4E9D-A202-26F05A62D438}">
    <sortState xmlns:xlrd2="http://schemas.microsoft.com/office/spreadsheetml/2017/richdata2" ref="B25:H224">
      <sortCondition sortBy="cellColor" ref="F24:F224" dxfId="0"/>
    </sortState>
  </autoFilter>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X203"/>
  <sheetViews>
    <sheetView workbookViewId="0"/>
  </sheetViews>
  <sheetFormatPr defaultRowHeight="15" x14ac:dyDescent="0.25"/>
  <cols>
    <col min="1" max="1" width="16.28515625" customWidth="1"/>
    <col min="2" max="58" width="11" bestFit="1" customWidth="1"/>
    <col min="59" max="177" width="9.28515625" bestFit="1" customWidth="1"/>
  </cols>
  <sheetData>
    <row r="1" spans="1:180" x14ac:dyDescent="0.25">
      <c r="A1" s="1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row>
    <row r="2" spans="1:180" ht="15.75" x14ac:dyDescent="0.25">
      <c r="A2" s="17" t="s">
        <v>287</v>
      </c>
      <c r="B2" s="3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row>
    <row r="3" spans="1:180"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row>
    <row r="4" spans="1:180" x14ac:dyDescent="0.25">
      <c r="A4" s="2"/>
      <c r="B4" s="2"/>
      <c r="C4" s="2"/>
      <c r="D4" s="2"/>
      <c r="E4" s="2"/>
      <c r="F4" s="2"/>
      <c r="G4" s="2"/>
      <c r="H4" s="2"/>
      <c r="I4" s="38"/>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row>
    <row r="5" spans="1:180" x14ac:dyDescent="0.25">
      <c r="A5" s="172" t="s">
        <v>279</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c r="BD5" s="449"/>
      <c r="BE5" s="449"/>
      <c r="BF5" s="449"/>
      <c r="BG5" s="449"/>
      <c r="BH5" s="449"/>
      <c r="BI5" s="449"/>
      <c r="BJ5" s="449"/>
      <c r="BK5" s="449"/>
      <c r="BL5" s="449"/>
      <c r="BM5" s="449"/>
      <c r="BN5" s="449"/>
      <c r="BO5" s="449"/>
      <c r="BP5" s="449"/>
      <c r="BQ5" s="449"/>
      <c r="BR5" s="449"/>
      <c r="BS5" s="449"/>
      <c r="BT5" s="449"/>
      <c r="BU5" s="449"/>
      <c r="BV5" s="449"/>
      <c r="BW5" s="449"/>
      <c r="BX5" s="449"/>
      <c r="BY5" s="449"/>
      <c r="BZ5" s="449"/>
      <c r="CA5" s="449"/>
      <c r="CB5" s="449"/>
      <c r="CC5" s="449"/>
      <c r="CD5" s="449"/>
      <c r="CE5" s="449"/>
      <c r="CF5" s="449"/>
      <c r="CG5" s="449"/>
      <c r="CH5" s="449"/>
      <c r="CI5" s="449"/>
      <c r="CJ5" s="449"/>
      <c r="CK5" s="449"/>
      <c r="CL5" s="449"/>
      <c r="CM5" s="449"/>
      <c r="CN5" s="449"/>
      <c r="CO5" s="449"/>
      <c r="CP5" s="449"/>
      <c r="CQ5" s="449"/>
      <c r="CR5" s="449"/>
      <c r="CS5" s="449"/>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row>
    <row r="6" spans="1:180" x14ac:dyDescent="0.25">
      <c r="A6" s="172" t="s">
        <v>280</v>
      </c>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row>
    <row r="7" spans="1:180" x14ac:dyDescent="0.25">
      <c r="A7" s="449"/>
      <c r="B7" s="147">
        <v>1960</v>
      </c>
      <c r="C7" s="147">
        <v>1961</v>
      </c>
      <c r="D7" s="147">
        <v>1962</v>
      </c>
      <c r="E7" s="147">
        <v>1963</v>
      </c>
      <c r="F7" s="147">
        <v>1964</v>
      </c>
      <c r="G7" s="147">
        <v>1965</v>
      </c>
      <c r="H7" s="147">
        <v>1966</v>
      </c>
      <c r="I7" s="147">
        <v>1967</v>
      </c>
      <c r="J7" s="147">
        <v>1968</v>
      </c>
      <c r="K7" s="147">
        <v>1969</v>
      </c>
      <c r="L7" s="147">
        <v>1970</v>
      </c>
      <c r="M7" s="147">
        <v>1971</v>
      </c>
      <c r="N7" s="147">
        <v>1972</v>
      </c>
      <c r="O7" s="147">
        <v>1973</v>
      </c>
      <c r="P7" s="147">
        <v>1974</v>
      </c>
      <c r="Q7" s="147">
        <v>1975</v>
      </c>
      <c r="R7" s="147">
        <v>1976</v>
      </c>
      <c r="S7" s="147">
        <v>1977</v>
      </c>
      <c r="T7" s="147">
        <v>1978</v>
      </c>
      <c r="U7" s="147">
        <v>1979</v>
      </c>
      <c r="V7" s="147">
        <v>1980</v>
      </c>
      <c r="W7" s="147">
        <v>1981</v>
      </c>
      <c r="X7" s="147">
        <v>1982</v>
      </c>
      <c r="Y7" s="147">
        <v>1983</v>
      </c>
      <c r="Z7" s="147">
        <v>1984</v>
      </c>
      <c r="AA7" s="147">
        <v>1985</v>
      </c>
      <c r="AB7" s="147">
        <v>1986</v>
      </c>
      <c r="AC7" s="147">
        <v>1987</v>
      </c>
      <c r="AD7" s="147">
        <v>1988</v>
      </c>
      <c r="AE7" s="147">
        <v>1989</v>
      </c>
      <c r="AF7" s="147">
        <v>1990</v>
      </c>
      <c r="AG7" s="147">
        <v>1991</v>
      </c>
      <c r="AH7" s="147">
        <v>1992</v>
      </c>
      <c r="AI7" s="147">
        <v>1993</v>
      </c>
      <c r="AJ7" s="147">
        <v>1994</v>
      </c>
      <c r="AK7" s="147">
        <v>1995</v>
      </c>
      <c r="AL7" s="147">
        <v>1996</v>
      </c>
      <c r="AM7" s="147">
        <v>1997</v>
      </c>
      <c r="AN7" s="147">
        <v>1998</v>
      </c>
      <c r="AO7" s="147">
        <v>1999</v>
      </c>
      <c r="AP7" s="147">
        <v>2000</v>
      </c>
      <c r="AQ7" s="147">
        <v>2001</v>
      </c>
      <c r="AR7" s="147">
        <v>2002</v>
      </c>
      <c r="AS7" s="147">
        <v>2003</v>
      </c>
      <c r="AT7" s="147">
        <v>2004</v>
      </c>
      <c r="AU7" s="147">
        <v>2005</v>
      </c>
      <c r="AV7" s="147">
        <v>2006</v>
      </c>
      <c r="AW7" s="147">
        <v>2007</v>
      </c>
      <c r="AX7" s="147">
        <v>2008</v>
      </c>
      <c r="AY7" s="147">
        <v>2009</v>
      </c>
      <c r="AZ7" s="147">
        <v>2010</v>
      </c>
      <c r="BA7" s="147">
        <v>2011</v>
      </c>
      <c r="BB7" s="147">
        <v>2012</v>
      </c>
      <c r="BC7" s="147">
        <v>2013</v>
      </c>
      <c r="BD7" s="147">
        <v>2014</v>
      </c>
      <c r="BE7" s="147">
        <v>2015</v>
      </c>
      <c r="BF7" s="147">
        <v>2016</v>
      </c>
      <c r="BG7" s="147">
        <v>2017</v>
      </c>
      <c r="BH7" s="147">
        <v>2018</v>
      </c>
      <c r="BI7" s="147">
        <v>2019</v>
      </c>
      <c r="BJ7" s="147">
        <v>2020</v>
      </c>
      <c r="BK7" s="147">
        <v>2021</v>
      </c>
      <c r="BL7" s="147">
        <v>2022</v>
      </c>
      <c r="BM7" s="147">
        <v>2023</v>
      </c>
      <c r="BN7" s="147">
        <v>2024</v>
      </c>
      <c r="BO7" s="147">
        <v>2025</v>
      </c>
      <c r="BP7" s="147">
        <v>2026</v>
      </c>
      <c r="BQ7" s="147">
        <v>2027</v>
      </c>
      <c r="BR7" s="147">
        <v>2028</v>
      </c>
      <c r="BS7" s="147">
        <v>2029</v>
      </c>
      <c r="BT7" s="147">
        <v>2030</v>
      </c>
      <c r="BU7" s="147">
        <v>2031</v>
      </c>
      <c r="BV7" s="147">
        <v>2032</v>
      </c>
      <c r="BW7" s="147">
        <v>2033</v>
      </c>
      <c r="BX7" s="147">
        <v>2034</v>
      </c>
      <c r="BY7" s="147">
        <v>2035</v>
      </c>
      <c r="BZ7" s="147">
        <v>2036</v>
      </c>
      <c r="CA7" s="147">
        <v>2037</v>
      </c>
      <c r="CB7" s="147">
        <v>2038</v>
      </c>
      <c r="CC7" s="147">
        <v>2039</v>
      </c>
      <c r="CD7" s="147">
        <v>2040</v>
      </c>
      <c r="CE7" s="147">
        <v>2041</v>
      </c>
      <c r="CF7" s="147">
        <v>2042</v>
      </c>
      <c r="CG7" s="147">
        <v>2043</v>
      </c>
      <c r="CH7" s="147">
        <v>2044</v>
      </c>
      <c r="CI7" s="147">
        <v>2045</v>
      </c>
      <c r="CJ7" s="147">
        <v>2046</v>
      </c>
      <c r="CK7" s="147">
        <v>2047</v>
      </c>
      <c r="CL7" s="147">
        <v>2048</v>
      </c>
      <c r="CM7" s="147">
        <v>2049</v>
      </c>
      <c r="CN7" s="147">
        <v>2050</v>
      </c>
      <c r="CO7" s="147">
        <v>2051</v>
      </c>
      <c r="CP7" s="147">
        <v>2052</v>
      </c>
      <c r="CQ7" s="147">
        <v>2053</v>
      </c>
      <c r="CR7" s="147">
        <v>2054</v>
      </c>
      <c r="CS7" s="147">
        <v>2055</v>
      </c>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row>
    <row r="8" spans="1:180" x14ac:dyDescent="0.25">
      <c r="A8" s="509" t="s">
        <v>281</v>
      </c>
      <c r="B8" s="510">
        <v>316.91000000000003</v>
      </c>
      <c r="C8" s="510">
        <v>317.64</v>
      </c>
      <c r="D8" s="510">
        <v>318.45</v>
      </c>
      <c r="E8" s="510">
        <v>318.99</v>
      </c>
      <c r="F8" s="510">
        <v>319.62</v>
      </c>
      <c r="G8" s="510">
        <v>320.04000000000002</v>
      </c>
      <c r="H8" s="510">
        <v>321.38</v>
      </c>
      <c r="I8" s="510">
        <v>322.16000000000003</v>
      </c>
      <c r="J8" s="510">
        <v>323.04000000000002</v>
      </c>
      <c r="K8" s="510">
        <v>324.62</v>
      </c>
      <c r="L8" s="510">
        <v>325.68</v>
      </c>
      <c r="M8" s="510">
        <v>326.32</v>
      </c>
      <c r="N8" s="510">
        <v>327.45</v>
      </c>
      <c r="O8" s="510">
        <v>329.68</v>
      </c>
      <c r="P8" s="510">
        <v>330.18</v>
      </c>
      <c r="Q8" s="510">
        <v>331.11</v>
      </c>
      <c r="R8" s="510">
        <v>332.04</v>
      </c>
      <c r="S8" s="510">
        <v>333.83</v>
      </c>
      <c r="T8" s="510">
        <v>335.4</v>
      </c>
      <c r="U8" s="510">
        <v>336.84</v>
      </c>
      <c r="V8" s="510">
        <v>338.75</v>
      </c>
      <c r="W8" s="510">
        <v>340.11</v>
      </c>
      <c r="X8" s="510">
        <v>341.45</v>
      </c>
      <c r="Y8" s="510">
        <v>343.05</v>
      </c>
      <c r="Z8" s="510">
        <v>344.65</v>
      </c>
      <c r="AA8" s="510">
        <v>346.12</v>
      </c>
      <c r="AB8" s="510">
        <v>347.42</v>
      </c>
      <c r="AC8" s="510">
        <v>349.19</v>
      </c>
      <c r="AD8" s="510">
        <v>351.57</v>
      </c>
      <c r="AE8" s="510">
        <v>353.12</v>
      </c>
      <c r="AF8" s="510">
        <v>354.39</v>
      </c>
      <c r="AG8" s="510">
        <v>355.61</v>
      </c>
      <c r="AH8" s="510">
        <v>356.45</v>
      </c>
      <c r="AI8" s="414">
        <v>357.1</v>
      </c>
      <c r="AJ8" s="510">
        <v>358.83</v>
      </c>
      <c r="AK8" s="510">
        <v>360.82</v>
      </c>
      <c r="AL8" s="510">
        <v>362.61</v>
      </c>
      <c r="AM8" s="510">
        <v>363.73</v>
      </c>
      <c r="AN8" s="414">
        <v>366.7</v>
      </c>
      <c r="AO8" s="510">
        <v>368.38</v>
      </c>
      <c r="AP8" s="510">
        <v>369.55</v>
      </c>
      <c r="AQ8" s="510">
        <v>371.14</v>
      </c>
      <c r="AR8" s="510">
        <v>373.28</v>
      </c>
      <c r="AS8" s="414">
        <v>375.8</v>
      </c>
      <c r="AT8" s="510">
        <v>377.52</v>
      </c>
      <c r="AU8" s="414">
        <v>379.8</v>
      </c>
      <c r="AV8" s="414">
        <v>381.9</v>
      </c>
      <c r="AW8" s="510">
        <v>383.79</v>
      </c>
      <c r="AX8" s="510">
        <v>385.6</v>
      </c>
      <c r="AY8" s="510">
        <v>387.43</v>
      </c>
      <c r="AZ8" s="414">
        <v>389.9</v>
      </c>
      <c r="BA8" s="510">
        <v>391.65</v>
      </c>
      <c r="BB8" s="510">
        <v>393.85</v>
      </c>
      <c r="BC8" s="510">
        <v>396.52</v>
      </c>
      <c r="BD8" s="510">
        <v>398.65</v>
      </c>
      <c r="BE8" s="510">
        <v>400.83</v>
      </c>
      <c r="BF8" s="510">
        <v>404.24</v>
      </c>
      <c r="BG8" s="510">
        <v>406.55</v>
      </c>
      <c r="BH8" s="510">
        <v>408.52</v>
      </c>
      <c r="BI8" s="510">
        <v>411.44</v>
      </c>
      <c r="BJ8" s="510"/>
      <c r="BK8" s="510"/>
      <c r="BL8" s="510"/>
      <c r="BM8" s="510"/>
      <c r="BN8" s="510"/>
      <c r="BO8" s="510"/>
      <c r="BP8" s="510"/>
      <c r="BQ8" s="510"/>
      <c r="BR8" s="510"/>
      <c r="BS8" s="510"/>
      <c r="BT8" s="510"/>
      <c r="BU8" s="510"/>
      <c r="BV8" s="510"/>
      <c r="BW8" s="510"/>
      <c r="BX8" s="510"/>
      <c r="BY8" s="510"/>
      <c r="BZ8" s="510"/>
      <c r="CA8" s="510"/>
      <c r="CB8" s="510"/>
      <c r="CC8" s="510"/>
      <c r="CD8" s="510"/>
      <c r="CE8" s="510"/>
      <c r="CF8" s="510"/>
      <c r="CG8" s="510"/>
      <c r="CH8" s="510"/>
      <c r="CI8" s="510"/>
      <c r="CJ8" s="510"/>
      <c r="CK8" s="510"/>
      <c r="CL8" s="510"/>
      <c r="CM8" s="510"/>
      <c r="CN8" s="510"/>
      <c r="CO8" s="510"/>
      <c r="CP8" s="510"/>
      <c r="CQ8" s="510"/>
      <c r="CR8" s="510"/>
      <c r="CS8" s="510"/>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row>
    <row r="9" spans="1:180" x14ac:dyDescent="0.25">
      <c r="A9" s="449"/>
      <c r="B9" s="511">
        <v>1960</v>
      </c>
      <c r="C9" s="511">
        <v>1961</v>
      </c>
      <c r="D9" s="511">
        <v>1962</v>
      </c>
      <c r="E9" s="511">
        <v>1963</v>
      </c>
      <c r="F9" s="511">
        <v>1964</v>
      </c>
      <c r="G9" s="511">
        <v>1965</v>
      </c>
      <c r="H9" s="511">
        <v>1966</v>
      </c>
      <c r="I9" s="511">
        <v>1967</v>
      </c>
      <c r="J9" s="511">
        <v>1968</v>
      </c>
      <c r="K9" s="511">
        <v>1969</v>
      </c>
      <c r="L9" s="511">
        <v>1970</v>
      </c>
      <c r="M9" s="511">
        <v>1971</v>
      </c>
      <c r="N9" s="511">
        <v>1972</v>
      </c>
      <c r="O9" s="511">
        <v>1973</v>
      </c>
      <c r="P9" s="511">
        <v>1974</v>
      </c>
      <c r="Q9" s="511">
        <v>1975</v>
      </c>
      <c r="R9" s="511">
        <v>1976</v>
      </c>
      <c r="S9" s="511">
        <v>1977</v>
      </c>
      <c r="T9" s="511">
        <v>1978</v>
      </c>
      <c r="U9" s="511">
        <v>1979</v>
      </c>
      <c r="V9" s="511">
        <v>1980</v>
      </c>
      <c r="W9" s="511">
        <v>1981</v>
      </c>
      <c r="X9" s="511">
        <v>1982</v>
      </c>
      <c r="Y9" s="511">
        <v>1983</v>
      </c>
      <c r="Z9" s="511">
        <v>1984</v>
      </c>
      <c r="AA9" s="511">
        <v>1985</v>
      </c>
      <c r="AB9" s="511">
        <v>1986</v>
      </c>
      <c r="AC9" s="511">
        <v>1987</v>
      </c>
      <c r="AD9" s="511">
        <v>1988</v>
      </c>
      <c r="AE9" s="511">
        <v>1989</v>
      </c>
      <c r="AF9" s="511">
        <v>1990</v>
      </c>
      <c r="AG9" s="511">
        <v>1991</v>
      </c>
      <c r="AH9" s="511">
        <v>1992</v>
      </c>
      <c r="AI9" s="511">
        <v>1993</v>
      </c>
      <c r="AJ9" s="511">
        <v>1994</v>
      </c>
      <c r="AK9" s="511">
        <v>1995</v>
      </c>
      <c r="AL9" s="511">
        <v>1996</v>
      </c>
      <c r="AM9" s="511">
        <v>1997</v>
      </c>
      <c r="AN9" s="511">
        <v>1998</v>
      </c>
      <c r="AO9" s="511">
        <v>1999</v>
      </c>
      <c r="AP9" s="511">
        <v>2000</v>
      </c>
      <c r="AQ9" s="511">
        <v>2001</v>
      </c>
      <c r="AR9" s="511">
        <v>2002</v>
      </c>
      <c r="AS9" s="511">
        <v>2003</v>
      </c>
      <c r="AT9" s="511">
        <v>2004</v>
      </c>
      <c r="AU9" s="511">
        <v>2005</v>
      </c>
      <c r="AV9" s="511">
        <v>2006</v>
      </c>
      <c r="AW9" s="511">
        <v>2007</v>
      </c>
      <c r="AX9" s="511">
        <v>2008</v>
      </c>
      <c r="AY9" s="511">
        <v>2009</v>
      </c>
      <c r="AZ9" s="511">
        <v>2010</v>
      </c>
      <c r="BA9" s="511">
        <v>2011</v>
      </c>
      <c r="BB9" s="511">
        <v>2012</v>
      </c>
      <c r="BC9" s="511">
        <v>2013</v>
      </c>
      <c r="BD9" s="511">
        <v>2014</v>
      </c>
      <c r="BE9" s="511">
        <v>2015</v>
      </c>
      <c r="BF9" s="511">
        <v>2016</v>
      </c>
      <c r="BG9" s="511">
        <v>2017</v>
      </c>
      <c r="BH9" s="511">
        <v>2018</v>
      </c>
      <c r="BI9" s="511">
        <v>2019</v>
      </c>
      <c r="BJ9" s="511">
        <v>2020</v>
      </c>
      <c r="BK9" s="511">
        <v>2021</v>
      </c>
      <c r="BL9" s="511">
        <v>2022</v>
      </c>
      <c r="BM9" s="511">
        <v>2023</v>
      </c>
      <c r="BN9" s="511">
        <v>2024</v>
      </c>
      <c r="BO9" s="511">
        <v>2025</v>
      </c>
      <c r="BP9" s="511">
        <v>2026</v>
      </c>
      <c r="BQ9" s="511">
        <v>2027</v>
      </c>
      <c r="BR9" s="511">
        <v>2028</v>
      </c>
      <c r="BS9" s="511">
        <v>2029</v>
      </c>
      <c r="BT9" s="511">
        <v>2030</v>
      </c>
      <c r="BU9" s="511">
        <v>2031</v>
      </c>
      <c r="BV9" s="511">
        <v>2032</v>
      </c>
      <c r="BW9" s="511">
        <v>2033</v>
      </c>
      <c r="BX9" s="511">
        <v>2034</v>
      </c>
      <c r="BY9" s="511">
        <v>2035</v>
      </c>
      <c r="BZ9" s="511">
        <v>2036</v>
      </c>
      <c r="CA9" s="511">
        <v>2037</v>
      </c>
      <c r="CB9" s="511">
        <v>2038</v>
      </c>
      <c r="CC9" s="511">
        <v>2039</v>
      </c>
      <c r="CD9" s="511">
        <v>2040</v>
      </c>
      <c r="CE9" s="511">
        <v>2041</v>
      </c>
      <c r="CF9" s="511">
        <v>2042</v>
      </c>
      <c r="CG9" s="511">
        <v>2043</v>
      </c>
      <c r="CH9" s="511">
        <v>2044</v>
      </c>
      <c r="CI9" s="511">
        <v>2045</v>
      </c>
      <c r="CJ9" s="511">
        <v>2046</v>
      </c>
      <c r="CK9" s="511">
        <v>2047</v>
      </c>
      <c r="CL9" s="511">
        <v>2048</v>
      </c>
      <c r="CM9" s="511">
        <v>2049</v>
      </c>
      <c r="CN9" s="511">
        <v>2050</v>
      </c>
      <c r="CO9" s="511">
        <v>2051</v>
      </c>
      <c r="CP9" s="511">
        <v>2052</v>
      </c>
      <c r="CQ9" s="511">
        <v>2053</v>
      </c>
      <c r="CR9" s="511">
        <v>2054</v>
      </c>
      <c r="CS9" s="511">
        <v>2055</v>
      </c>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row>
    <row r="10" spans="1:180" x14ac:dyDescent="0.25">
      <c r="A10" s="449"/>
      <c r="B10" s="512" t="s">
        <v>282</v>
      </c>
      <c r="C10" s="513">
        <f t="shared" ref="C10:BF10" si="0">C8-B8</f>
        <v>0.72999999999996135</v>
      </c>
      <c r="D10" s="513">
        <f t="shared" si="0"/>
        <v>0.81000000000000227</v>
      </c>
      <c r="E10" s="513">
        <f t="shared" si="0"/>
        <v>0.54000000000002046</v>
      </c>
      <c r="F10" s="513">
        <f t="shared" si="0"/>
        <v>0.62999999999999545</v>
      </c>
      <c r="G10" s="513">
        <f t="shared" si="0"/>
        <v>0.42000000000001592</v>
      </c>
      <c r="H10" s="513">
        <f t="shared" si="0"/>
        <v>1.339999999999975</v>
      </c>
      <c r="I10" s="513">
        <f t="shared" si="0"/>
        <v>0.78000000000002956</v>
      </c>
      <c r="J10" s="513">
        <f t="shared" si="0"/>
        <v>0.87999999999999545</v>
      </c>
      <c r="K10" s="513">
        <f t="shared" si="0"/>
        <v>1.5799999999999841</v>
      </c>
      <c r="L10" s="513">
        <f t="shared" si="0"/>
        <v>1.0600000000000023</v>
      </c>
      <c r="M10" s="513">
        <f t="shared" si="0"/>
        <v>0.63999999999998636</v>
      </c>
      <c r="N10" s="513">
        <f t="shared" si="0"/>
        <v>1.1299999999999955</v>
      </c>
      <c r="O10" s="513">
        <f t="shared" si="0"/>
        <v>2.2300000000000182</v>
      </c>
      <c r="P10" s="513">
        <f t="shared" si="0"/>
        <v>0.5</v>
      </c>
      <c r="Q10" s="513">
        <f t="shared" si="0"/>
        <v>0.93000000000000682</v>
      </c>
      <c r="R10" s="513">
        <f t="shared" si="0"/>
        <v>0.93000000000000682</v>
      </c>
      <c r="S10" s="513">
        <f t="shared" si="0"/>
        <v>1.7899999999999636</v>
      </c>
      <c r="T10" s="513">
        <f t="shared" si="0"/>
        <v>1.5699999999999932</v>
      </c>
      <c r="U10" s="513">
        <f t="shared" si="0"/>
        <v>1.4399999999999977</v>
      </c>
      <c r="V10" s="513">
        <f t="shared" si="0"/>
        <v>1.910000000000025</v>
      </c>
      <c r="W10" s="513">
        <f t="shared" si="0"/>
        <v>1.3600000000000136</v>
      </c>
      <c r="X10" s="513">
        <f t="shared" si="0"/>
        <v>1.339999999999975</v>
      </c>
      <c r="Y10" s="513">
        <f t="shared" si="0"/>
        <v>1.6000000000000227</v>
      </c>
      <c r="Z10" s="513">
        <f t="shared" si="0"/>
        <v>1.5999999999999659</v>
      </c>
      <c r="AA10" s="513">
        <f t="shared" si="0"/>
        <v>1.4700000000000273</v>
      </c>
      <c r="AB10" s="513">
        <f t="shared" si="0"/>
        <v>1.3000000000000114</v>
      </c>
      <c r="AC10" s="513">
        <f t="shared" si="0"/>
        <v>1.7699999999999818</v>
      </c>
      <c r="AD10" s="513">
        <f t="shared" si="0"/>
        <v>2.3799999999999955</v>
      </c>
      <c r="AE10" s="513">
        <f t="shared" si="0"/>
        <v>1.5500000000000114</v>
      </c>
      <c r="AF10" s="513">
        <f t="shared" si="0"/>
        <v>1.2699999999999818</v>
      </c>
      <c r="AG10" s="513">
        <f t="shared" si="0"/>
        <v>1.2200000000000273</v>
      </c>
      <c r="AH10" s="513">
        <f t="shared" si="0"/>
        <v>0.83999999999997499</v>
      </c>
      <c r="AI10" s="513">
        <f t="shared" si="0"/>
        <v>0.65000000000003411</v>
      </c>
      <c r="AJ10" s="513">
        <f t="shared" si="0"/>
        <v>1.7299999999999613</v>
      </c>
      <c r="AK10" s="513">
        <f t="shared" si="0"/>
        <v>1.9900000000000091</v>
      </c>
      <c r="AL10" s="513">
        <f t="shared" si="0"/>
        <v>1.7900000000000205</v>
      </c>
      <c r="AM10" s="513">
        <f t="shared" si="0"/>
        <v>1.1200000000000045</v>
      </c>
      <c r="AN10" s="513">
        <f t="shared" si="0"/>
        <v>2.9699999999999704</v>
      </c>
      <c r="AO10" s="513">
        <f t="shared" si="0"/>
        <v>1.6800000000000068</v>
      </c>
      <c r="AP10" s="513">
        <f t="shared" si="0"/>
        <v>1.1700000000000159</v>
      </c>
      <c r="AQ10" s="513">
        <f t="shared" si="0"/>
        <v>1.589999999999975</v>
      </c>
      <c r="AR10" s="513">
        <f t="shared" si="0"/>
        <v>2.1399999999999864</v>
      </c>
      <c r="AS10" s="513">
        <f t="shared" si="0"/>
        <v>2.5200000000000387</v>
      </c>
      <c r="AT10" s="513">
        <f t="shared" si="0"/>
        <v>1.7199999999999704</v>
      </c>
      <c r="AU10" s="513">
        <f t="shared" si="0"/>
        <v>2.2800000000000296</v>
      </c>
      <c r="AV10" s="513">
        <f t="shared" si="0"/>
        <v>2.0999999999999659</v>
      </c>
      <c r="AW10" s="513">
        <f t="shared" si="0"/>
        <v>1.8900000000000432</v>
      </c>
      <c r="AX10" s="513">
        <f t="shared" si="0"/>
        <v>1.8100000000000023</v>
      </c>
      <c r="AY10" s="513">
        <f t="shared" si="0"/>
        <v>1.8299999999999841</v>
      </c>
      <c r="AZ10" s="513">
        <f t="shared" si="0"/>
        <v>2.4699999999999704</v>
      </c>
      <c r="BA10" s="513">
        <f t="shared" si="0"/>
        <v>1.75</v>
      </c>
      <c r="BB10" s="513">
        <f t="shared" si="0"/>
        <v>2.2000000000000455</v>
      </c>
      <c r="BC10" s="513">
        <f t="shared" si="0"/>
        <v>2.6699999999999591</v>
      </c>
      <c r="BD10" s="513">
        <f t="shared" si="0"/>
        <v>2.1299999999999955</v>
      </c>
      <c r="BE10" s="513">
        <f t="shared" si="0"/>
        <v>2.1800000000000068</v>
      </c>
      <c r="BF10" s="513">
        <f t="shared" si="0"/>
        <v>3.410000000000025</v>
      </c>
      <c r="BG10" s="513">
        <f>BG8-BF8</f>
        <v>2.3100000000000023</v>
      </c>
      <c r="BH10" s="513">
        <f>BH8-BG8</f>
        <v>1.9699999999999704</v>
      </c>
      <c r="BI10" s="513">
        <f>BI8-BH8</f>
        <v>2.9200000000000159</v>
      </c>
      <c r="BJ10" s="449"/>
      <c r="BK10" s="449"/>
      <c r="BL10" s="449"/>
      <c r="BM10" s="449"/>
      <c r="BN10" s="449"/>
      <c r="BO10" s="449"/>
      <c r="BP10" s="449"/>
      <c r="BQ10" s="449"/>
      <c r="BR10" s="449"/>
      <c r="BS10" s="449"/>
      <c r="BT10" s="449"/>
      <c r="BU10" s="449"/>
      <c r="BV10" s="449"/>
      <c r="BW10" s="449"/>
      <c r="BX10" s="449"/>
      <c r="BY10" s="449"/>
      <c r="BZ10" s="449"/>
      <c r="CA10" s="449"/>
      <c r="CB10" s="449"/>
      <c r="CC10" s="449"/>
      <c r="CD10" s="449"/>
      <c r="CE10" s="449"/>
      <c r="CF10" s="449"/>
      <c r="CG10" s="449"/>
      <c r="CH10" s="449"/>
      <c r="CI10" s="449"/>
      <c r="CJ10" s="449"/>
      <c r="CK10" s="449"/>
      <c r="CL10" s="449"/>
      <c r="CM10" s="449"/>
      <c r="CN10" s="449"/>
      <c r="CO10" s="449"/>
      <c r="CP10" s="449"/>
      <c r="CQ10" s="449"/>
      <c r="CR10" s="449"/>
      <c r="CS10" s="449"/>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row>
    <row r="11" spans="1:180"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row>
    <row r="12" spans="1:180"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row>
    <row r="13" spans="1:180"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row>
    <row r="14" spans="1:180"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row>
    <row r="15" spans="1:180"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row>
    <row r="16" spans="1:180"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row>
    <row r="17" spans="1:180"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row>
    <row r="18" spans="1:18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row>
    <row r="19" spans="1:180"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row>
    <row r="20" spans="1:18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row>
    <row r="21" spans="1:180"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row>
    <row r="22" spans="1:180"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row>
    <row r="23" spans="1:180"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row>
    <row r="24" spans="1:180"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row>
    <row r="25" spans="1:180"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row>
    <row r="26" spans="1:180"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row>
    <row r="27" spans="1:180"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row>
    <row r="28" spans="1:180"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row>
    <row r="29" spans="1:180"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row>
    <row r="30" spans="1:180"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row>
    <row r="31" spans="1:180"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row>
    <row r="32" spans="1:180"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row>
    <row r="33" spans="1:180" x14ac:dyDescent="0.25">
      <c r="A33" s="172" t="s">
        <v>283</v>
      </c>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449"/>
      <c r="AR33" s="449"/>
      <c r="AS33" s="449"/>
      <c r="AT33" s="449"/>
      <c r="AU33" s="449"/>
      <c r="AV33" s="449"/>
      <c r="AW33" s="449"/>
      <c r="AX33" s="449"/>
      <c r="AY33" s="449"/>
      <c r="AZ33" s="449"/>
      <c r="BA33" s="449"/>
      <c r="BB33" s="449"/>
      <c r="BC33" s="449"/>
      <c r="BD33" s="449"/>
      <c r="BE33" s="449"/>
      <c r="BF33" s="449"/>
      <c r="BG33" s="449"/>
      <c r="BH33" s="449"/>
      <c r="BI33" s="449"/>
      <c r="BJ33" s="449"/>
      <c r="BK33" s="449"/>
      <c r="BL33" s="449"/>
      <c r="BM33" s="449"/>
      <c r="BN33" s="449"/>
      <c r="BO33" s="449"/>
      <c r="BP33" s="449"/>
      <c r="BQ33" s="449"/>
      <c r="BR33" s="449"/>
      <c r="BS33" s="449"/>
      <c r="BT33" s="449"/>
      <c r="BU33" s="449"/>
      <c r="BV33" s="449"/>
      <c r="BW33" s="449"/>
      <c r="BX33" s="449"/>
      <c r="BY33" s="449"/>
      <c r="BZ33" s="449"/>
      <c r="CA33" s="449"/>
      <c r="CB33" s="449"/>
      <c r="CC33" s="449"/>
      <c r="CD33" s="449"/>
      <c r="CE33" s="449"/>
      <c r="CF33" s="449"/>
      <c r="CG33" s="449"/>
      <c r="CH33" s="449"/>
      <c r="CI33" s="449"/>
      <c r="CJ33" s="449"/>
      <c r="CK33" s="449"/>
      <c r="CL33" s="449"/>
      <c r="CM33" s="449"/>
      <c r="CN33" s="449"/>
      <c r="CO33" s="449"/>
      <c r="CP33" s="449"/>
      <c r="CQ33" s="449"/>
      <c r="CR33" s="449"/>
      <c r="CS33" s="449"/>
      <c r="CT33" s="449"/>
      <c r="CU33" s="449"/>
      <c r="CV33" s="449"/>
      <c r="CW33" s="449"/>
      <c r="CX33" s="449"/>
      <c r="CY33" s="449"/>
      <c r="CZ33" s="449"/>
      <c r="DA33" s="449"/>
      <c r="DB33" s="449"/>
      <c r="DC33" s="449"/>
      <c r="DD33" s="449"/>
      <c r="DE33" s="449"/>
      <c r="DF33" s="449"/>
      <c r="DG33" s="449"/>
      <c r="DH33" s="449"/>
      <c r="DI33" s="449"/>
      <c r="DJ33" s="449"/>
      <c r="DK33" s="449"/>
      <c r="DL33" s="449"/>
      <c r="DM33" s="449"/>
      <c r="DN33" s="449"/>
      <c r="DO33" s="449"/>
      <c r="DP33" s="449"/>
      <c r="DQ33" s="449"/>
      <c r="DR33" s="449"/>
      <c r="DS33" s="449"/>
      <c r="DT33" s="449"/>
      <c r="DU33" s="449"/>
      <c r="DV33" s="449"/>
      <c r="DW33" s="449"/>
      <c r="DX33" s="449"/>
      <c r="DY33" s="449"/>
      <c r="DZ33" s="449"/>
      <c r="EA33" s="449"/>
      <c r="EB33" s="449"/>
      <c r="EC33" s="449"/>
      <c r="ED33" s="449"/>
      <c r="EE33" s="449"/>
      <c r="EF33" s="449"/>
      <c r="EG33" s="449"/>
      <c r="EH33" s="449"/>
      <c r="EI33" s="449"/>
      <c r="EJ33" s="449"/>
      <c r="EK33" s="449"/>
      <c r="EL33" s="449"/>
      <c r="EM33" s="449"/>
      <c r="EN33" s="449"/>
      <c r="EO33" s="449"/>
      <c r="EP33" s="449"/>
      <c r="EQ33" s="449"/>
      <c r="ER33" s="449"/>
      <c r="ES33" s="449"/>
      <c r="ET33" s="449"/>
      <c r="EU33" s="449"/>
      <c r="EV33" s="449"/>
      <c r="EW33" s="449"/>
      <c r="EX33" s="449"/>
      <c r="EY33" s="449"/>
      <c r="EZ33" s="449"/>
      <c r="FA33" s="449"/>
      <c r="FB33" s="449"/>
      <c r="FC33" s="449"/>
      <c r="FD33" s="449"/>
      <c r="FE33" s="449"/>
      <c r="FF33" s="449"/>
      <c r="FG33" s="449"/>
      <c r="FH33" s="449"/>
      <c r="FI33" s="449"/>
      <c r="FJ33" s="449"/>
      <c r="FK33" s="449"/>
      <c r="FL33" s="449"/>
      <c r="FM33" s="449"/>
      <c r="FN33" s="449"/>
      <c r="FO33" s="449"/>
      <c r="FP33" s="449"/>
      <c r="FQ33" s="449"/>
      <c r="FR33" s="449"/>
      <c r="FS33" s="449"/>
      <c r="FT33" s="449"/>
      <c r="FU33" s="449"/>
      <c r="FV33" s="2"/>
      <c r="FW33" s="2"/>
      <c r="FX33" s="2"/>
    </row>
    <row r="34" spans="1:180" x14ac:dyDescent="0.25">
      <c r="A34" s="172" t="s">
        <v>284</v>
      </c>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49"/>
      <c r="AN34" s="449"/>
      <c r="AO34" s="449"/>
      <c r="AP34" s="449"/>
      <c r="AQ34" s="449"/>
      <c r="AR34" s="449"/>
      <c r="AS34" s="449"/>
      <c r="AT34" s="449"/>
      <c r="AU34" s="449"/>
      <c r="AV34" s="449"/>
      <c r="AW34" s="449"/>
      <c r="AX34" s="449"/>
      <c r="AY34" s="449"/>
      <c r="AZ34" s="449"/>
      <c r="BA34" s="449"/>
      <c r="BB34" s="449"/>
      <c r="BC34" s="449"/>
      <c r="BD34" s="449"/>
      <c r="BE34" s="449"/>
      <c r="BF34" s="449"/>
      <c r="BG34" s="449"/>
      <c r="BH34" s="449"/>
      <c r="BI34" s="449"/>
      <c r="BJ34" s="449"/>
      <c r="BK34" s="449"/>
      <c r="BL34" s="449"/>
      <c r="BM34" s="449"/>
      <c r="BN34" s="449"/>
      <c r="BO34" s="449"/>
      <c r="BP34" s="449"/>
      <c r="BQ34" s="449"/>
      <c r="BR34" s="449"/>
      <c r="BS34" s="449"/>
      <c r="BT34" s="449"/>
      <c r="BU34" s="449"/>
      <c r="BV34" s="449"/>
      <c r="BW34" s="449"/>
      <c r="BX34" s="449"/>
      <c r="BY34" s="449"/>
      <c r="BZ34" s="449"/>
      <c r="CA34" s="449"/>
      <c r="CB34" s="449"/>
      <c r="CC34" s="449"/>
      <c r="CD34" s="449"/>
      <c r="CE34" s="449"/>
      <c r="CF34" s="449"/>
      <c r="CG34" s="449"/>
      <c r="CH34" s="449"/>
      <c r="CI34" s="449"/>
      <c r="CJ34" s="449"/>
      <c r="CK34" s="449"/>
      <c r="CL34" s="449"/>
      <c r="CM34" s="449"/>
      <c r="CN34" s="449"/>
      <c r="CO34" s="449"/>
      <c r="CP34" s="449"/>
      <c r="CQ34" s="449"/>
      <c r="CR34" s="449"/>
      <c r="CS34" s="449"/>
      <c r="CT34" s="449"/>
      <c r="CU34" s="449"/>
      <c r="CV34" s="449"/>
      <c r="CW34" s="449"/>
      <c r="CX34" s="449"/>
      <c r="CY34" s="449"/>
      <c r="CZ34" s="449"/>
      <c r="DA34" s="449"/>
      <c r="DB34" s="449"/>
      <c r="DC34" s="449"/>
      <c r="DD34" s="449"/>
      <c r="DE34" s="449"/>
      <c r="DF34" s="449"/>
      <c r="DG34" s="449"/>
      <c r="DH34" s="449"/>
      <c r="DI34" s="449"/>
      <c r="DJ34" s="449"/>
      <c r="DK34" s="449"/>
      <c r="DL34" s="449"/>
      <c r="DM34" s="449"/>
      <c r="DN34" s="449"/>
      <c r="DO34" s="449"/>
      <c r="DP34" s="449"/>
      <c r="DQ34" s="449"/>
      <c r="DR34" s="449"/>
      <c r="DS34" s="449"/>
      <c r="DT34" s="449"/>
      <c r="DU34" s="449"/>
      <c r="DV34" s="449"/>
      <c r="DW34" s="449"/>
      <c r="DX34" s="449"/>
      <c r="DY34" s="449"/>
      <c r="DZ34" s="449"/>
      <c r="EA34" s="449"/>
      <c r="EB34" s="449"/>
      <c r="EC34" s="449"/>
      <c r="ED34" s="449"/>
      <c r="EE34" s="449"/>
      <c r="EF34" s="449"/>
      <c r="EG34" s="449"/>
      <c r="EH34" s="449"/>
      <c r="EI34" s="449"/>
      <c r="EJ34" s="449"/>
      <c r="EK34" s="449"/>
      <c r="EL34" s="449"/>
      <c r="EM34" s="449"/>
      <c r="EN34" s="449"/>
      <c r="EO34" s="449"/>
      <c r="EP34" s="449"/>
      <c r="EQ34" s="449"/>
      <c r="ER34" s="449"/>
      <c r="ES34" s="449"/>
      <c r="ET34" s="449"/>
      <c r="EU34" s="449"/>
      <c r="EV34" s="449"/>
      <c r="EW34" s="449"/>
      <c r="EX34" s="449"/>
      <c r="EY34" s="449"/>
      <c r="EZ34" s="449"/>
      <c r="FA34" s="449"/>
      <c r="FB34" s="449"/>
      <c r="FC34" s="449"/>
      <c r="FD34" s="449"/>
      <c r="FE34" s="449"/>
      <c r="FF34" s="449"/>
      <c r="FG34" s="449"/>
      <c r="FH34" s="449"/>
      <c r="FI34" s="449"/>
      <c r="FJ34" s="449"/>
      <c r="FK34" s="449"/>
      <c r="FL34" s="449"/>
      <c r="FM34" s="449"/>
      <c r="FN34" s="449"/>
      <c r="FO34" s="449"/>
      <c r="FP34" s="449"/>
      <c r="FQ34" s="449"/>
      <c r="FR34" s="449"/>
      <c r="FS34" s="449"/>
      <c r="FT34" s="449"/>
      <c r="FU34" s="449"/>
      <c r="FV34" s="2"/>
      <c r="FW34" s="2"/>
      <c r="FX34" s="2"/>
    </row>
    <row r="35" spans="1:180" x14ac:dyDescent="0.25">
      <c r="A35" s="514"/>
      <c r="B35" s="147">
        <v>1880</v>
      </c>
      <c r="C35" s="147">
        <v>1881</v>
      </c>
      <c r="D35" s="147">
        <v>1882</v>
      </c>
      <c r="E35" s="147">
        <v>1883</v>
      </c>
      <c r="F35" s="147">
        <v>1884</v>
      </c>
      <c r="G35" s="147">
        <v>1885</v>
      </c>
      <c r="H35" s="147">
        <v>1886</v>
      </c>
      <c r="I35" s="147">
        <v>1887</v>
      </c>
      <c r="J35" s="147">
        <v>1888</v>
      </c>
      <c r="K35" s="147">
        <v>1889</v>
      </c>
      <c r="L35" s="147">
        <v>1890</v>
      </c>
      <c r="M35" s="147">
        <v>1891</v>
      </c>
      <c r="N35" s="147">
        <v>1892</v>
      </c>
      <c r="O35" s="147">
        <v>1893</v>
      </c>
      <c r="P35" s="147">
        <v>1894</v>
      </c>
      <c r="Q35" s="147">
        <v>1895</v>
      </c>
      <c r="R35" s="147">
        <v>1896</v>
      </c>
      <c r="S35" s="147">
        <v>1897</v>
      </c>
      <c r="T35" s="147">
        <v>1898</v>
      </c>
      <c r="U35" s="147">
        <v>1899</v>
      </c>
      <c r="V35" s="147">
        <v>1900</v>
      </c>
      <c r="W35" s="147">
        <v>1901</v>
      </c>
      <c r="X35" s="147">
        <v>1902</v>
      </c>
      <c r="Y35" s="147">
        <v>1903</v>
      </c>
      <c r="Z35" s="147">
        <v>1904</v>
      </c>
      <c r="AA35" s="147">
        <v>1905</v>
      </c>
      <c r="AB35" s="147">
        <v>1906</v>
      </c>
      <c r="AC35" s="147">
        <v>1907</v>
      </c>
      <c r="AD35" s="147">
        <v>1908</v>
      </c>
      <c r="AE35" s="147">
        <v>1909</v>
      </c>
      <c r="AF35" s="147">
        <v>1910</v>
      </c>
      <c r="AG35" s="147">
        <v>1911</v>
      </c>
      <c r="AH35" s="147">
        <v>1912</v>
      </c>
      <c r="AI35" s="147">
        <v>1913</v>
      </c>
      <c r="AJ35" s="147">
        <v>1914</v>
      </c>
      <c r="AK35" s="147">
        <v>1915</v>
      </c>
      <c r="AL35" s="147">
        <v>1916</v>
      </c>
      <c r="AM35" s="147">
        <v>1917</v>
      </c>
      <c r="AN35" s="147">
        <v>1918</v>
      </c>
      <c r="AO35" s="147">
        <v>1919</v>
      </c>
      <c r="AP35" s="147">
        <v>1920</v>
      </c>
      <c r="AQ35" s="147">
        <v>1921</v>
      </c>
      <c r="AR35" s="147">
        <v>1922</v>
      </c>
      <c r="AS35" s="147">
        <v>1923</v>
      </c>
      <c r="AT35" s="147">
        <v>1924</v>
      </c>
      <c r="AU35" s="147">
        <v>1925</v>
      </c>
      <c r="AV35" s="147">
        <v>1926</v>
      </c>
      <c r="AW35" s="147">
        <v>1927</v>
      </c>
      <c r="AX35" s="147">
        <v>1928</v>
      </c>
      <c r="AY35" s="147">
        <v>1929</v>
      </c>
      <c r="AZ35" s="147">
        <v>1930</v>
      </c>
      <c r="BA35" s="147">
        <v>1931</v>
      </c>
      <c r="BB35" s="147">
        <v>1932</v>
      </c>
      <c r="BC35" s="147">
        <v>1933</v>
      </c>
      <c r="BD35" s="147">
        <v>1934</v>
      </c>
      <c r="BE35" s="147">
        <v>1935</v>
      </c>
      <c r="BF35" s="147">
        <v>1936</v>
      </c>
      <c r="BG35" s="147">
        <v>1937</v>
      </c>
      <c r="BH35" s="147">
        <v>1938</v>
      </c>
      <c r="BI35" s="147">
        <v>1939</v>
      </c>
      <c r="BJ35" s="147">
        <v>1940</v>
      </c>
      <c r="BK35" s="147">
        <v>1941</v>
      </c>
      <c r="BL35" s="147">
        <v>1942</v>
      </c>
      <c r="BM35" s="147">
        <v>1943</v>
      </c>
      <c r="BN35" s="147">
        <v>1944</v>
      </c>
      <c r="BO35" s="147">
        <v>1945</v>
      </c>
      <c r="BP35" s="147">
        <v>1946</v>
      </c>
      <c r="BQ35" s="147">
        <v>1947</v>
      </c>
      <c r="BR35" s="147">
        <v>1948</v>
      </c>
      <c r="BS35" s="147">
        <v>1949</v>
      </c>
      <c r="BT35" s="147">
        <v>1950</v>
      </c>
      <c r="BU35" s="147">
        <v>1951</v>
      </c>
      <c r="BV35" s="147">
        <v>1952</v>
      </c>
      <c r="BW35" s="147">
        <v>1953</v>
      </c>
      <c r="BX35" s="147">
        <v>1954</v>
      </c>
      <c r="BY35" s="147">
        <v>1955</v>
      </c>
      <c r="BZ35" s="147">
        <v>1956</v>
      </c>
      <c r="CA35" s="147">
        <v>1957</v>
      </c>
      <c r="CB35" s="147">
        <v>1958</v>
      </c>
      <c r="CC35" s="147">
        <v>1959</v>
      </c>
      <c r="CD35" s="147">
        <v>1960</v>
      </c>
      <c r="CE35" s="147">
        <v>1961</v>
      </c>
      <c r="CF35" s="147">
        <v>1962</v>
      </c>
      <c r="CG35" s="147">
        <v>1963</v>
      </c>
      <c r="CH35" s="147">
        <v>1964</v>
      </c>
      <c r="CI35" s="147">
        <v>1965</v>
      </c>
      <c r="CJ35" s="147">
        <v>1966</v>
      </c>
      <c r="CK35" s="147">
        <v>1967</v>
      </c>
      <c r="CL35" s="147">
        <v>1968</v>
      </c>
      <c r="CM35" s="147">
        <v>1969</v>
      </c>
      <c r="CN35" s="147">
        <v>1970</v>
      </c>
      <c r="CO35" s="147">
        <v>1971</v>
      </c>
      <c r="CP35" s="147">
        <v>1972</v>
      </c>
      <c r="CQ35" s="147">
        <v>1973</v>
      </c>
      <c r="CR35" s="147">
        <v>1974</v>
      </c>
      <c r="CS35" s="147">
        <v>1975</v>
      </c>
      <c r="CT35" s="147">
        <v>1976</v>
      </c>
      <c r="CU35" s="147">
        <v>1977</v>
      </c>
      <c r="CV35" s="147">
        <v>1978</v>
      </c>
      <c r="CW35" s="147">
        <v>1979</v>
      </c>
      <c r="CX35" s="147">
        <v>1980</v>
      </c>
      <c r="CY35" s="147">
        <v>1981</v>
      </c>
      <c r="CZ35" s="147">
        <v>1982</v>
      </c>
      <c r="DA35" s="147">
        <v>1983</v>
      </c>
      <c r="DB35" s="147">
        <v>1984</v>
      </c>
      <c r="DC35" s="147">
        <v>1985</v>
      </c>
      <c r="DD35" s="147">
        <v>1986</v>
      </c>
      <c r="DE35" s="147">
        <v>1987</v>
      </c>
      <c r="DF35" s="147">
        <v>1988</v>
      </c>
      <c r="DG35" s="147">
        <v>1989</v>
      </c>
      <c r="DH35" s="147">
        <v>1990</v>
      </c>
      <c r="DI35" s="147">
        <v>1991</v>
      </c>
      <c r="DJ35" s="147">
        <v>1992</v>
      </c>
      <c r="DK35" s="147">
        <v>1993</v>
      </c>
      <c r="DL35" s="147">
        <v>1994</v>
      </c>
      <c r="DM35" s="147">
        <v>1995</v>
      </c>
      <c r="DN35" s="147">
        <v>1996</v>
      </c>
      <c r="DO35" s="147">
        <v>1997</v>
      </c>
      <c r="DP35" s="147">
        <v>1998</v>
      </c>
      <c r="DQ35" s="147">
        <v>1999</v>
      </c>
      <c r="DR35" s="147">
        <v>2000</v>
      </c>
      <c r="DS35" s="147">
        <v>2001</v>
      </c>
      <c r="DT35" s="147">
        <v>2002</v>
      </c>
      <c r="DU35" s="147">
        <v>2003</v>
      </c>
      <c r="DV35" s="147">
        <v>2004</v>
      </c>
      <c r="DW35" s="147">
        <v>2005</v>
      </c>
      <c r="DX35" s="147">
        <v>2006</v>
      </c>
      <c r="DY35" s="147">
        <v>2007</v>
      </c>
      <c r="DZ35" s="147">
        <v>2008</v>
      </c>
      <c r="EA35" s="147">
        <v>2009</v>
      </c>
      <c r="EB35" s="147">
        <v>2010</v>
      </c>
      <c r="EC35" s="147">
        <v>2011</v>
      </c>
      <c r="ED35" s="147">
        <v>2012</v>
      </c>
      <c r="EE35" s="147">
        <v>2013</v>
      </c>
      <c r="EF35" s="147">
        <v>2014</v>
      </c>
      <c r="EG35" s="147">
        <v>2015</v>
      </c>
      <c r="EH35" s="147">
        <v>2016</v>
      </c>
      <c r="EI35" s="147">
        <v>2017</v>
      </c>
      <c r="EJ35" s="147">
        <v>2018</v>
      </c>
      <c r="EK35" s="147">
        <v>2019</v>
      </c>
      <c r="EL35" s="147">
        <v>2020</v>
      </c>
      <c r="EM35" s="147">
        <v>2021</v>
      </c>
      <c r="EN35" s="147">
        <v>2022</v>
      </c>
      <c r="EO35" s="147">
        <v>2023</v>
      </c>
      <c r="EP35" s="147">
        <v>2024</v>
      </c>
      <c r="EQ35" s="147">
        <v>2025</v>
      </c>
      <c r="ER35" s="147">
        <v>2026</v>
      </c>
      <c r="ES35" s="147">
        <v>2027</v>
      </c>
      <c r="ET35" s="147">
        <v>2028</v>
      </c>
      <c r="EU35" s="147">
        <v>2029</v>
      </c>
      <c r="EV35" s="147">
        <v>2030</v>
      </c>
      <c r="EW35" s="147">
        <v>2031</v>
      </c>
      <c r="EX35" s="147">
        <v>2032</v>
      </c>
      <c r="EY35" s="147">
        <v>2033</v>
      </c>
      <c r="EZ35" s="147">
        <v>2034</v>
      </c>
      <c r="FA35" s="147">
        <v>2035</v>
      </c>
      <c r="FB35" s="147">
        <v>2036</v>
      </c>
      <c r="FC35" s="147">
        <v>2037</v>
      </c>
      <c r="FD35" s="147">
        <v>2038</v>
      </c>
      <c r="FE35" s="147">
        <v>2039</v>
      </c>
      <c r="FF35" s="147">
        <v>2040</v>
      </c>
      <c r="FG35" s="147">
        <v>2041</v>
      </c>
      <c r="FH35" s="147">
        <v>2042</v>
      </c>
      <c r="FI35" s="147">
        <v>2043</v>
      </c>
      <c r="FJ35" s="147">
        <v>2044</v>
      </c>
      <c r="FK35" s="147">
        <v>2045</v>
      </c>
      <c r="FL35" s="147">
        <v>2046</v>
      </c>
      <c r="FM35" s="147">
        <v>2047</v>
      </c>
      <c r="FN35" s="147">
        <v>2048</v>
      </c>
      <c r="FO35" s="147">
        <v>2049</v>
      </c>
      <c r="FP35" s="147">
        <v>2050</v>
      </c>
      <c r="FQ35" s="147">
        <v>2051</v>
      </c>
      <c r="FR35" s="147">
        <v>2052</v>
      </c>
      <c r="FS35" s="147">
        <v>2053</v>
      </c>
      <c r="FT35" s="147">
        <v>2054</v>
      </c>
      <c r="FU35" s="147">
        <v>2055</v>
      </c>
      <c r="FV35" s="2"/>
      <c r="FW35" s="2"/>
      <c r="FX35" s="2"/>
    </row>
    <row r="36" spans="1:180" x14ac:dyDescent="0.25">
      <c r="A36" s="515" t="s">
        <v>323</v>
      </c>
      <c r="B36" s="414">
        <v>9.6260344827586011E-2</v>
      </c>
      <c r="C36" s="414">
        <v>0.14826034482758602</v>
      </c>
      <c r="D36" s="414">
        <v>0.14626034482758601</v>
      </c>
      <c r="E36" s="414">
        <v>6.8660344827586012E-2</v>
      </c>
      <c r="F36" s="414">
        <v>1.0160344827586015E-2</v>
      </c>
      <c r="G36" s="414">
        <v>-1.4396551724139839E-3</v>
      </c>
      <c r="H36" s="414">
        <v>1.0760344827586005E-2</v>
      </c>
      <c r="I36" s="414">
        <v>-3.7839655172414E-2</v>
      </c>
      <c r="J36" s="414">
        <v>6.3960344827586002E-2</v>
      </c>
      <c r="K36" s="414">
        <v>0.11286034482758601</v>
      </c>
      <c r="L36" s="414">
        <v>-0.110939655172414</v>
      </c>
      <c r="M36" s="414">
        <v>-4.213965517241397E-2</v>
      </c>
      <c r="N36" s="414">
        <v>-9.5139655172414017E-2</v>
      </c>
      <c r="O36" s="414">
        <v>-0.11013965517241397</v>
      </c>
      <c r="P36" s="414">
        <v>-6.9739655172413983E-2</v>
      </c>
      <c r="Q36" s="414">
        <v>-1.7939655172413999E-2</v>
      </c>
      <c r="R36" s="414">
        <v>0.11366034482758601</v>
      </c>
      <c r="S36" s="414">
        <v>8.8660344827586016E-2</v>
      </c>
      <c r="T36" s="414">
        <v>-4.3539655172413982E-2</v>
      </c>
      <c r="U36" s="414">
        <v>9.3760344827586009E-2</v>
      </c>
      <c r="V36" s="414">
        <v>0.14316034482758599</v>
      </c>
      <c r="W36" s="414">
        <v>6.9360344827586018E-2</v>
      </c>
      <c r="X36" s="414">
        <v>-3.5239655172413981E-2</v>
      </c>
      <c r="Y36" s="414">
        <v>-0.12583965517241397</v>
      </c>
      <c r="Z36" s="414">
        <v>-0.20833965517241398</v>
      </c>
      <c r="AA36" s="414">
        <v>-8.2039655172414017E-2</v>
      </c>
      <c r="AB36" s="414">
        <v>-6.3396551724139993E-3</v>
      </c>
      <c r="AC36" s="414">
        <v>-0.15953965517241397</v>
      </c>
      <c r="AD36" s="414">
        <v>-0.22853965517241398</v>
      </c>
      <c r="AE36" s="414">
        <v>-0.21503965517241397</v>
      </c>
      <c r="AF36" s="414">
        <v>-0.167839655172414</v>
      </c>
      <c r="AG36" s="414">
        <v>-0.22213965517241396</v>
      </c>
      <c r="AH36" s="414">
        <v>-0.11773965517241397</v>
      </c>
      <c r="AI36" s="414">
        <v>-0.10513965517241397</v>
      </c>
      <c r="AJ36" s="414">
        <v>7.1560344827585998E-2</v>
      </c>
      <c r="AK36" s="414">
        <v>0.14176034482758601</v>
      </c>
      <c r="AL36" s="414">
        <v>-8.1939655172413972E-2</v>
      </c>
      <c r="AM36" s="414">
        <v>-0.10353965517241398</v>
      </c>
      <c r="AN36" s="414">
        <v>2.6603448275860087E-3</v>
      </c>
      <c r="AO36" s="414">
        <v>5.5603448275860223E-3</v>
      </c>
      <c r="AP36" s="414">
        <v>5.6034482758601789E-4</v>
      </c>
      <c r="AQ36" s="414">
        <v>6.2560344827586017E-2</v>
      </c>
      <c r="AR36" s="414">
        <v>-1.9339655172413983E-2</v>
      </c>
      <c r="AS36" s="414">
        <v>-4.5396551724140033E-3</v>
      </c>
      <c r="AT36" s="414">
        <v>-3.7539655172413977E-2</v>
      </c>
      <c r="AU36" s="414">
        <v>6.2960344827586001E-2</v>
      </c>
      <c r="AV36" s="414">
        <v>0.14436034482758603</v>
      </c>
      <c r="AW36" s="414">
        <v>5.6460344827586023E-2</v>
      </c>
      <c r="AX36" s="414">
        <v>3.3660344827586008E-2</v>
      </c>
      <c r="AY36" s="414">
        <v>-8.7439655172413977E-2</v>
      </c>
      <c r="AZ36" s="414">
        <v>0.11076034482758601</v>
      </c>
      <c r="BA36" s="414">
        <v>0.14246034482758602</v>
      </c>
      <c r="BB36" s="414">
        <v>9.426034482758601E-2</v>
      </c>
      <c r="BC36" s="414">
        <v>-3.2839655172413995E-2</v>
      </c>
      <c r="BD36" s="414">
        <v>0.109560344827586</v>
      </c>
      <c r="BE36" s="414">
        <v>7.186034482758602E-2</v>
      </c>
      <c r="BF36" s="414">
        <v>9.766034482758601E-2</v>
      </c>
      <c r="BG36" s="414">
        <v>0.19536034482758602</v>
      </c>
      <c r="BH36" s="414">
        <v>0.18226034482758602</v>
      </c>
      <c r="BI36" s="414">
        <v>0.19716034482758601</v>
      </c>
      <c r="BJ36" s="414">
        <v>0.30576034482758602</v>
      </c>
      <c r="BK36" s="414">
        <v>0.40706034482758602</v>
      </c>
      <c r="BL36" s="414">
        <v>0.364860344827586</v>
      </c>
      <c r="BM36" s="414">
        <v>0.36806034482758598</v>
      </c>
      <c r="BN36" s="414">
        <v>0.50386034482758602</v>
      </c>
      <c r="BO36" s="414">
        <v>0.382060344827586</v>
      </c>
      <c r="BP36" s="414">
        <v>0.20706034482758601</v>
      </c>
      <c r="BQ36" s="414">
        <v>0.16336034482758602</v>
      </c>
      <c r="BR36" s="414">
        <v>0.16236034482758602</v>
      </c>
      <c r="BS36" s="414">
        <v>0.15426034482758599</v>
      </c>
      <c r="BT36" s="414">
        <v>4.9460344827586017E-2</v>
      </c>
      <c r="BU36" s="414">
        <v>0.19786034482758602</v>
      </c>
      <c r="BV36" s="414">
        <v>0.235860344827586</v>
      </c>
      <c r="BW36" s="414">
        <v>0.30626034482758602</v>
      </c>
      <c r="BX36" s="414">
        <v>9.4560344827586004E-2</v>
      </c>
      <c r="BY36" s="414">
        <v>7.5660344827586018E-2</v>
      </c>
      <c r="BZ36" s="414">
        <v>1.2060344827586E-2</v>
      </c>
      <c r="CA36" s="414">
        <v>0.25986034482758602</v>
      </c>
      <c r="CB36" s="414">
        <v>0.320560344827586</v>
      </c>
      <c r="CC36" s="414">
        <v>0.270660344827586</v>
      </c>
      <c r="CD36" s="414">
        <v>0.23146034482758601</v>
      </c>
      <c r="CE36" s="414">
        <v>0.28856034482758602</v>
      </c>
      <c r="CF36" s="414">
        <v>0.299860344827586</v>
      </c>
      <c r="CG36" s="414">
        <v>0.31786034482758602</v>
      </c>
      <c r="CH36" s="414">
        <v>6.1560344827586017E-2</v>
      </c>
      <c r="CI36" s="414">
        <v>0.133060344827586</v>
      </c>
      <c r="CJ36" s="414">
        <v>0.18836034482758601</v>
      </c>
      <c r="CK36" s="414">
        <v>0.19796034482758601</v>
      </c>
      <c r="CL36" s="414">
        <v>0.181460344827586</v>
      </c>
      <c r="CM36" s="414">
        <v>0.30396034482758599</v>
      </c>
      <c r="CN36" s="414">
        <v>0.24826034482758602</v>
      </c>
      <c r="CO36" s="414">
        <v>0.13276034482758603</v>
      </c>
      <c r="CP36" s="414">
        <v>0.23746034482758602</v>
      </c>
      <c r="CQ36" s="414">
        <v>0.37516034482758598</v>
      </c>
      <c r="CR36" s="414">
        <v>0.13916034482758599</v>
      </c>
      <c r="CS36" s="414">
        <v>0.214460344827586</v>
      </c>
      <c r="CT36" s="414">
        <v>0.13186034482758602</v>
      </c>
      <c r="CU36" s="414">
        <v>0.40886034482758604</v>
      </c>
      <c r="CV36" s="414">
        <v>0.32336034482758602</v>
      </c>
      <c r="CW36" s="414">
        <v>0.43836034482758601</v>
      </c>
      <c r="CX36" s="414">
        <v>0.474760344827586</v>
      </c>
      <c r="CY36" s="414">
        <v>0.51096034482758601</v>
      </c>
      <c r="CZ36" s="414">
        <v>0.39256034482758601</v>
      </c>
      <c r="DA36" s="414">
        <v>0.55216034482758602</v>
      </c>
      <c r="DB36" s="414">
        <v>0.36006034482758598</v>
      </c>
      <c r="DC36" s="414">
        <v>0.34526034482758605</v>
      </c>
      <c r="DD36" s="414">
        <v>0.44066034482758598</v>
      </c>
      <c r="DE36" s="414">
        <v>0.58066034482758599</v>
      </c>
      <c r="DF36" s="414">
        <v>0.58676034482758599</v>
      </c>
      <c r="DG36" s="414">
        <v>0.508060344827586</v>
      </c>
      <c r="DH36" s="414">
        <v>0.64386034482758603</v>
      </c>
      <c r="DI36" s="414">
        <v>0.61656034482758604</v>
      </c>
      <c r="DJ36" s="414">
        <v>0.46816034482758601</v>
      </c>
      <c r="DK36" s="414">
        <v>0.49636034482758601</v>
      </c>
      <c r="DL36" s="414">
        <v>0.55196034482758605</v>
      </c>
      <c r="DM36" s="414">
        <v>0.66876034482758606</v>
      </c>
      <c r="DN36" s="414">
        <v>0.53386034482758604</v>
      </c>
      <c r="DO36" s="414">
        <v>0.729760344827586</v>
      </c>
      <c r="DP36" s="414">
        <v>0.84546034482758592</v>
      </c>
      <c r="DQ36" s="414">
        <v>0.65486034482758604</v>
      </c>
      <c r="DR36" s="414">
        <v>0.63726034482758598</v>
      </c>
      <c r="DS36" s="414">
        <v>0.75836034482758596</v>
      </c>
      <c r="DT36" s="414">
        <v>0.8133603448275859</v>
      </c>
      <c r="DU36" s="414">
        <v>0.82446034482758601</v>
      </c>
      <c r="DV36" s="414">
        <v>0.7893603448275861</v>
      </c>
      <c r="DW36" s="414">
        <v>0.86956034482758593</v>
      </c>
      <c r="DX36" s="414">
        <v>0.82356034482758611</v>
      </c>
      <c r="DY36" s="414">
        <v>0.82106034482758594</v>
      </c>
      <c r="DZ36" s="414">
        <v>0.75296034482758611</v>
      </c>
      <c r="EA36" s="414">
        <v>0.84776034482758611</v>
      </c>
      <c r="EB36" s="414">
        <v>0.91246034482758609</v>
      </c>
      <c r="EC36" s="414">
        <v>0.78986034482758605</v>
      </c>
      <c r="ED36" s="414">
        <v>0.83506034482758595</v>
      </c>
      <c r="EE36" s="414">
        <v>0.878960344827586</v>
      </c>
      <c r="EF36" s="414">
        <v>0.95186034482758597</v>
      </c>
      <c r="EG36" s="414">
        <v>1.110860344827586</v>
      </c>
      <c r="EH36" s="414">
        <v>1.147360344827586</v>
      </c>
      <c r="EI36" s="414">
        <v>1.05</v>
      </c>
      <c r="EJ36" s="414">
        <v>1</v>
      </c>
      <c r="EK36" s="414">
        <v>1.1000000000000001</v>
      </c>
      <c r="EL36" s="414"/>
      <c r="EM36" s="414"/>
      <c r="EN36" s="414"/>
      <c r="EO36" s="414"/>
      <c r="EP36" s="414"/>
      <c r="EQ36" s="414"/>
      <c r="ER36" s="414"/>
      <c r="ES36" s="414"/>
      <c r="ET36" s="414"/>
      <c r="EU36" s="414"/>
      <c r="EV36" s="414"/>
      <c r="EW36" s="414"/>
      <c r="EX36" s="414"/>
      <c r="EY36" s="414"/>
      <c r="EZ36" s="414"/>
      <c r="FA36" s="414"/>
      <c r="FB36" s="414"/>
      <c r="FC36" s="414"/>
      <c r="FD36" s="414"/>
      <c r="FE36" s="414"/>
      <c r="FF36" s="414"/>
      <c r="FG36" s="414"/>
      <c r="FH36" s="414"/>
      <c r="FI36" s="414"/>
      <c r="FJ36" s="414"/>
      <c r="FK36" s="414"/>
      <c r="FL36" s="414"/>
      <c r="FM36" s="414"/>
      <c r="FN36" s="414"/>
      <c r="FO36" s="414"/>
      <c r="FP36" s="414"/>
      <c r="FQ36" s="414"/>
      <c r="FR36" s="414"/>
      <c r="FS36" s="414"/>
      <c r="FT36" s="414"/>
      <c r="FU36" s="414"/>
      <c r="FV36" s="2"/>
      <c r="FW36" s="2"/>
      <c r="FX36" s="2"/>
    </row>
    <row r="37" spans="1:180"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row>
    <row r="38" spans="1:180" x14ac:dyDescent="0.25">
      <c r="A38" s="2"/>
      <c r="B38" s="87"/>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173"/>
      <c r="AQ38" s="173"/>
      <c r="AR38" s="173"/>
      <c r="AS38" s="173"/>
      <c r="AT38" s="173"/>
      <c r="AU38" s="173"/>
      <c r="AV38" s="173"/>
      <c r="AW38" s="173"/>
      <c r="AX38" s="173"/>
      <c r="AY38" s="173"/>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row>
    <row r="39" spans="1:180" x14ac:dyDescent="0.25">
      <c r="A39" s="2"/>
      <c r="B39" s="87"/>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173"/>
      <c r="AG39" s="173"/>
      <c r="AH39" s="173"/>
      <c r="AI39" s="173"/>
      <c r="AJ39" s="173"/>
      <c r="AK39" s="173"/>
      <c r="AL39" s="173"/>
      <c r="AM39" s="173"/>
      <c r="AN39" s="2"/>
      <c r="AO39" s="2"/>
      <c r="AP39" s="87"/>
      <c r="AQ39" s="173"/>
      <c r="AR39" s="173"/>
      <c r="AS39" s="173"/>
      <c r="AT39" s="173"/>
      <c r="AU39" s="173"/>
      <c r="AV39" s="173"/>
      <c r="AW39" s="2"/>
      <c r="AX39" s="2"/>
      <c r="AY39" s="173"/>
      <c r="AZ39" s="173"/>
      <c r="BA39" s="173"/>
      <c r="BB39" s="173"/>
      <c r="BC39" s="173"/>
      <c r="BD39" s="87"/>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row>
    <row r="40" spans="1:180" x14ac:dyDescent="0.25">
      <c r="A40" s="2"/>
      <c r="B40" s="87"/>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173"/>
      <c r="AG40" s="173"/>
      <c r="AH40" s="173"/>
      <c r="AI40" s="173"/>
      <c r="AJ40" s="173"/>
      <c r="AK40" s="173"/>
      <c r="AL40" s="173"/>
      <c r="AM40" s="173"/>
      <c r="AN40" s="2"/>
      <c r="AO40" s="2"/>
      <c r="AP40" s="76"/>
      <c r="AQ40" s="2"/>
      <c r="AR40" s="2"/>
      <c r="AS40" s="2"/>
      <c r="AT40" s="2"/>
      <c r="AU40" s="2"/>
      <c r="AV40" s="77"/>
      <c r="AW40" s="2"/>
      <c r="AX40" s="2"/>
      <c r="AY40" s="2"/>
      <c r="AZ40" s="174"/>
      <c r="BA40" s="2"/>
      <c r="BB40" s="2"/>
      <c r="BC40" s="2"/>
      <c r="BD40" s="77"/>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row>
    <row r="41" spans="1:180" x14ac:dyDescent="0.25">
      <c r="A41" s="2"/>
      <c r="B41" s="87"/>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87"/>
      <c r="AQ41" s="2"/>
      <c r="AR41" s="2"/>
      <c r="AS41" s="2"/>
      <c r="AT41" s="2"/>
      <c r="AU41" s="2"/>
      <c r="AV41" s="77"/>
      <c r="AW41" s="2"/>
      <c r="AX41" s="2"/>
      <c r="AY41" s="2"/>
      <c r="AZ41" s="174"/>
      <c r="BA41" s="2"/>
      <c r="BB41" s="2"/>
      <c r="BC41" s="2"/>
      <c r="BD41" s="77"/>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row>
    <row r="42" spans="1:180" x14ac:dyDescent="0.25">
      <c r="A42" s="2"/>
      <c r="B42" s="87"/>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77"/>
      <c r="AW42" s="2"/>
      <c r="AX42" s="2"/>
      <c r="AY42" s="2"/>
      <c r="AZ42" s="175"/>
      <c r="BA42" s="2"/>
      <c r="BB42" s="2"/>
      <c r="BC42" s="2"/>
      <c r="BD42" s="77"/>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row>
    <row r="43" spans="1:180"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173"/>
      <c r="AV43" s="173"/>
      <c r="AW43" s="2"/>
      <c r="AX43" s="2"/>
      <c r="AY43" s="173"/>
      <c r="AZ43" s="175"/>
      <c r="BA43" s="2"/>
      <c r="BB43" s="2"/>
      <c r="BC43" s="2"/>
      <c r="BD43" s="77"/>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row>
    <row r="44" spans="1:180"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175"/>
      <c r="BA44" s="2"/>
      <c r="BB44" s="2"/>
      <c r="BC44" s="2"/>
      <c r="BD44" s="77"/>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row>
    <row r="45" spans="1:180"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175"/>
      <c r="BA45" s="2"/>
      <c r="BB45" s="2"/>
      <c r="BC45" s="2"/>
      <c r="BD45" s="77"/>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row>
    <row r="46" spans="1:180"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174"/>
      <c r="BA46" s="2"/>
      <c r="BB46" s="2"/>
      <c r="BC46" s="2"/>
      <c r="BD46" s="77"/>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row>
    <row r="47" spans="1:180"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174"/>
      <c r="BA47" s="2"/>
      <c r="BB47" s="2"/>
      <c r="BC47" s="2"/>
      <c r="BD47" s="77"/>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row>
    <row r="48" spans="1:180"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174"/>
      <c r="BA48" s="2"/>
      <c r="BB48" s="2"/>
      <c r="BC48" s="2"/>
      <c r="BD48" s="77"/>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row>
    <row r="49" spans="1:180"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174"/>
      <c r="BA49" s="2"/>
      <c r="BB49" s="2"/>
      <c r="BC49" s="2"/>
      <c r="BD49" s="77"/>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row>
    <row r="50" spans="1:180"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175"/>
      <c r="BA50" s="2"/>
      <c r="BB50" s="2"/>
      <c r="BC50" s="2"/>
      <c r="BD50" s="77"/>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row>
    <row r="51" spans="1:180"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174"/>
      <c r="BA51" s="2"/>
      <c r="BB51" s="2"/>
      <c r="BC51" s="2"/>
      <c r="BD51" s="77"/>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row>
    <row r="52" spans="1:180"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90"/>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row>
    <row r="53" spans="1:180"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row>
    <row r="54" spans="1:180"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row>
    <row r="55" spans="1:180"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row>
    <row r="56" spans="1:180"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row>
    <row r="57" spans="1:180"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row>
    <row r="58" spans="1:180"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row>
    <row r="59" spans="1:180"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row>
    <row r="60" spans="1:180"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row>
    <row r="61" spans="1:180" x14ac:dyDescent="0.25">
      <c r="A61" s="172" t="s">
        <v>174</v>
      </c>
      <c r="B61" s="516"/>
      <c r="C61" s="516"/>
      <c r="D61" s="516"/>
      <c r="E61" s="51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6"/>
      <c r="AI61" s="516"/>
      <c r="AJ61" s="516"/>
      <c r="AK61" s="516"/>
      <c r="AL61" s="516"/>
      <c r="AM61" s="516"/>
      <c r="AN61" s="516"/>
      <c r="AO61" s="516"/>
      <c r="AP61" s="516"/>
      <c r="AQ61" s="516"/>
      <c r="AR61" s="516"/>
      <c r="AS61" s="516"/>
      <c r="AT61" s="516"/>
      <c r="AU61" s="516"/>
      <c r="AV61" s="516"/>
      <c r="AW61" s="516"/>
      <c r="AX61" s="516"/>
      <c r="AY61" s="516"/>
      <c r="AZ61" s="516"/>
      <c r="BA61" s="516"/>
      <c r="BB61" s="516"/>
      <c r="BC61" s="516"/>
      <c r="BD61" s="516"/>
      <c r="BE61" s="516"/>
      <c r="BF61" s="517"/>
      <c r="BG61" s="449"/>
      <c r="BH61" s="449"/>
      <c r="BI61" s="449"/>
      <c r="BJ61" s="449"/>
      <c r="BK61" s="449"/>
      <c r="BL61" s="449"/>
      <c r="BM61" s="449"/>
      <c r="BN61" s="449"/>
      <c r="BO61" s="449"/>
      <c r="BP61" s="449"/>
      <c r="BQ61" s="449"/>
      <c r="BR61" s="449"/>
      <c r="BS61" s="449"/>
      <c r="BT61" s="449"/>
      <c r="BU61" s="449"/>
      <c r="BV61" s="449"/>
      <c r="BW61" s="449"/>
      <c r="BX61" s="449"/>
      <c r="BY61" s="449"/>
      <c r="BZ61" s="449"/>
      <c r="CA61" s="449"/>
      <c r="CB61" s="449"/>
      <c r="CC61" s="449"/>
      <c r="CD61" s="449"/>
      <c r="CE61" s="449"/>
      <c r="CF61" s="449"/>
      <c r="CG61" s="449"/>
      <c r="CH61" s="449"/>
      <c r="CI61" s="449"/>
      <c r="CJ61" s="449"/>
      <c r="CK61" s="449"/>
      <c r="CL61" s="449"/>
      <c r="CM61" s="449"/>
      <c r="CN61" s="449"/>
      <c r="CO61" s="449"/>
      <c r="CP61" s="449"/>
      <c r="CQ61" s="449"/>
      <c r="CR61" s="449"/>
      <c r="CS61" s="449"/>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row>
    <row r="62" spans="1:180" x14ac:dyDescent="0.25">
      <c r="A62" s="514"/>
      <c r="B62" s="516"/>
      <c r="C62" s="516"/>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c r="AT62" s="516"/>
      <c r="AU62" s="516"/>
      <c r="AV62" s="516"/>
      <c r="AW62" s="516"/>
      <c r="AX62" s="516"/>
      <c r="AY62" s="516"/>
      <c r="AZ62" s="516"/>
      <c r="BA62" s="516"/>
      <c r="BB62" s="516"/>
      <c r="BC62" s="516"/>
      <c r="BD62" s="516"/>
      <c r="BE62" s="516"/>
      <c r="BF62" s="516"/>
      <c r="BG62" s="449"/>
      <c r="BH62" s="449"/>
      <c r="BI62" s="449"/>
      <c r="BJ62" s="449"/>
      <c r="BK62" s="449"/>
      <c r="BL62" s="449"/>
      <c r="BM62" s="449"/>
      <c r="BN62" s="449"/>
      <c r="BO62" s="449"/>
      <c r="BP62" s="449"/>
      <c r="BQ62" s="449"/>
      <c r="BR62" s="449"/>
      <c r="BS62" s="449"/>
      <c r="BT62" s="449"/>
      <c r="BU62" s="449"/>
      <c r="BV62" s="449"/>
      <c r="BW62" s="449"/>
      <c r="BX62" s="449"/>
      <c r="BY62" s="449"/>
      <c r="BZ62" s="449"/>
      <c r="CA62" s="449"/>
      <c r="CB62" s="449"/>
      <c r="CC62" s="449"/>
      <c r="CD62" s="449"/>
      <c r="CE62" s="449"/>
      <c r="CF62" s="449"/>
      <c r="CG62" s="449"/>
      <c r="CH62" s="449"/>
      <c r="CI62" s="449"/>
      <c r="CJ62" s="449"/>
      <c r="CK62" s="449"/>
      <c r="CL62" s="449"/>
      <c r="CM62" s="449"/>
      <c r="CN62" s="449"/>
      <c r="CO62" s="449"/>
      <c r="CP62" s="449"/>
      <c r="CQ62" s="449"/>
      <c r="CR62" s="449"/>
      <c r="CS62" s="449"/>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row>
    <row r="63" spans="1:180" x14ac:dyDescent="0.25">
      <c r="A63" s="449"/>
      <c r="B63" s="147">
        <v>1960</v>
      </c>
      <c r="C63" s="147">
        <v>1961</v>
      </c>
      <c r="D63" s="147">
        <v>1962</v>
      </c>
      <c r="E63" s="147">
        <v>1963</v>
      </c>
      <c r="F63" s="147">
        <v>1964</v>
      </c>
      <c r="G63" s="147">
        <v>1965</v>
      </c>
      <c r="H63" s="147">
        <v>1966</v>
      </c>
      <c r="I63" s="147">
        <v>1967</v>
      </c>
      <c r="J63" s="147">
        <v>1968</v>
      </c>
      <c r="K63" s="147">
        <v>1969</v>
      </c>
      <c r="L63" s="147">
        <v>1970</v>
      </c>
      <c r="M63" s="147">
        <v>1971</v>
      </c>
      <c r="N63" s="147">
        <v>1972</v>
      </c>
      <c r="O63" s="147">
        <v>1973</v>
      </c>
      <c r="P63" s="147">
        <v>1974</v>
      </c>
      <c r="Q63" s="147">
        <v>1975</v>
      </c>
      <c r="R63" s="147">
        <v>1976</v>
      </c>
      <c r="S63" s="147">
        <v>1977</v>
      </c>
      <c r="T63" s="147">
        <v>1978</v>
      </c>
      <c r="U63" s="147">
        <v>1979</v>
      </c>
      <c r="V63" s="147">
        <v>1980</v>
      </c>
      <c r="W63" s="147">
        <v>1981</v>
      </c>
      <c r="X63" s="147">
        <v>1982</v>
      </c>
      <c r="Y63" s="147">
        <v>1983</v>
      </c>
      <c r="Z63" s="147">
        <v>1984</v>
      </c>
      <c r="AA63" s="147">
        <v>1985</v>
      </c>
      <c r="AB63" s="147">
        <v>1986</v>
      </c>
      <c r="AC63" s="147">
        <v>1987</v>
      </c>
      <c r="AD63" s="147">
        <v>1988</v>
      </c>
      <c r="AE63" s="147">
        <v>1989</v>
      </c>
      <c r="AF63" s="147">
        <v>1990</v>
      </c>
      <c r="AG63" s="147">
        <v>1991</v>
      </c>
      <c r="AH63" s="147">
        <v>1992</v>
      </c>
      <c r="AI63" s="147">
        <v>1993</v>
      </c>
      <c r="AJ63" s="147">
        <v>1994</v>
      </c>
      <c r="AK63" s="147">
        <v>1995</v>
      </c>
      <c r="AL63" s="147">
        <v>1996</v>
      </c>
      <c r="AM63" s="147">
        <v>1997</v>
      </c>
      <c r="AN63" s="147">
        <v>1998</v>
      </c>
      <c r="AO63" s="147">
        <v>1999</v>
      </c>
      <c r="AP63" s="147">
        <v>2000</v>
      </c>
      <c r="AQ63" s="147">
        <v>2001</v>
      </c>
      <c r="AR63" s="147">
        <v>2002</v>
      </c>
      <c r="AS63" s="147">
        <v>2003</v>
      </c>
      <c r="AT63" s="147">
        <v>2004</v>
      </c>
      <c r="AU63" s="147">
        <v>2005</v>
      </c>
      <c r="AV63" s="147">
        <v>2006</v>
      </c>
      <c r="AW63" s="147">
        <v>2007</v>
      </c>
      <c r="AX63" s="147">
        <v>2008</v>
      </c>
      <c r="AY63" s="147">
        <v>2009</v>
      </c>
      <c r="AZ63" s="147">
        <v>2010</v>
      </c>
      <c r="BA63" s="147">
        <v>2011</v>
      </c>
      <c r="BB63" s="147">
        <v>2012</v>
      </c>
      <c r="BC63" s="147">
        <v>2013</v>
      </c>
      <c r="BD63" s="147">
        <v>2014</v>
      </c>
      <c r="BE63" s="147">
        <v>2015</v>
      </c>
      <c r="BF63" s="147">
        <v>2016</v>
      </c>
      <c r="BG63" s="147">
        <v>2017</v>
      </c>
      <c r="BH63" s="147">
        <v>2018</v>
      </c>
      <c r="BI63" s="147">
        <v>2019</v>
      </c>
      <c r="BJ63" s="147">
        <v>2020</v>
      </c>
      <c r="BK63" s="147">
        <v>2021</v>
      </c>
      <c r="BL63" s="147">
        <v>2022</v>
      </c>
      <c r="BM63" s="147">
        <v>2023</v>
      </c>
      <c r="BN63" s="147">
        <v>2024</v>
      </c>
      <c r="BO63" s="147">
        <v>2025</v>
      </c>
      <c r="BP63" s="147">
        <v>2026</v>
      </c>
      <c r="BQ63" s="147">
        <v>2027</v>
      </c>
      <c r="BR63" s="147">
        <v>2028</v>
      </c>
      <c r="BS63" s="147">
        <v>2029</v>
      </c>
      <c r="BT63" s="147">
        <v>2030</v>
      </c>
      <c r="BU63" s="147">
        <v>2031</v>
      </c>
      <c r="BV63" s="147">
        <v>2032</v>
      </c>
      <c r="BW63" s="147">
        <v>2033</v>
      </c>
      <c r="BX63" s="147">
        <v>2034</v>
      </c>
      <c r="BY63" s="147">
        <v>2035</v>
      </c>
      <c r="BZ63" s="147">
        <v>2036</v>
      </c>
      <c r="CA63" s="147">
        <v>2037</v>
      </c>
      <c r="CB63" s="147">
        <v>2038</v>
      </c>
      <c r="CC63" s="147">
        <v>2039</v>
      </c>
      <c r="CD63" s="147">
        <v>2040</v>
      </c>
      <c r="CE63" s="147">
        <v>2041</v>
      </c>
      <c r="CF63" s="147">
        <v>2042</v>
      </c>
      <c r="CG63" s="147">
        <v>2043</v>
      </c>
      <c r="CH63" s="147">
        <v>2044</v>
      </c>
      <c r="CI63" s="147">
        <v>2045</v>
      </c>
      <c r="CJ63" s="147">
        <v>2046</v>
      </c>
      <c r="CK63" s="147">
        <v>2047</v>
      </c>
      <c r="CL63" s="147">
        <v>2048</v>
      </c>
      <c r="CM63" s="147">
        <v>2049</v>
      </c>
      <c r="CN63" s="147">
        <v>2050</v>
      </c>
      <c r="CO63" s="147">
        <v>2051</v>
      </c>
      <c r="CP63" s="147">
        <v>2052</v>
      </c>
      <c r="CQ63" s="147">
        <v>2053</v>
      </c>
      <c r="CR63" s="147">
        <v>2054</v>
      </c>
      <c r="CS63" s="147">
        <v>2055</v>
      </c>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row>
    <row r="64" spans="1:180" x14ac:dyDescent="0.25">
      <c r="A64" s="509" t="s">
        <v>285</v>
      </c>
      <c r="B64" s="518">
        <v>3.03</v>
      </c>
      <c r="C64" s="518">
        <v>3.09</v>
      </c>
      <c r="D64" s="518">
        <v>3.15</v>
      </c>
      <c r="E64" s="518">
        <v>3.21</v>
      </c>
      <c r="F64" s="518">
        <v>3.27</v>
      </c>
      <c r="G64" s="518">
        <v>3.34</v>
      </c>
      <c r="H64" s="518">
        <v>3.41</v>
      </c>
      <c r="I64" s="518">
        <v>3.48</v>
      </c>
      <c r="J64" s="518">
        <v>3.55</v>
      </c>
      <c r="K64" s="518">
        <v>3.63</v>
      </c>
      <c r="L64" s="518">
        <v>3.7</v>
      </c>
      <c r="M64" s="518">
        <v>3.78</v>
      </c>
      <c r="N64" s="518">
        <v>3.85</v>
      </c>
      <c r="O64" s="518">
        <v>3.93</v>
      </c>
      <c r="P64" s="518">
        <v>4</v>
      </c>
      <c r="Q64" s="518">
        <v>4.08</v>
      </c>
      <c r="R64" s="518">
        <v>4.1500000000000004</v>
      </c>
      <c r="S64" s="518">
        <v>4.2300000000000004</v>
      </c>
      <c r="T64" s="518">
        <v>4.3</v>
      </c>
      <c r="U64" s="518">
        <v>4.38</v>
      </c>
      <c r="V64" s="414">
        <v>4.46</v>
      </c>
      <c r="W64" s="414">
        <v>4.54</v>
      </c>
      <c r="X64" s="414">
        <v>4.62</v>
      </c>
      <c r="Y64" s="414">
        <v>4.7</v>
      </c>
      <c r="Z64" s="414">
        <v>4.78</v>
      </c>
      <c r="AA64" s="414">
        <v>4.87</v>
      </c>
      <c r="AB64" s="414">
        <v>4.96</v>
      </c>
      <c r="AC64" s="414">
        <v>5.05</v>
      </c>
      <c r="AD64" s="414">
        <v>5.15</v>
      </c>
      <c r="AE64" s="414">
        <v>5.24</v>
      </c>
      <c r="AF64" s="414">
        <v>5.33</v>
      </c>
      <c r="AG64" s="414">
        <v>5.41</v>
      </c>
      <c r="AH64" s="414">
        <v>5.5</v>
      </c>
      <c r="AI64" s="414">
        <v>5.58</v>
      </c>
      <c r="AJ64" s="414">
        <v>5.66</v>
      </c>
      <c r="AK64" s="414">
        <v>5.74</v>
      </c>
      <c r="AL64" s="414">
        <v>5.82</v>
      </c>
      <c r="AM64" s="414">
        <v>5.91</v>
      </c>
      <c r="AN64" s="414">
        <v>5.98</v>
      </c>
      <c r="AO64" s="414">
        <v>6.06</v>
      </c>
      <c r="AP64" s="414">
        <v>6.14</v>
      </c>
      <c r="AQ64" s="414">
        <v>6.22</v>
      </c>
      <c r="AR64" s="414">
        <v>6.3</v>
      </c>
      <c r="AS64" s="414">
        <v>6.38</v>
      </c>
      <c r="AT64" s="414">
        <v>6.46</v>
      </c>
      <c r="AU64" s="414">
        <v>6.54</v>
      </c>
      <c r="AV64" s="414">
        <v>6.62</v>
      </c>
      <c r="AW64" s="414">
        <v>6.71</v>
      </c>
      <c r="AX64" s="414">
        <v>6.79</v>
      </c>
      <c r="AY64" s="414">
        <v>6.87</v>
      </c>
      <c r="AZ64" s="414">
        <v>6.96</v>
      </c>
      <c r="BA64" s="414">
        <v>7.04</v>
      </c>
      <c r="BB64" s="414">
        <v>7.13</v>
      </c>
      <c r="BC64" s="414">
        <v>7.21</v>
      </c>
      <c r="BD64" s="414">
        <v>7.3</v>
      </c>
      <c r="BE64" s="414">
        <v>7.38</v>
      </c>
      <c r="BF64" s="414">
        <v>7.46</v>
      </c>
      <c r="BG64" s="414">
        <v>7.55</v>
      </c>
      <c r="BH64" s="518">
        <v>7.63</v>
      </c>
      <c r="BI64" s="414">
        <v>7.71</v>
      </c>
      <c r="BJ64" s="518"/>
      <c r="BK64" s="518"/>
      <c r="BL64" s="518"/>
      <c r="BM64" s="518"/>
      <c r="BN64" s="518"/>
      <c r="BO64" s="518"/>
      <c r="BP64" s="518"/>
      <c r="BQ64" s="518"/>
      <c r="BR64" s="518"/>
      <c r="BS64" s="518"/>
      <c r="BT64" s="518"/>
      <c r="BU64" s="518"/>
      <c r="BV64" s="518"/>
      <c r="BW64" s="518"/>
      <c r="BX64" s="518"/>
      <c r="BY64" s="518"/>
      <c r="BZ64" s="518"/>
      <c r="CA64" s="518"/>
      <c r="CB64" s="518"/>
      <c r="CC64" s="518"/>
      <c r="CD64" s="518"/>
      <c r="CE64" s="518"/>
      <c r="CF64" s="518"/>
      <c r="CG64" s="518"/>
      <c r="CH64" s="518"/>
      <c r="CI64" s="518"/>
      <c r="CJ64" s="518"/>
      <c r="CK64" s="518"/>
      <c r="CL64" s="518"/>
      <c r="CM64" s="518"/>
      <c r="CN64" s="518"/>
      <c r="CO64" s="518"/>
      <c r="CP64" s="518"/>
      <c r="CQ64" s="518"/>
      <c r="CR64" s="518"/>
      <c r="CS64" s="518"/>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row>
    <row r="65" spans="1:180" x14ac:dyDescent="0.25">
      <c r="A65" s="2"/>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row>
    <row r="66" spans="1:180" x14ac:dyDescent="0.25">
      <c r="A66" s="2"/>
      <c r="B66" s="2"/>
      <c r="C66" s="2"/>
      <c r="D66" s="2"/>
      <c r="E66" s="2"/>
      <c r="F66" s="2"/>
      <c r="G66" s="2"/>
      <c r="H66" s="2"/>
      <c r="I66" s="2"/>
      <c r="J66" s="2"/>
      <c r="K66" s="2"/>
      <c r="L66" s="2"/>
      <c r="M66" s="2"/>
      <c r="N66" s="2"/>
      <c r="O66" s="2"/>
      <c r="P66" s="2"/>
      <c r="Q66" s="2"/>
      <c r="R66" s="2"/>
      <c r="S66" s="2"/>
      <c r="T66" s="2"/>
      <c r="U66" s="2"/>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177"/>
      <c r="BB66" s="2"/>
      <c r="BC66" s="2"/>
      <c r="BD66" s="2"/>
      <c r="BE66" s="2"/>
      <c r="BF66" s="2"/>
      <c r="BG66" s="178"/>
      <c r="BH66" s="2"/>
      <c r="BI66" s="178"/>
      <c r="BJ66" s="178"/>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row>
    <row r="67" spans="1:180"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178"/>
      <c r="AZ67" s="178"/>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row>
    <row r="68" spans="1:180"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179"/>
      <c r="AN68" s="179"/>
      <c r="AO68" s="179"/>
      <c r="AP68" s="180"/>
      <c r="AQ68" s="2"/>
      <c r="AR68" s="2"/>
      <c r="AS68" s="2"/>
      <c r="AT68" s="2"/>
      <c r="AU68" s="181"/>
      <c r="AV68" s="2"/>
      <c r="AW68" s="2"/>
      <c r="AX68" s="2"/>
      <c r="AY68" s="182"/>
      <c r="AZ68" s="18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row>
    <row r="69" spans="1:180"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row>
    <row r="70" spans="1:180"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87"/>
      <c r="AQ70" s="2"/>
      <c r="AR70" s="2"/>
      <c r="AS70" s="2"/>
      <c r="AT70" s="2"/>
      <c r="AU70" s="2"/>
      <c r="AV70" s="2"/>
      <c r="AW70" s="2"/>
      <c r="AX70" s="2"/>
      <c r="AY70" s="2"/>
      <c r="AZ70" s="2"/>
      <c r="BA70" s="178"/>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row>
    <row r="71" spans="1:180"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row>
    <row r="72" spans="1:180"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row>
    <row r="73" spans="1:180"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row>
    <row r="74" spans="1:180"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row>
    <row r="75" spans="1:180"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row>
    <row r="76" spans="1:180"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row>
    <row r="77" spans="1:180"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row>
    <row r="78" spans="1:180"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row>
    <row r="79" spans="1:180"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row>
    <row r="80" spans="1:180"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row>
    <row r="81" spans="1:180"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row>
    <row r="82" spans="1:180"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row>
    <row r="83" spans="1:180"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row>
    <row r="84" spans="1:180"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row>
    <row r="85" spans="1:180"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row>
    <row r="86" spans="1:180"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row>
    <row r="87" spans="1:180"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row>
    <row r="88" spans="1:180"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87"/>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row>
    <row r="89" spans="1:180" x14ac:dyDescent="0.25">
      <c r="A89" s="172" t="s">
        <v>324</v>
      </c>
      <c r="B89" s="449"/>
      <c r="C89" s="449"/>
      <c r="D89" s="449"/>
      <c r="E89" s="449"/>
      <c r="F89" s="449"/>
      <c r="G89" s="449"/>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49"/>
      <c r="AY89" s="449"/>
      <c r="AZ89" s="449"/>
      <c r="BA89" s="449"/>
      <c r="BB89" s="449"/>
      <c r="BC89" s="449"/>
      <c r="BD89" s="449"/>
      <c r="BE89" s="449"/>
      <c r="BF89" s="449"/>
      <c r="BG89" s="449"/>
      <c r="BH89" s="449"/>
      <c r="BI89" s="449"/>
      <c r="BJ89" s="449"/>
      <c r="BK89" s="449"/>
      <c r="BL89" s="449"/>
      <c r="BM89" s="449"/>
      <c r="BN89" s="449"/>
      <c r="BO89" s="449"/>
      <c r="BP89" s="449"/>
      <c r="BQ89" s="449"/>
      <c r="BR89" s="449"/>
      <c r="BS89" s="449"/>
      <c r="BT89" s="449"/>
      <c r="BU89" s="449"/>
      <c r="BV89" s="449"/>
      <c r="BW89" s="449"/>
      <c r="BX89" s="449"/>
      <c r="BY89" s="449"/>
      <c r="BZ89" s="449"/>
      <c r="CA89" s="449"/>
      <c r="CB89" s="449"/>
      <c r="CC89" s="449"/>
      <c r="CD89" s="449"/>
      <c r="CE89" s="449"/>
      <c r="CF89" s="449"/>
      <c r="CG89" s="449"/>
      <c r="CH89" s="449"/>
      <c r="CI89" s="449"/>
      <c r="CJ89" s="449"/>
      <c r="CK89" s="449"/>
      <c r="CL89" s="449"/>
      <c r="CM89" s="449"/>
      <c r="CN89" s="449"/>
      <c r="CO89" s="449"/>
      <c r="CP89" s="449"/>
      <c r="CQ89" s="449"/>
      <c r="CR89" s="449"/>
      <c r="CS89" s="449"/>
      <c r="CT89" s="449"/>
      <c r="CU89" s="449"/>
      <c r="CV89" s="449"/>
      <c r="CW89" s="449"/>
      <c r="CX89" s="449"/>
      <c r="CY89" s="449"/>
      <c r="CZ89" s="449"/>
      <c r="DA89" s="449"/>
      <c r="DB89" s="449"/>
      <c r="DC89" s="449"/>
      <c r="DD89" s="449"/>
      <c r="DE89" s="449"/>
      <c r="DF89" s="449"/>
      <c r="DG89" s="449"/>
      <c r="DH89" s="449"/>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row>
    <row r="90" spans="1:180" x14ac:dyDescent="0.25">
      <c r="A90" s="567">
        <f>C94</f>
        <v>0.33800000000000002</v>
      </c>
      <c r="B90" s="449"/>
      <c r="C90" s="449"/>
      <c r="D90" s="449"/>
      <c r="E90" s="449"/>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49"/>
      <c r="AY90" s="449"/>
      <c r="AZ90" s="449"/>
      <c r="BA90" s="449"/>
      <c r="BB90" s="449"/>
      <c r="BC90" s="449"/>
      <c r="BD90" s="449"/>
      <c r="BE90" s="449"/>
      <c r="BF90" s="449"/>
      <c r="BG90" s="449"/>
      <c r="BH90" s="449"/>
      <c r="BI90" s="449"/>
      <c r="BJ90" s="449"/>
      <c r="BK90" s="449"/>
      <c r="BL90" s="449"/>
      <c r="BM90" s="449"/>
      <c r="BN90" s="449"/>
      <c r="BO90" s="449"/>
      <c r="BP90" s="449"/>
      <c r="BQ90" s="449"/>
      <c r="BR90" s="449"/>
      <c r="BS90" s="449"/>
      <c r="BT90" s="449"/>
      <c r="BU90" s="449"/>
      <c r="BV90" s="449"/>
      <c r="BW90" s="449"/>
      <c r="BX90" s="449"/>
      <c r="BY90" s="449"/>
      <c r="BZ90" s="449"/>
      <c r="CA90" s="449"/>
      <c r="CB90" s="449"/>
      <c r="CC90" s="449"/>
      <c r="CD90" s="449"/>
      <c r="CE90" s="449"/>
      <c r="CF90" s="449"/>
      <c r="CG90" s="449"/>
      <c r="CH90" s="449"/>
      <c r="CI90" s="449"/>
      <c r="CJ90" s="449"/>
      <c r="CK90" s="449"/>
      <c r="CL90" s="449"/>
      <c r="CM90" s="449"/>
      <c r="CN90" s="449"/>
      <c r="CO90" s="449"/>
      <c r="CP90" s="449"/>
      <c r="CQ90" s="449"/>
      <c r="CR90" s="449"/>
      <c r="CS90" s="449"/>
      <c r="CT90" s="449"/>
      <c r="CU90" s="449"/>
      <c r="CV90" s="449"/>
      <c r="CW90" s="449"/>
      <c r="CX90" s="449"/>
      <c r="CY90" s="449"/>
      <c r="CZ90" s="449"/>
      <c r="DA90" s="449"/>
      <c r="DB90" s="449"/>
      <c r="DC90" s="449"/>
      <c r="DD90" s="449"/>
      <c r="DE90" s="449"/>
      <c r="DF90" s="449"/>
      <c r="DG90" s="449"/>
      <c r="DH90" s="449"/>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row>
    <row r="91" spans="1:180" x14ac:dyDescent="0.25">
      <c r="A91" s="183" t="s">
        <v>325</v>
      </c>
      <c r="B91" s="147">
        <v>1993</v>
      </c>
      <c r="C91" s="147">
        <v>1994</v>
      </c>
      <c r="D91" s="147">
        <v>1995</v>
      </c>
      <c r="E91" s="147">
        <v>1996</v>
      </c>
      <c r="F91" s="147">
        <v>1997</v>
      </c>
      <c r="G91" s="147">
        <v>1998</v>
      </c>
      <c r="H91" s="147">
        <v>1999</v>
      </c>
      <c r="I91" s="147">
        <v>2000</v>
      </c>
      <c r="J91" s="147">
        <v>2001</v>
      </c>
      <c r="K91" s="147">
        <v>2002</v>
      </c>
      <c r="L91" s="147">
        <v>2003</v>
      </c>
      <c r="M91" s="147">
        <v>2004</v>
      </c>
      <c r="N91" s="147">
        <v>2005</v>
      </c>
      <c r="O91" s="147">
        <v>2006</v>
      </c>
      <c r="P91" s="147">
        <v>2007</v>
      </c>
      <c r="Q91" s="147">
        <v>2008</v>
      </c>
      <c r="R91" s="147">
        <v>2009</v>
      </c>
      <c r="S91" s="147">
        <v>2010</v>
      </c>
      <c r="T91" s="147">
        <v>2011</v>
      </c>
      <c r="U91" s="147">
        <v>2012</v>
      </c>
      <c r="V91" s="147">
        <v>2013</v>
      </c>
      <c r="W91" s="147">
        <v>2014</v>
      </c>
      <c r="X91" s="147">
        <v>2015</v>
      </c>
      <c r="Y91" s="147">
        <v>2016</v>
      </c>
      <c r="Z91" s="147">
        <v>2017</v>
      </c>
      <c r="AA91" s="147">
        <v>2018</v>
      </c>
      <c r="AB91" s="147">
        <v>2019</v>
      </c>
      <c r="AC91" s="147">
        <v>2020</v>
      </c>
      <c r="AD91" s="147">
        <v>2021</v>
      </c>
      <c r="AE91" s="147">
        <v>2022</v>
      </c>
      <c r="AF91" s="147">
        <v>2023</v>
      </c>
      <c r="AG91" s="147">
        <v>2024</v>
      </c>
      <c r="AH91" s="147">
        <v>2025</v>
      </c>
      <c r="AI91" s="147">
        <v>2026</v>
      </c>
      <c r="AJ91" s="147">
        <v>2027</v>
      </c>
      <c r="AK91" s="147">
        <v>2028</v>
      </c>
      <c r="AL91" s="147">
        <v>2029</v>
      </c>
      <c r="AM91" s="147">
        <v>2030</v>
      </c>
      <c r="AN91" s="147">
        <v>2031</v>
      </c>
      <c r="AO91" s="147">
        <v>2032</v>
      </c>
      <c r="AP91" s="147">
        <v>2033</v>
      </c>
      <c r="AQ91" s="147">
        <v>2034</v>
      </c>
      <c r="AR91" s="147">
        <v>2035</v>
      </c>
      <c r="AS91" s="147">
        <v>2036</v>
      </c>
      <c r="AT91" s="147">
        <v>2037</v>
      </c>
      <c r="AU91" s="147">
        <v>2038</v>
      </c>
      <c r="AV91" s="147">
        <v>2039</v>
      </c>
      <c r="AW91" s="147">
        <v>2040</v>
      </c>
      <c r="AX91" s="147">
        <v>2041</v>
      </c>
      <c r="AY91" s="147">
        <v>2042</v>
      </c>
      <c r="AZ91" s="147">
        <v>2043</v>
      </c>
      <c r="BA91" s="147">
        <v>2044</v>
      </c>
      <c r="BB91" s="147">
        <v>2045</v>
      </c>
      <c r="BC91" s="147">
        <v>2046</v>
      </c>
      <c r="BD91" s="147">
        <v>2047</v>
      </c>
      <c r="BE91" s="147">
        <v>2048</v>
      </c>
      <c r="BF91" s="147">
        <v>2049</v>
      </c>
      <c r="BG91" s="147">
        <v>2050</v>
      </c>
      <c r="BH91" s="147">
        <v>2051</v>
      </c>
      <c r="BI91" s="147">
        <v>2052</v>
      </c>
      <c r="BJ91" s="147">
        <v>2053</v>
      </c>
      <c r="BK91" s="147">
        <v>2054</v>
      </c>
      <c r="BL91" s="147">
        <v>2055</v>
      </c>
      <c r="BM91" s="147">
        <v>2056</v>
      </c>
      <c r="BN91" s="147">
        <v>2057</v>
      </c>
      <c r="BO91" s="147">
        <v>2058</v>
      </c>
      <c r="BP91" s="147">
        <v>2059</v>
      </c>
      <c r="BQ91" s="147">
        <v>2060</v>
      </c>
      <c r="BR91" s="147">
        <v>2061</v>
      </c>
      <c r="BS91" s="147">
        <v>2062</v>
      </c>
      <c r="BT91" s="147">
        <v>2063</v>
      </c>
      <c r="BU91" s="147">
        <v>2064</v>
      </c>
      <c r="BV91" s="147">
        <v>2065</v>
      </c>
      <c r="BW91" s="147">
        <v>2066</v>
      </c>
      <c r="BX91" s="147">
        <v>2067</v>
      </c>
      <c r="BY91" s="147">
        <v>2068</v>
      </c>
      <c r="BZ91" s="147">
        <v>2069</v>
      </c>
      <c r="CA91" s="147">
        <v>2070</v>
      </c>
      <c r="CB91" s="147">
        <v>2071</v>
      </c>
      <c r="CC91" s="147">
        <v>2072</v>
      </c>
      <c r="CD91" s="147">
        <v>2073</v>
      </c>
      <c r="CE91" s="147">
        <v>2074</v>
      </c>
      <c r="CF91" s="147">
        <v>2075</v>
      </c>
      <c r="CG91" s="147">
        <v>2076</v>
      </c>
      <c r="CH91" s="147">
        <v>2077</v>
      </c>
      <c r="CI91" s="147">
        <v>2078</v>
      </c>
      <c r="CJ91" s="147">
        <v>2079</v>
      </c>
      <c r="CK91" s="147">
        <v>2080</v>
      </c>
      <c r="CL91" s="147">
        <v>2081</v>
      </c>
      <c r="CM91" s="147">
        <v>2082</v>
      </c>
      <c r="CN91" s="147">
        <v>2083</v>
      </c>
      <c r="CO91" s="147">
        <v>2084</v>
      </c>
      <c r="CP91" s="147">
        <v>2085</v>
      </c>
      <c r="CQ91" s="147">
        <v>2086</v>
      </c>
      <c r="CR91" s="147">
        <v>2087</v>
      </c>
      <c r="CS91" s="147">
        <v>2088</v>
      </c>
      <c r="CT91" s="147">
        <v>2089</v>
      </c>
      <c r="CU91" s="147">
        <v>2090</v>
      </c>
      <c r="CV91" s="147">
        <v>2091</v>
      </c>
      <c r="CW91" s="147">
        <v>2092</v>
      </c>
      <c r="CX91" s="147">
        <v>2093</v>
      </c>
      <c r="CY91" s="147">
        <v>2094</v>
      </c>
      <c r="CZ91" s="147">
        <v>2095</v>
      </c>
      <c r="DA91" s="147">
        <v>2096</v>
      </c>
      <c r="DB91" s="147">
        <v>2097</v>
      </c>
      <c r="DC91" s="147">
        <v>2098</v>
      </c>
      <c r="DD91" s="147">
        <v>2099</v>
      </c>
      <c r="DE91" s="147">
        <v>2100</v>
      </c>
      <c r="DF91" s="147">
        <v>2101</v>
      </c>
      <c r="DG91" s="147">
        <v>2102</v>
      </c>
      <c r="DH91" s="147">
        <v>2103</v>
      </c>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row>
    <row r="92" spans="1:180" x14ac:dyDescent="0.25">
      <c r="A92" s="509" t="s">
        <v>286</v>
      </c>
      <c r="B92" s="414">
        <f t="shared" ref="B92:Y92" si="1">B93+B94</f>
        <v>14</v>
      </c>
      <c r="C92" s="414">
        <f t="shared" si="1"/>
        <v>14.337999999999999</v>
      </c>
      <c r="D92" s="414">
        <f t="shared" si="1"/>
        <v>14.676</v>
      </c>
      <c r="E92" s="414">
        <f t="shared" si="1"/>
        <v>15.013999999999999</v>
      </c>
      <c r="F92" s="414">
        <f t="shared" si="1"/>
        <v>15.352</v>
      </c>
      <c r="G92" s="414">
        <f t="shared" si="1"/>
        <v>15.69</v>
      </c>
      <c r="H92" s="414">
        <f t="shared" si="1"/>
        <v>16.027999999999999</v>
      </c>
      <c r="I92" s="414">
        <f t="shared" si="1"/>
        <v>16.366</v>
      </c>
      <c r="J92" s="414">
        <f t="shared" si="1"/>
        <v>16.704000000000001</v>
      </c>
      <c r="K92" s="414">
        <f t="shared" si="1"/>
        <v>17.042000000000002</v>
      </c>
      <c r="L92" s="414">
        <f t="shared" si="1"/>
        <v>17.38</v>
      </c>
      <c r="M92" s="414">
        <f t="shared" si="1"/>
        <v>17.718</v>
      </c>
      <c r="N92" s="414">
        <f t="shared" si="1"/>
        <v>18.056000000000001</v>
      </c>
      <c r="O92" s="414">
        <f t="shared" si="1"/>
        <v>18.393999999999998</v>
      </c>
      <c r="P92" s="414">
        <f t="shared" si="1"/>
        <v>18.731999999999999</v>
      </c>
      <c r="Q92" s="414">
        <f t="shared" si="1"/>
        <v>19.07</v>
      </c>
      <c r="R92" s="414">
        <f t="shared" si="1"/>
        <v>19.408000000000001</v>
      </c>
      <c r="S92" s="414">
        <f t="shared" si="1"/>
        <v>19.746000000000002</v>
      </c>
      <c r="T92" s="414">
        <f t="shared" si="1"/>
        <v>20.084</v>
      </c>
      <c r="U92" s="414">
        <f t="shared" si="1"/>
        <v>20.422000000000001</v>
      </c>
      <c r="V92" s="414">
        <f t="shared" si="1"/>
        <v>20.759999999999998</v>
      </c>
      <c r="W92" s="414">
        <f t="shared" si="1"/>
        <v>21.097999999999999</v>
      </c>
      <c r="X92" s="414">
        <f t="shared" si="1"/>
        <v>21.436</v>
      </c>
      <c r="Y92" s="414">
        <f t="shared" si="1"/>
        <v>21.774000000000001</v>
      </c>
      <c r="Z92" s="414">
        <f>Z93+Z94</f>
        <v>22.112000000000002</v>
      </c>
      <c r="AA92" s="414">
        <f t="shared" ref="AA92:AB92" si="2">AA93+AA94</f>
        <v>22.45</v>
      </c>
      <c r="AB92" s="414">
        <f t="shared" si="2"/>
        <v>22.788</v>
      </c>
      <c r="AC92" s="510"/>
      <c r="AD92" s="510"/>
      <c r="AE92" s="510"/>
      <c r="AF92" s="510"/>
      <c r="AG92" s="510"/>
      <c r="AH92" s="510"/>
      <c r="AI92" s="414"/>
      <c r="AJ92" s="519"/>
      <c r="AK92" s="519"/>
      <c r="AL92" s="519"/>
      <c r="AM92" s="519"/>
      <c r="AN92" s="519"/>
      <c r="AO92" s="519"/>
      <c r="AP92" s="519"/>
      <c r="AQ92" s="519"/>
      <c r="AR92" s="519"/>
      <c r="AS92" s="519"/>
      <c r="AT92" s="519"/>
      <c r="AU92" s="519"/>
      <c r="AV92" s="519"/>
      <c r="AW92" s="519"/>
      <c r="AX92" s="519"/>
      <c r="AY92" s="519"/>
      <c r="AZ92" s="520"/>
      <c r="BA92" s="520"/>
      <c r="BB92" s="520"/>
      <c r="BC92" s="519"/>
      <c r="BD92" s="519"/>
      <c r="BE92" s="414"/>
      <c r="BF92" s="510"/>
      <c r="BG92" s="510"/>
      <c r="BH92" s="510"/>
      <c r="BI92" s="510"/>
      <c r="BJ92" s="510"/>
      <c r="BK92" s="510"/>
      <c r="BL92" s="510"/>
      <c r="BM92" s="510"/>
      <c r="BN92" s="510"/>
      <c r="BO92" s="510"/>
      <c r="BP92" s="510"/>
      <c r="BQ92" s="510"/>
      <c r="BR92" s="510"/>
      <c r="BS92" s="510"/>
      <c r="BT92" s="510"/>
      <c r="BU92" s="510"/>
      <c r="BV92" s="510"/>
      <c r="BW92" s="510"/>
      <c r="BX92" s="510"/>
      <c r="BY92" s="510"/>
      <c r="BZ92" s="510"/>
      <c r="CA92" s="510"/>
      <c r="CB92" s="510"/>
      <c r="CC92" s="510"/>
      <c r="CD92" s="510"/>
      <c r="CE92" s="510"/>
      <c r="CF92" s="510"/>
      <c r="CG92" s="510"/>
      <c r="CH92" s="510"/>
      <c r="CI92" s="510"/>
      <c r="CJ92" s="510"/>
      <c r="CK92" s="510"/>
      <c r="CL92" s="510"/>
      <c r="CM92" s="510"/>
      <c r="CN92" s="510"/>
      <c r="CO92" s="510"/>
      <c r="CP92" s="510"/>
      <c r="CQ92" s="510"/>
      <c r="CR92" s="510"/>
      <c r="CS92" s="510"/>
      <c r="CT92" s="510"/>
      <c r="CU92" s="510"/>
      <c r="CV92" s="510"/>
      <c r="CW92" s="510"/>
      <c r="CX92" s="510"/>
      <c r="CY92" s="510"/>
      <c r="CZ92" s="510"/>
      <c r="DA92" s="510"/>
      <c r="DB92" s="510"/>
      <c r="DC92" s="510"/>
      <c r="DD92" s="510"/>
      <c r="DE92" s="510"/>
      <c r="DF92" s="510"/>
      <c r="DG92" s="510"/>
      <c r="DH92" s="510"/>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row>
    <row r="93" spans="1:180" x14ac:dyDescent="0.25">
      <c r="A93" s="449"/>
      <c r="B93" s="521">
        <v>14</v>
      </c>
      <c r="C93" s="521">
        <v>14</v>
      </c>
      <c r="D93" s="521">
        <v>14</v>
      </c>
      <c r="E93" s="521">
        <v>14</v>
      </c>
      <c r="F93" s="521">
        <v>14</v>
      </c>
      <c r="G93" s="521">
        <v>14</v>
      </c>
      <c r="H93" s="521">
        <v>14</v>
      </c>
      <c r="I93" s="521">
        <v>14</v>
      </c>
      <c r="J93" s="521">
        <v>14</v>
      </c>
      <c r="K93" s="521">
        <v>14</v>
      </c>
      <c r="L93" s="521">
        <v>14</v>
      </c>
      <c r="M93" s="521">
        <v>14</v>
      </c>
      <c r="N93" s="521">
        <v>14</v>
      </c>
      <c r="O93" s="521">
        <v>14</v>
      </c>
      <c r="P93" s="521">
        <v>14</v>
      </c>
      <c r="Q93" s="521">
        <v>14</v>
      </c>
      <c r="R93" s="521">
        <v>14</v>
      </c>
      <c r="S93" s="521">
        <v>14</v>
      </c>
      <c r="T93" s="521">
        <v>14</v>
      </c>
      <c r="U93" s="521">
        <v>14</v>
      </c>
      <c r="V93" s="521">
        <v>14</v>
      </c>
      <c r="W93" s="521">
        <v>14</v>
      </c>
      <c r="X93" s="521">
        <v>14</v>
      </c>
      <c r="Y93" s="521">
        <v>14</v>
      </c>
      <c r="Z93" s="521">
        <v>14</v>
      </c>
      <c r="AA93" s="521">
        <v>14</v>
      </c>
      <c r="AB93" s="521">
        <v>14</v>
      </c>
      <c r="AC93" s="521">
        <v>14</v>
      </c>
      <c r="AD93" s="521">
        <v>14</v>
      </c>
      <c r="AE93" s="521">
        <v>14</v>
      </c>
      <c r="AF93" s="521">
        <v>14</v>
      </c>
      <c r="AG93" s="521">
        <v>14</v>
      </c>
      <c r="AH93" s="521">
        <v>14</v>
      </c>
      <c r="AI93" s="521">
        <v>14</v>
      </c>
      <c r="AJ93" s="521">
        <v>14</v>
      </c>
      <c r="AK93" s="521">
        <v>14</v>
      </c>
      <c r="AL93" s="521">
        <v>14</v>
      </c>
      <c r="AM93" s="521">
        <v>14</v>
      </c>
      <c r="AN93" s="521">
        <v>14</v>
      </c>
      <c r="AO93" s="521">
        <v>14</v>
      </c>
      <c r="AP93" s="521">
        <v>14</v>
      </c>
      <c r="AQ93" s="521">
        <v>14</v>
      </c>
      <c r="AR93" s="521">
        <v>14</v>
      </c>
      <c r="AS93" s="521">
        <v>14</v>
      </c>
      <c r="AT93" s="521">
        <v>14</v>
      </c>
      <c r="AU93" s="521">
        <v>14</v>
      </c>
      <c r="AV93" s="521">
        <v>14</v>
      </c>
      <c r="AW93" s="521">
        <v>14</v>
      </c>
      <c r="AX93" s="521">
        <v>14</v>
      </c>
      <c r="AY93" s="521">
        <v>14</v>
      </c>
      <c r="AZ93" s="521">
        <v>14</v>
      </c>
      <c r="BA93" s="521">
        <v>14</v>
      </c>
      <c r="BB93" s="521">
        <v>14</v>
      </c>
      <c r="BC93" s="521">
        <v>14</v>
      </c>
      <c r="BD93" s="521">
        <v>14</v>
      </c>
      <c r="BE93" s="521">
        <v>14</v>
      </c>
      <c r="BF93" s="521">
        <v>14</v>
      </c>
      <c r="BG93" s="521">
        <v>14</v>
      </c>
      <c r="BH93" s="521">
        <v>14</v>
      </c>
      <c r="BI93" s="521">
        <v>14</v>
      </c>
      <c r="BJ93" s="521">
        <v>14</v>
      </c>
      <c r="BK93" s="521">
        <v>14</v>
      </c>
      <c r="BL93" s="521">
        <v>14</v>
      </c>
      <c r="BM93" s="521">
        <v>14</v>
      </c>
      <c r="BN93" s="521">
        <v>14</v>
      </c>
      <c r="BO93" s="521">
        <v>14</v>
      </c>
      <c r="BP93" s="521">
        <v>14</v>
      </c>
      <c r="BQ93" s="521">
        <v>14</v>
      </c>
      <c r="BR93" s="521">
        <v>14</v>
      </c>
      <c r="BS93" s="521">
        <v>14</v>
      </c>
      <c r="BT93" s="521">
        <v>14</v>
      </c>
      <c r="BU93" s="521">
        <v>14</v>
      </c>
      <c r="BV93" s="521">
        <v>14</v>
      </c>
      <c r="BW93" s="521">
        <v>14</v>
      </c>
      <c r="BX93" s="521">
        <v>14</v>
      </c>
      <c r="BY93" s="521">
        <v>14</v>
      </c>
      <c r="BZ93" s="521">
        <v>14</v>
      </c>
      <c r="CA93" s="521">
        <v>14</v>
      </c>
      <c r="CB93" s="521">
        <v>14</v>
      </c>
      <c r="CC93" s="521">
        <v>14</v>
      </c>
      <c r="CD93" s="521">
        <v>14</v>
      </c>
      <c r="CE93" s="521">
        <v>14</v>
      </c>
      <c r="CF93" s="521">
        <v>14</v>
      </c>
      <c r="CG93" s="521">
        <v>14</v>
      </c>
      <c r="CH93" s="521">
        <v>14</v>
      </c>
      <c r="CI93" s="521">
        <v>14</v>
      </c>
      <c r="CJ93" s="521">
        <v>14</v>
      </c>
      <c r="CK93" s="521">
        <v>14</v>
      </c>
      <c r="CL93" s="521">
        <v>14</v>
      </c>
      <c r="CM93" s="521">
        <v>14</v>
      </c>
      <c r="CN93" s="521">
        <v>14</v>
      </c>
      <c r="CO93" s="521">
        <v>14</v>
      </c>
      <c r="CP93" s="521">
        <v>14</v>
      </c>
      <c r="CQ93" s="521">
        <v>14</v>
      </c>
      <c r="CR93" s="521">
        <v>14</v>
      </c>
      <c r="CS93" s="521">
        <v>14</v>
      </c>
      <c r="CT93" s="521">
        <v>14</v>
      </c>
      <c r="CU93" s="521">
        <v>14</v>
      </c>
      <c r="CV93" s="521">
        <v>14</v>
      </c>
      <c r="CW93" s="521">
        <v>14</v>
      </c>
      <c r="CX93" s="521">
        <v>14</v>
      </c>
      <c r="CY93" s="521">
        <v>14</v>
      </c>
      <c r="CZ93" s="521">
        <v>14</v>
      </c>
      <c r="DA93" s="521">
        <v>14</v>
      </c>
      <c r="DB93" s="521">
        <v>14</v>
      </c>
      <c r="DC93" s="521">
        <v>14</v>
      </c>
      <c r="DD93" s="521">
        <v>14</v>
      </c>
      <c r="DE93" s="521">
        <v>14</v>
      </c>
      <c r="DF93" s="521">
        <v>14</v>
      </c>
      <c r="DG93" s="521">
        <v>14</v>
      </c>
      <c r="DH93" s="521">
        <v>14</v>
      </c>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row>
    <row r="94" spans="1:180" x14ac:dyDescent="0.25">
      <c r="A94" s="449"/>
      <c r="B94" s="522">
        <v>0</v>
      </c>
      <c r="C94" s="521">
        <v>0.33800000000000002</v>
      </c>
      <c r="D94" s="521">
        <v>0.67600000000000005</v>
      </c>
      <c r="E94" s="521">
        <v>1.014</v>
      </c>
      <c r="F94" s="521">
        <v>1.3520000000000001</v>
      </c>
      <c r="G94" s="521">
        <v>1.69</v>
      </c>
      <c r="H94" s="521">
        <v>2.028</v>
      </c>
      <c r="I94" s="521">
        <v>2.3660000000000001</v>
      </c>
      <c r="J94" s="521">
        <v>2.7040000000000002</v>
      </c>
      <c r="K94" s="521">
        <v>3.0419999999999998</v>
      </c>
      <c r="L94" s="521">
        <v>3.38</v>
      </c>
      <c r="M94" s="521">
        <v>3.718</v>
      </c>
      <c r="N94" s="521">
        <v>4.056</v>
      </c>
      <c r="O94" s="521">
        <v>4.3940000000000001</v>
      </c>
      <c r="P94" s="521">
        <v>4.7320000000000002</v>
      </c>
      <c r="Q94" s="521">
        <v>5.07</v>
      </c>
      <c r="R94" s="521">
        <v>5.4080000000000004</v>
      </c>
      <c r="S94" s="521">
        <v>5.7460000000000004</v>
      </c>
      <c r="T94" s="521">
        <v>6.0839999999999996</v>
      </c>
      <c r="U94" s="521">
        <v>6.4219999999999997</v>
      </c>
      <c r="V94" s="521">
        <v>6.76</v>
      </c>
      <c r="W94" s="521">
        <v>7.0979999999999999</v>
      </c>
      <c r="X94" s="521">
        <v>7.4359999999999999</v>
      </c>
      <c r="Y94" s="521">
        <v>7.774</v>
      </c>
      <c r="Z94" s="521">
        <v>8.1120000000000001</v>
      </c>
      <c r="AA94" s="521">
        <v>8.4499999999999993</v>
      </c>
      <c r="AB94" s="521">
        <v>8.7880000000000003</v>
      </c>
      <c r="AC94" s="151"/>
      <c r="AD94" s="151"/>
      <c r="AE94" s="151"/>
      <c r="AF94" s="151"/>
      <c r="AG94" s="151"/>
      <c r="AH94" s="151"/>
      <c r="AI94" s="512">
        <v>0</v>
      </c>
      <c r="AJ94" s="523"/>
      <c r="AK94" s="512">
        <v>0.66</v>
      </c>
      <c r="AL94" s="512">
        <v>0.99</v>
      </c>
      <c r="AM94" s="512">
        <v>1.32</v>
      </c>
      <c r="AN94" s="512">
        <v>1.65</v>
      </c>
      <c r="AO94" s="512">
        <v>1.98</v>
      </c>
      <c r="AP94" s="512">
        <v>2.31</v>
      </c>
      <c r="AQ94" s="512">
        <v>2.64</v>
      </c>
      <c r="AR94" s="512">
        <v>2.97</v>
      </c>
      <c r="AS94" s="512">
        <v>3.3</v>
      </c>
      <c r="AT94" s="512">
        <v>3.63</v>
      </c>
      <c r="AU94" s="512">
        <v>3.96</v>
      </c>
      <c r="AV94" s="512">
        <v>4.29</v>
      </c>
      <c r="AW94" s="512">
        <v>4.62</v>
      </c>
      <c r="AX94" s="512">
        <v>4.95</v>
      </c>
      <c r="AY94" s="512">
        <v>5.28</v>
      </c>
      <c r="AZ94" s="512">
        <v>5.61</v>
      </c>
      <c r="BA94" s="512">
        <v>5.94</v>
      </c>
      <c r="BB94" s="512">
        <v>6.27</v>
      </c>
      <c r="BC94" s="512">
        <v>6.6</v>
      </c>
      <c r="BD94" s="512">
        <v>6.93</v>
      </c>
      <c r="BE94" s="512">
        <v>7.26</v>
      </c>
      <c r="BF94" s="512">
        <v>7.59</v>
      </c>
      <c r="BG94" s="512">
        <v>7.92</v>
      </c>
      <c r="BH94" s="512">
        <v>8.25</v>
      </c>
      <c r="BI94" s="512">
        <v>8.58</v>
      </c>
      <c r="BJ94" s="512">
        <v>8.91</v>
      </c>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row>
    <row r="95" spans="1:180" x14ac:dyDescent="0.25">
      <c r="A95" s="2"/>
      <c r="B95" s="2"/>
      <c r="C95" s="521">
        <v>2</v>
      </c>
      <c r="D95" s="521">
        <f>C94*C95</f>
        <v>0.67600000000000005</v>
      </c>
      <c r="E95" s="2"/>
      <c r="F95" s="2"/>
      <c r="G95" s="2"/>
      <c r="H95" s="2"/>
      <c r="I95" s="2"/>
      <c r="J95" s="2"/>
      <c r="K95" s="2"/>
      <c r="L95" s="2"/>
      <c r="M95" s="2"/>
      <c r="N95" s="2"/>
      <c r="O95" s="2"/>
      <c r="P95" s="2"/>
      <c r="Q95" s="2"/>
      <c r="R95" s="2"/>
      <c r="S95" s="2"/>
      <c r="T95" s="2"/>
      <c r="U95" s="2"/>
      <c r="V95" s="2"/>
      <c r="W95" s="2"/>
      <c r="X95" s="2"/>
      <c r="Y95" s="184"/>
      <c r="Z95" s="184"/>
      <c r="AA95" s="2"/>
      <c r="AB95" s="2"/>
      <c r="AC95" s="2"/>
      <c r="AD95" s="2"/>
      <c r="AE95" s="2"/>
      <c r="AF95" s="2"/>
      <c r="AG95" s="2"/>
      <c r="AH95" s="2"/>
      <c r="AI95" s="44"/>
      <c r="AJ95" s="185"/>
      <c r="AK95" s="44"/>
      <c r="AL95" s="44"/>
      <c r="AM95" s="44"/>
      <c r="AN95" s="44"/>
      <c r="AO95" s="44"/>
      <c r="AP95" s="44"/>
      <c r="AQ95" s="44"/>
      <c r="AR95" s="44"/>
      <c r="AS95" s="44"/>
      <c r="AT95" s="44"/>
      <c r="AU95" s="44"/>
      <c r="AV95" s="44"/>
      <c r="AW95" s="44"/>
      <c r="AX95" s="44"/>
      <c r="AY95" s="44"/>
      <c r="AZ95" s="44"/>
      <c r="BA95" s="157"/>
      <c r="BB95" s="157"/>
      <c r="BC95" s="44"/>
      <c r="BD95" s="44"/>
      <c r="BE95" s="44"/>
      <c r="BF95" s="44"/>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row>
    <row r="96" spans="1:180"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44"/>
      <c r="BB96" s="44"/>
      <c r="BC96" s="44"/>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row>
    <row r="97" spans="1:180"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186"/>
      <c r="BB97" s="186"/>
      <c r="BC97" s="186"/>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row>
    <row r="98" spans="1:180"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row>
    <row r="99" spans="1:180" x14ac:dyDescent="0.25">
      <c r="A99" s="2"/>
      <c r="B99" s="2"/>
      <c r="C99" s="2"/>
      <c r="D99" s="2"/>
      <c r="E99" s="2"/>
      <c r="F99" s="2"/>
      <c r="G99" s="2"/>
      <c r="H99" s="2"/>
      <c r="I99" s="2"/>
      <c r="J99" s="2"/>
      <c r="K99" s="2"/>
      <c r="L99" s="2"/>
      <c r="M99" s="2"/>
      <c r="N99" s="2"/>
      <c r="O99" s="566"/>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row>
    <row r="100" spans="1:180" x14ac:dyDescent="0.25">
      <c r="A100" s="2"/>
      <c r="B100" s="2"/>
      <c r="C100" s="2"/>
      <c r="D100" s="2"/>
      <c r="E100" s="2"/>
      <c r="F100" s="2"/>
      <c r="G100" s="2"/>
      <c r="H100" s="2"/>
      <c r="I100" s="2"/>
      <c r="J100" s="2"/>
      <c r="K100" s="2"/>
      <c r="L100" s="2"/>
      <c r="M100" s="2"/>
      <c r="N100" s="2"/>
      <c r="O100" s="566"/>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row>
    <row r="101" spans="1:180"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row>
    <row r="102" spans="1:180" x14ac:dyDescent="0.25">
      <c r="A102" s="2"/>
      <c r="B102" s="2"/>
      <c r="C102" s="2"/>
      <c r="D102" s="2"/>
      <c r="E102" s="2"/>
      <c r="F102" s="2"/>
      <c r="G102" s="2"/>
      <c r="H102" s="2"/>
      <c r="I102" s="2"/>
      <c r="J102" s="2"/>
      <c r="K102" s="2"/>
      <c r="L102" s="2"/>
      <c r="M102" s="2"/>
      <c r="N102" s="45">
        <v>1880</v>
      </c>
      <c r="O102" s="45">
        <v>1881</v>
      </c>
      <c r="P102" s="45">
        <v>1882</v>
      </c>
      <c r="Q102" s="45">
        <v>1883</v>
      </c>
      <c r="R102" s="45">
        <v>1884</v>
      </c>
      <c r="S102" s="45">
        <v>1885</v>
      </c>
      <c r="T102" s="45">
        <v>1886</v>
      </c>
      <c r="U102" s="45">
        <v>1887</v>
      </c>
      <c r="V102" s="45">
        <v>1888</v>
      </c>
      <c r="W102" s="45">
        <v>1889</v>
      </c>
      <c r="X102" s="45">
        <v>1890</v>
      </c>
      <c r="Y102" s="45">
        <v>1891</v>
      </c>
      <c r="Z102" s="45">
        <v>1892</v>
      </c>
      <c r="AA102" s="45">
        <v>1893</v>
      </c>
      <c r="AB102" s="45">
        <v>1894</v>
      </c>
      <c r="AC102" s="45">
        <v>1895</v>
      </c>
      <c r="AD102" s="45">
        <v>1896</v>
      </c>
      <c r="AE102" s="45">
        <v>1897</v>
      </c>
      <c r="AF102" s="45">
        <v>1898</v>
      </c>
      <c r="AG102" s="45">
        <v>1899</v>
      </c>
      <c r="AH102" s="45">
        <v>1900</v>
      </c>
      <c r="AI102" s="45">
        <v>1901</v>
      </c>
      <c r="AJ102" s="45">
        <v>1902</v>
      </c>
      <c r="AK102" s="45">
        <v>1903</v>
      </c>
      <c r="AL102" s="45">
        <v>1904</v>
      </c>
      <c r="AM102" s="45">
        <v>1905</v>
      </c>
      <c r="AN102" s="45">
        <v>1906</v>
      </c>
      <c r="AO102" s="45">
        <v>1907</v>
      </c>
      <c r="AP102" s="45">
        <v>1908</v>
      </c>
      <c r="AQ102" s="45">
        <v>1909</v>
      </c>
      <c r="AR102" s="45">
        <v>1910</v>
      </c>
      <c r="AS102" s="45">
        <v>1911</v>
      </c>
      <c r="AT102" s="45">
        <v>1912</v>
      </c>
      <c r="AU102" s="45">
        <v>1913</v>
      </c>
      <c r="AV102" s="45">
        <v>1914</v>
      </c>
      <c r="AW102" s="45">
        <v>1915</v>
      </c>
      <c r="AX102" s="45">
        <v>1916</v>
      </c>
      <c r="AY102" s="45">
        <v>1917</v>
      </c>
      <c r="AZ102" s="45">
        <v>1918</v>
      </c>
      <c r="BA102" s="45">
        <v>1919</v>
      </c>
      <c r="BB102" s="45">
        <v>1920</v>
      </c>
      <c r="BC102" s="45">
        <v>1921</v>
      </c>
      <c r="BD102" s="45">
        <v>1922</v>
      </c>
      <c r="BE102" s="45">
        <v>1923</v>
      </c>
      <c r="BF102" s="45">
        <v>1924</v>
      </c>
      <c r="BG102" s="45">
        <v>1925</v>
      </c>
      <c r="BH102" s="45">
        <v>1926</v>
      </c>
      <c r="BI102" s="45">
        <v>1927</v>
      </c>
      <c r="BJ102" s="45">
        <v>1928</v>
      </c>
      <c r="BK102" s="45">
        <v>1929</v>
      </c>
      <c r="BL102" s="45">
        <v>1930</v>
      </c>
      <c r="BM102" s="45">
        <v>1931</v>
      </c>
      <c r="BN102" s="45">
        <v>1932</v>
      </c>
      <c r="BO102" s="45">
        <v>1933</v>
      </c>
      <c r="BP102" s="45">
        <v>1934</v>
      </c>
      <c r="BQ102" s="45">
        <v>1935</v>
      </c>
      <c r="BR102" s="45">
        <v>1936</v>
      </c>
      <c r="BS102" s="45">
        <v>1937</v>
      </c>
      <c r="BT102" s="45">
        <v>1938</v>
      </c>
      <c r="BU102" s="45">
        <v>1939</v>
      </c>
      <c r="BV102" s="45">
        <v>1940</v>
      </c>
      <c r="BW102" s="45">
        <v>1941</v>
      </c>
      <c r="BX102" s="45">
        <v>1942</v>
      </c>
      <c r="BY102" s="45">
        <v>1943</v>
      </c>
      <c r="BZ102" s="45">
        <v>1944</v>
      </c>
      <c r="CA102" s="45">
        <v>1945</v>
      </c>
      <c r="CB102" s="45">
        <v>1946</v>
      </c>
      <c r="CC102" s="45">
        <v>1947</v>
      </c>
      <c r="CD102" s="45">
        <v>1948</v>
      </c>
      <c r="CE102" s="45">
        <v>1949</v>
      </c>
      <c r="CF102" s="45">
        <v>1950</v>
      </c>
      <c r="CG102" s="45">
        <v>1951</v>
      </c>
      <c r="CH102" s="45">
        <v>1952</v>
      </c>
      <c r="CI102" s="45">
        <v>1953</v>
      </c>
      <c r="CJ102" s="45">
        <v>1954</v>
      </c>
      <c r="CK102" s="45">
        <v>1955</v>
      </c>
      <c r="CL102" s="45">
        <v>1956</v>
      </c>
      <c r="CM102" s="45">
        <v>1957</v>
      </c>
      <c r="CN102" s="45">
        <v>1958</v>
      </c>
      <c r="CO102" s="45">
        <v>1959</v>
      </c>
      <c r="CP102" s="45">
        <v>1960</v>
      </c>
      <c r="CQ102" s="45">
        <v>1961</v>
      </c>
      <c r="CR102" s="45">
        <v>1962</v>
      </c>
      <c r="CS102" s="45">
        <v>1963</v>
      </c>
      <c r="CT102" s="45">
        <v>1964</v>
      </c>
      <c r="CU102" s="45">
        <v>1965</v>
      </c>
      <c r="CV102" s="45">
        <v>1966</v>
      </c>
      <c r="CW102" s="45">
        <v>1967</v>
      </c>
      <c r="CX102" s="45">
        <v>1968</v>
      </c>
      <c r="CY102" s="45">
        <v>1969</v>
      </c>
      <c r="CZ102" s="45">
        <v>1970</v>
      </c>
      <c r="DA102" s="45">
        <v>1971</v>
      </c>
      <c r="DB102" s="45">
        <v>1972</v>
      </c>
      <c r="DC102" s="45">
        <v>1973</v>
      </c>
      <c r="DD102" s="45">
        <v>1974</v>
      </c>
      <c r="DE102" s="45">
        <v>1975</v>
      </c>
      <c r="DF102" s="45">
        <v>1976</v>
      </c>
      <c r="DG102" s="45">
        <v>1977</v>
      </c>
      <c r="DH102" s="45">
        <v>1978</v>
      </c>
      <c r="DI102" s="45">
        <v>1979</v>
      </c>
      <c r="DJ102" s="45">
        <v>1980</v>
      </c>
      <c r="DK102" s="45">
        <v>1981</v>
      </c>
      <c r="DL102" s="45">
        <v>1982</v>
      </c>
      <c r="DM102" s="45">
        <v>1983</v>
      </c>
      <c r="DN102" s="45">
        <v>1984</v>
      </c>
      <c r="DO102" s="45">
        <v>1985</v>
      </c>
      <c r="DP102" s="45">
        <v>1986</v>
      </c>
      <c r="DQ102" s="45">
        <v>1987</v>
      </c>
      <c r="DR102" s="45">
        <v>1988</v>
      </c>
      <c r="DS102" s="45">
        <v>1989</v>
      </c>
      <c r="DT102" s="45">
        <v>1990</v>
      </c>
      <c r="DU102" s="45">
        <v>1991</v>
      </c>
      <c r="DV102" s="45">
        <v>1992</v>
      </c>
      <c r="DW102" s="45">
        <v>1993</v>
      </c>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row>
    <row r="103" spans="1:180" x14ac:dyDescent="0.25">
      <c r="A103" s="2"/>
      <c r="B103" s="2"/>
      <c r="C103" s="2"/>
      <c r="D103" s="2"/>
      <c r="E103" s="2"/>
      <c r="F103" s="2"/>
      <c r="G103" s="2"/>
      <c r="H103" s="2"/>
      <c r="I103" s="2"/>
      <c r="J103" s="2"/>
      <c r="K103" s="2"/>
      <c r="L103" s="2"/>
      <c r="M103" s="2"/>
      <c r="N103" s="48">
        <v>0</v>
      </c>
      <c r="O103" s="48">
        <v>0.12389380530973451</v>
      </c>
      <c r="P103" s="48">
        <v>0.24778761061946902</v>
      </c>
      <c r="Q103" s="48">
        <v>0.37168141592920356</v>
      </c>
      <c r="R103" s="48">
        <v>0.49557522123893799</v>
      </c>
      <c r="S103" s="48">
        <v>0.61946902654867297</v>
      </c>
      <c r="T103" s="48">
        <v>0.74336283185840701</v>
      </c>
      <c r="U103" s="48">
        <v>0.86725663716814105</v>
      </c>
      <c r="V103" s="48">
        <v>0.99115044247787698</v>
      </c>
      <c r="W103" s="48">
        <v>1.1150442477876099</v>
      </c>
      <c r="X103" s="48">
        <v>1.23893805309734</v>
      </c>
      <c r="Y103" s="48">
        <v>1.36283185840708</v>
      </c>
      <c r="Z103" s="48">
        <v>1.48672566371681</v>
      </c>
      <c r="AA103" s="48">
        <v>1.6106194690265401</v>
      </c>
      <c r="AB103" s="48">
        <v>1.7345132743362801</v>
      </c>
      <c r="AC103" s="48">
        <v>1.8584070796460099</v>
      </c>
      <c r="AD103" s="48">
        <v>1.98230088495575</v>
      </c>
      <c r="AE103" s="48">
        <v>2.1061946902654798</v>
      </c>
      <c r="AF103" s="48">
        <v>2.2300884955752198</v>
      </c>
      <c r="AG103" s="48">
        <v>2.3539823008849501</v>
      </c>
      <c r="AH103" s="48">
        <v>2.4778761061946901</v>
      </c>
      <c r="AI103" s="48">
        <v>2.6017699115044199</v>
      </c>
      <c r="AJ103" s="48">
        <v>2.7256637168141502</v>
      </c>
      <c r="AK103" s="48">
        <v>2.8495575221238898</v>
      </c>
      <c r="AL103" s="48">
        <v>2.9734513274336201</v>
      </c>
      <c r="AM103" s="48">
        <v>3.0973451327433601</v>
      </c>
      <c r="AN103" s="48">
        <v>3.2212389380530899</v>
      </c>
      <c r="AO103" s="48">
        <v>3.34513274336283</v>
      </c>
      <c r="AP103" s="48">
        <v>3.4690265486725602</v>
      </c>
      <c r="AQ103" s="48">
        <v>3.5929203539822998</v>
      </c>
      <c r="AR103" s="48">
        <v>3.7168141592920301</v>
      </c>
      <c r="AS103" s="48">
        <v>3.8407079646017701</v>
      </c>
      <c r="AT103" s="48">
        <v>3.9646017699114999</v>
      </c>
      <c r="AU103" s="48">
        <v>4.0884955752212297</v>
      </c>
      <c r="AV103" s="48">
        <v>4.2123893805309702</v>
      </c>
      <c r="AW103" s="48">
        <v>4.3362831858407</v>
      </c>
      <c r="AX103" s="48">
        <v>4.4601769911504396</v>
      </c>
      <c r="AY103" s="48">
        <v>4.5840707964601703</v>
      </c>
      <c r="AZ103" s="48">
        <v>4.7079646017699099</v>
      </c>
      <c r="BA103" s="48">
        <v>4.8318584070796398</v>
      </c>
      <c r="BB103" s="48">
        <v>4.9557522123893802</v>
      </c>
      <c r="BC103" s="48">
        <v>5.0796460176991101</v>
      </c>
      <c r="BD103" s="48">
        <v>5.2035398230088497</v>
      </c>
      <c r="BE103" s="48">
        <v>5.3274336283185804</v>
      </c>
      <c r="BF103" s="48">
        <v>5.4513274336283102</v>
      </c>
      <c r="BG103" s="48">
        <v>5.5752212389380498</v>
      </c>
      <c r="BH103" s="48">
        <v>5.6991150442477796</v>
      </c>
      <c r="BI103" s="48">
        <v>5.8230088495575201</v>
      </c>
      <c r="BJ103" s="48">
        <v>5.9469026548672499</v>
      </c>
      <c r="BK103" s="48">
        <v>6.0707964601769904</v>
      </c>
      <c r="BL103" s="48">
        <v>6.1946902654867202</v>
      </c>
      <c r="BM103" s="48">
        <v>6.3185840707964598</v>
      </c>
      <c r="BN103" s="48">
        <v>6.4424778761061896</v>
      </c>
      <c r="BO103" s="48">
        <v>6.5663716814159203</v>
      </c>
      <c r="BP103" s="48">
        <v>6.6902654867256599</v>
      </c>
      <c r="BQ103" s="48">
        <v>6.8141592920353897</v>
      </c>
      <c r="BR103" s="48">
        <v>6.9380530973451302</v>
      </c>
      <c r="BS103" s="48">
        <v>7.06194690265486</v>
      </c>
      <c r="BT103" s="48">
        <v>7.1858407079645996</v>
      </c>
      <c r="BU103" s="48">
        <v>7.3097345132743303</v>
      </c>
      <c r="BV103" s="48">
        <v>7.4336283185840699</v>
      </c>
      <c r="BW103" s="48">
        <v>7.5575221238937997</v>
      </c>
      <c r="BX103" s="48">
        <v>7.6814159292035402</v>
      </c>
      <c r="BY103" s="48">
        <v>7.80530973451327</v>
      </c>
      <c r="BZ103" s="48">
        <v>7.9292035398229999</v>
      </c>
      <c r="CA103" s="48">
        <v>8.0530973451327394</v>
      </c>
      <c r="CB103" s="48">
        <v>8.1769911504424702</v>
      </c>
      <c r="CC103" s="48">
        <v>8.3008849557522204</v>
      </c>
      <c r="CD103" s="48">
        <v>8.4247787610619405</v>
      </c>
      <c r="CE103" s="48">
        <v>8.54867256637168</v>
      </c>
      <c r="CF103" s="48">
        <v>8.6725663716814108</v>
      </c>
      <c r="CG103" s="48">
        <v>8.7964601769911503</v>
      </c>
      <c r="CH103" s="48">
        <v>8.9203539823008793</v>
      </c>
      <c r="CI103" s="48">
        <v>9.04424778761061</v>
      </c>
      <c r="CJ103" s="48">
        <v>9.1681415929203496</v>
      </c>
      <c r="CK103" s="48">
        <v>9.2920353982300803</v>
      </c>
      <c r="CL103" s="48">
        <v>9.4159292035398199</v>
      </c>
      <c r="CM103" s="48">
        <v>9.5398230088495506</v>
      </c>
      <c r="CN103" s="48">
        <v>9.6637168141592902</v>
      </c>
      <c r="CO103" s="48">
        <v>9.7876106194690191</v>
      </c>
      <c r="CP103" s="48">
        <v>9.9115044247787605</v>
      </c>
      <c r="CQ103" s="48">
        <v>10.0353982300885</v>
      </c>
      <c r="CR103" s="48">
        <v>10.159292035398201</v>
      </c>
      <c r="CS103" s="48">
        <v>10.283185840707899</v>
      </c>
      <c r="CT103" s="48">
        <v>10.407079646017699</v>
      </c>
      <c r="CU103" s="48">
        <v>10.5309734513274</v>
      </c>
      <c r="CV103" s="48">
        <v>10.6548672566371</v>
      </c>
      <c r="CW103" s="48">
        <v>10.7787610619469</v>
      </c>
      <c r="CX103" s="48">
        <v>10.902654867256601</v>
      </c>
      <c r="CY103" s="48">
        <v>11.0265486725663</v>
      </c>
      <c r="CZ103" s="48">
        <v>11.1504424778761</v>
      </c>
      <c r="DA103" s="48">
        <v>11.2743362831858</v>
      </c>
      <c r="DB103" s="48">
        <v>11.398230088495501</v>
      </c>
      <c r="DC103" s="48">
        <v>11.522123893805301</v>
      </c>
      <c r="DD103" s="48">
        <v>11.646017699114999</v>
      </c>
      <c r="DE103" s="48">
        <v>11.7699115044247</v>
      </c>
      <c r="DF103" s="48">
        <v>11.8938053097345</v>
      </c>
      <c r="DG103" s="48">
        <v>12.0176991150442</v>
      </c>
      <c r="DH103" s="48">
        <v>12.141592920353901</v>
      </c>
      <c r="DI103" s="48">
        <v>12.265486725663701</v>
      </c>
      <c r="DJ103" s="48">
        <v>12.3893805309734</v>
      </c>
      <c r="DK103" s="48">
        <v>12.5132743362832</v>
      </c>
      <c r="DL103" s="48">
        <v>12.6371681415929</v>
      </c>
      <c r="DM103" s="48">
        <v>12.761061946902601</v>
      </c>
      <c r="DN103" s="48">
        <v>12.884955752212401</v>
      </c>
      <c r="DO103" s="48">
        <v>13.008849557522099</v>
      </c>
      <c r="DP103" s="48">
        <v>13.1327433628318</v>
      </c>
      <c r="DQ103" s="48">
        <v>13.2566371681416</v>
      </c>
      <c r="DR103" s="48">
        <v>13.3805309734513</v>
      </c>
      <c r="DS103" s="48">
        <v>13.504424778761001</v>
      </c>
      <c r="DT103" s="48">
        <v>13.628318584070801</v>
      </c>
      <c r="DU103" s="48">
        <v>13.7522123893805</v>
      </c>
      <c r="DV103" s="48">
        <v>13.8761061946902</v>
      </c>
      <c r="DW103" s="48">
        <v>14</v>
      </c>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row>
    <row r="104" spans="1:180" x14ac:dyDescent="0.25">
      <c r="A104" s="2"/>
      <c r="B104" s="2"/>
      <c r="C104" s="2"/>
      <c r="D104" s="2"/>
      <c r="E104" s="2"/>
      <c r="F104" s="2"/>
      <c r="G104" s="2"/>
      <c r="H104" s="2"/>
      <c r="I104" s="2"/>
      <c r="J104" s="2"/>
      <c r="K104" s="2"/>
      <c r="L104" s="2"/>
      <c r="M104" s="2"/>
      <c r="N104" s="45">
        <f>N105/113</f>
        <v>0.12389380530973451</v>
      </c>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row>
    <row r="105" spans="1:180" x14ac:dyDescent="0.25">
      <c r="A105" s="2"/>
      <c r="B105" s="2"/>
      <c r="C105" s="2"/>
      <c r="D105" s="2"/>
      <c r="E105" s="2"/>
      <c r="F105" s="2"/>
      <c r="G105" s="2"/>
      <c r="H105" s="2"/>
      <c r="I105" s="2"/>
      <c r="J105" s="2"/>
      <c r="K105" s="2"/>
      <c r="L105" s="2"/>
      <c r="M105" s="2"/>
      <c r="N105" s="45">
        <v>14</v>
      </c>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row>
    <row r="106" spans="1:180"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row>
    <row r="107" spans="1:180"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row>
    <row r="108" spans="1:180"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row>
    <row r="109" spans="1:180"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row>
    <row r="110" spans="1:180"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row>
    <row r="111" spans="1:180"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row>
    <row r="112" spans="1:180"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row>
    <row r="113" spans="1:180"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row>
    <row r="114" spans="1:180" x14ac:dyDescent="0.25">
      <c r="A114" s="2"/>
      <c r="B114" s="2"/>
      <c r="C114" s="2"/>
      <c r="D114" s="2"/>
      <c r="E114" s="2"/>
      <c r="F114" s="2"/>
      <c r="G114" s="2"/>
      <c r="H114" s="2"/>
      <c r="I114" s="2"/>
      <c r="J114" s="2"/>
      <c r="K114" s="2"/>
      <c r="L114" s="2"/>
      <c r="M114" s="77"/>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row>
    <row r="115" spans="1:180"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row>
    <row r="116" spans="1:180"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row>
    <row r="117" spans="1:180"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row>
    <row r="118" spans="1:180"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row>
    <row r="119" spans="1:180"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row>
    <row r="120" spans="1:180"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row>
    <row r="121" spans="1:180"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row>
    <row r="122" spans="1:180"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row>
    <row r="123" spans="1:180"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row>
    <row r="124" spans="1:180"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row>
    <row r="125" spans="1:180"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row>
    <row r="126" spans="1:180"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row>
    <row r="127" spans="1:180"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row>
    <row r="128" spans="1:180"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row>
    <row r="129" spans="1:180"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row>
    <row r="130" spans="1:180"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row>
    <row r="131" spans="1:180" x14ac:dyDescent="0.25">
      <c r="DX131" s="2"/>
    </row>
    <row r="132" spans="1:180" x14ac:dyDescent="0.25">
      <c r="DX132" s="2"/>
    </row>
    <row r="133" spans="1:180" x14ac:dyDescent="0.25">
      <c r="DX133" s="2"/>
    </row>
    <row r="134" spans="1:180" x14ac:dyDescent="0.25">
      <c r="DX134" s="2"/>
    </row>
    <row r="135" spans="1:180" x14ac:dyDescent="0.25">
      <c r="DX135" s="2"/>
    </row>
    <row r="136" spans="1:180" x14ac:dyDescent="0.25">
      <c r="DX136" s="2"/>
    </row>
    <row r="137" spans="1:180" x14ac:dyDescent="0.25">
      <c r="DX137" s="2"/>
    </row>
    <row r="138" spans="1:180" x14ac:dyDescent="0.25">
      <c r="DX138" s="2"/>
    </row>
    <row r="139" spans="1:180" x14ac:dyDescent="0.25">
      <c r="DX139" s="2"/>
    </row>
    <row r="140" spans="1:180" x14ac:dyDescent="0.25">
      <c r="DX140" s="2"/>
    </row>
    <row r="141" spans="1:180" x14ac:dyDescent="0.25">
      <c r="DX141" s="2"/>
    </row>
    <row r="142" spans="1:180" x14ac:dyDescent="0.25">
      <c r="DX142" s="2"/>
    </row>
    <row r="143" spans="1:180" x14ac:dyDescent="0.25">
      <c r="DX143" s="2"/>
    </row>
    <row r="144" spans="1:180" x14ac:dyDescent="0.25">
      <c r="DX144" s="2"/>
    </row>
    <row r="145" spans="128:128" x14ac:dyDescent="0.25">
      <c r="DX145" s="2"/>
    </row>
    <row r="146" spans="128:128" x14ac:dyDescent="0.25">
      <c r="DX146" s="2"/>
    </row>
    <row r="147" spans="128:128" x14ac:dyDescent="0.25">
      <c r="DX147" s="2"/>
    </row>
    <row r="148" spans="128:128" x14ac:dyDescent="0.25">
      <c r="DX148" s="2"/>
    </row>
    <row r="149" spans="128:128" x14ac:dyDescent="0.25">
      <c r="DX149" s="2"/>
    </row>
    <row r="150" spans="128:128" x14ac:dyDescent="0.25">
      <c r="DX150" s="2"/>
    </row>
    <row r="151" spans="128:128" x14ac:dyDescent="0.25">
      <c r="DX151" s="2"/>
    </row>
    <row r="152" spans="128:128" x14ac:dyDescent="0.25">
      <c r="DX152" s="2"/>
    </row>
    <row r="153" spans="128:128" x14ac:dyDescent="0.25">
      <c r="DX153" s="2"/>
    </row>
    <row r="154" spans="128:128" x14ac:dyDescent="0.25">
      <c r="DX154" s="2"/>
    </row>
    <row r="155" spans="128:128" x14ac:dyDescent="0.25">
      <c r="DX155" s="2"/>
    </row>
    <row r="156" spans="128:128" x14ac:dyDescent="0.25">
      <c r="DX156" s="2"/>
    </row>
    <row r="157" spans="128:128" x14ac:dyDescent="0.25">
      <c r="DX157" s="2"/>
    </row>
    <row r="158" spans="128:128" x14ac:dyDescent="0.25">
      <c r="DX158" s="2"/>
    </row>
    <row r="159" spans="128:128" x14ac:dyDescent="0.25">
      <c r="DX159" s="2"/>
    </row>
    <row r="160" spans="128:128" x14ac:dyDescent="0.25">
      <c r="DX160" s="2"/>
    </row>
    <row r="161" spans="128:128" x14ac:dyDescent="0.25">
      <c r="DX161" s="2"/>
    </row>
    <row r="162" spans="128:128" x14ac:dyDescent="0.25">
      <c r="DX162" s="2"/>
    </row>
    <row r="163" spans="128:128" x14ac:dyDescent="0.25">
      <c r="DX163" s="2"/>
    </row>
    <row r="164" spans="128:128" x14ac:dyDescent="0.25">
      <c r="DX164" s="2"/>
    </row>
    <row r="165" spans="128:128" x14ac:dyDescent="0.25">
      <c r="DX165" s="2"/>
    </row>
    <row r="166" spans="128:128" x14ac:dyDescent="0.25">
      <c r="DX166" s="2"/>
    </row>
    <row r="167" spans="128:128" x14ac:dyDescent="0.25">
      <c r="DX167" s="2"/>
    </row>
    <row r="168" spans="128:128" x14ac:dyDescent="0.25">
      <c r="DX168" s="2"/>
    </row>
    <row r="169" spans="128:128" x14ac:dyDescent="0.25">
      <c r="DX169" s="2"/>
    </row>
    <row r="170" spans="128:128" x14ac:dyDescent="0.25">
      <c r="DX170" s="2"/>
    </row>
    <row r="171" spans="128:128" x14ac:dyDescent="0.25">
      <c r="DX171" s="2"/>
    </row>
    <row r="172" spans="128:128" x14ac:dyDescent="0.25">
      <c r="DX172" s="2"/>
    </row>
    <row r="173" spans="128:128" x14ac:dyDescent="0.25">
      <c r="DX173" s="2"/>
    </row>
    <row r="174" spans="128:128" x14ac:dyDescent="0.25">
      <c r="DX174" s="2"/>
    </row>
    <row r="175" spans="128:128" x14ac:dyDescent="0.25">
      <c r="DX175" s="2"/>
    </row>
    <row r="176" spans="128:128" x14ac:dyDescent="0.25">
      <c r="DX176" s="2"/>
    </row>
    <row r="177" spans="128:128" x14ac:dyDescent="0.25">
      <c r="DX177" s="2"/>
    </row>
    <row r="178" spans="128:128" x14ac:dyDescent="0.25">
      <c r="DX178" s="2"/>
    </row>
    <row r="179" spans="128:128" x14ac:dyDescent="0.25">
      <c r="DX179" s="2"/>
    </row>
    <row r="180" spans="128:128" x14ac:dyDescent="0.25">
      <c r="DX180" s="2"/>
    </row>
    <row r="181" spans="128:128" x14ac:dyDescent="0.25">
      <c r="DX181" s="2"/>
    </row>
    <row r="182" spans="128:128" x14ac:dyDescent="0.25">
      <c r="DX182" s="2"/>
    </row>
    <row r="183" spans="128:128" x14ac:dyDescent="0.25">
      <c r="DX183" s="2"/>
    </row>
    <row r="184" spans="128:128" x14ac:dyDescent="0.25">
      <c r="DX184" s="2"/>
    </row>
    <row r="185" spans="128:128" x14ac:dyDescent="0.25">
      <c r="DX185" s="2"/>
    </row>
    <row r="186" spans="128:128" x14ac:dyDescent="0.25">
      <c r="DX186" s="2"/>
    </row>
    <row r="187" spans="128:128" x14ac:dyDescent="0.25">
      <c r="DX187" s="2"/>
    </row>
    <row r="188" spans="128:128" x14ac:dyDescent="0.25">
      <c r="DX188" s="2"/>
    </row>
    <row r="189" spans="128:128" x14ac:dyDescent="0.25">
      <c r="DX189" s="2"/>
    </row>
    <row r="190" spans="128:128" x14ac:dyDescent="0.25">
      <c r="DX190" s="2"/>
    </row>
    <row r="191" spans="128:128" x14ac:dyDescent="0.25">
      <c r="DX191" s="2"/>
    </row>
    <row r="192" spans="128:128" x14ac:dyDescent="0.25">
      <c r="DX192" s="2"/>
    </row>
    <row r="193" spans="128:128" x14ac:dyDescent="0.25">
      <c r="DX193" s="2"/>
    </row>
    <row r="194" spans="128:128" x14ac:dyDescent="0.25">
      <c r="DX194" s="2"/>
    </row>
    <row r="195" spans="128:128" x14ac:dyDescent="0.25">
      <c r="DX195" s="2"/>
    </row>
    <row r="196" spans="128:128" x14ac:dyDescent="0.25">
      <c r="DX196" s="2"/>
    </row>
    <row r="197" spans="128:128" x14ac:dyDescent="0.25">
      <c r="DX197" s="2"/>
    </row>
    <row r="198" spans="128:128" x14ac:dyDescent="0.25">
      <c r="DX198" s="2"/>
    </row>
    <row r="199" spans="128:128" x14ac:dyDescent="0.25">
      <c r="DX199" s="2"/>
    </row>
    <row r="200" spans="128:128" x14ac:dyDescent="0.25">
      <c r="DX200" s="2"/>
    </row>
    <row r="201" spans="128:128" x14ac:dyDescent="0.25">
      <c r="DX201" s="2"/>
    </row>
    <row r="202" spans="128:128" x14ac:dyDescent="0.25">
      <c r="DX202" s="2"/>
    </row>
    <row r="203" spans="128:128" x14ac:dyDescent="0.25">
      <c r="DX203" s="2"/>
    </row>
  </sheetData>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861C-4704-406F-BA49-F6764D7E4E2B}">
  <sheetPr>
    <tabColor rgb="FFC00000"/>
  </sheetPr>
  <dimension ref="A1:E178"/>
  <sheetViews>
    <sheetView workbookViewId="0"/>
  </sheetViews>
  <sheetFormatPr defaultRowHeight="15" x14ac:dyDescent="0.25"/>
  <cols>
    <col min="2" max="2" width="22.7109375" customWidth="1"/>
    <col min="3" max="3" width="22" customWidth="1"/>
    <col min="4" max="4" width="23.42578125" customWidth="1"/>
    <col min="5" max="5" width="20.140625" customWidth="1"/>
  </cols>
  <sheetData>
    <row r="1" spans="1:5" x14ac:dyDescent="0.25">
      <c r="A1" s="14"/>
    </row>
    <row r="2" spans="1:5" ht="15.75" x14ac:dyDescent="0.25">
      <c r="A2" s="700" t="s">
        <v>421</v>
      </c>
      <c r="B2" s="701"/>
    </row>
    <row r="3" spans="1:5" x14ac:dyDescent="0.25">
      <c r="A3" s="703">
        <f>'Climate Debt'!A3</f>
        <v>44136</v>
      </c>
    </row>
    <row r="5" spans="1:5" x14ac:dyDescent="0.25">
      <c r="B5" s="694" t="s">
        <v>415</v>
      </c>
      <c r="C5" s="695" t="s">
        <v>413</v>
      </c>
      <c r="D5" s="695" t="s">
        <v>419</v>
      </c>
      <c r="E5" s="695" t="s">
        <v>416</v>
      </c>
    </row>
    <row r="6" spans="1:5" x14ac:dyDescent="0.25">
      <c r="B6" s="694"/>
      <c r="C6" s="695" t="s">
        <v>412</v>
      </c>
      <c r="D6" s="695" t="s">
        <v>412</v>
      </c>
      <c r="E6" s="695">
        <v>2019</v>
      </c>
    </row>
    <row r="7" spans="1:5" x14ac:dyDescent="0.25">
      <c r="B7" s="694"/>
      <c r="C7" s="695" t="s">
        <v>417</v>
      </c>
      <c r="D7" s="695" t="s">
        <v>418</v>
      </c>
      <c r="E7" s="695"/>
    </row>
    <row r="8" spans="1:5" x14ac:dyDescent="0.25">
      <c r="B8" s="694"/>
      <c r="C8" s="695" t="s">
        <v>414</v>
      </c>
      <c r="D8" s="695"/>
      <c r="E8" s="695"/>
    </row>
    <row r="9" spans="1:5" x14ac:dyDescent="0.25">
      <c r="B9" s="694"/>
      <c r="C9" s="695"/>
      <c r="D9" s="695"/>
      <c r="E9" s="695"/>
    </row>
    <row r="10" spans="1:5" x14ac:dyDescent="0.25">
      <c r="B10" s="699" t="s">
        <v>420</v>
      </c>
      <c r="C10" s="702">
        <v>261.4737778392016</v>
      </c>
      <c r="D10" s="702">
        <v>1.7085838440705776</v>
      </c>
      <c r="E10" s="707">
        <v>7651769000</v>
      </c>
    </row>
    <row r="11" spans="1:5" x14ac:dyDescent="0.25">
      <c r="B11" s="696" t="s">
        <v>59</v>
      </c>
      <c r="C11" s="698">
        <v>104.3965384654206</v>
      </c>
      <c r="D11" s="698">
        <v>3.6405950430964706</v>
      </c>
      <c r="E11" s="708">
        <v>1433784000</v>
      </c>
    </row>
    <row r="12" spans="1:5" x14ac:dyDescent="0.25">
      <c r="B12" s="696" t="s">
        <v>18</v>
      </c>
      <c r="C12" s="698">
        <v>44.657346632786151</v>
      </c>
      <c r="D12" s="698">
        <v>6.7854901968890866</v>
      </c>
      <c r="E12" s="708">
        <v>329065000</v>
      </c>
    </row>
    <row r="13" spans="1:5" x14ac:dyDescent="0.25">
      <c r="B13" s="696" t="s">
        <v>40</v>
      </c>
      <c r="C13" s="698">
        <v>13.043384358542173</v>
      </c>
      <c r="D13" s="698">
        <v>4.4708320851644494</v>
      </c>
      <c r="E13" s="708">
        <v>145872000</v>
      </c>
    </row>
    <row r="14" spans="1:5" x14ac:dyDescent="0.25">
      <c r="B14" s="696" t="s">
        <v>30</v>
      </c>
      <c r="C14" s="698">
        <v>8.8493697623145327</v>
      </c>
      <c r="D14" s="698">
        <v>3.4878487160312681</v>
      </c>
      <c r="E14" s="708">
        <v>126860000</v>
      </c>
    </row>
    <row r="15" spans="1:5" x14ac:dyDescent="0.25">
      <c r="B15" s="696" t="s">
        <v>24</v>
      </c>
      <c r="C15" s="698">
        <v>7.3293758764727723</v>
      </c>
      <c r="D15" s="698">
        <v>7.1541004162740576</v>
      </c>
      <c r="E15" s="708">
        <v>51225000</v>
      </c>
    </row>
    <row r="16" spans="1:5" x14ac:dyDescent="0.25">
      <c r="B16" s="696" t="s">
        <v>42</v>
      </c>
      <c r="C16" s="698">
        <v>6.3512877710134701</v>
      </c>
      <c r="D16" s="698">
        <v>3.8300454513191204</v>
      </c>
      <c r="E16" s="708">
        <v>82914000</v>
      </c>
    </row>
    <row r="17" spans="2:5" x14ac:dyDescent="0.25">
      <c r="B17" s="696" t="s">
        <v>17</v>
      </c>
      <c r="C17" s="698">
        <v>6.3062098938635369</v>
      </c>
      <c r="D17" s="698">
        <v>9.2010416029991191</v>
      </c>
      <c r="E17" s="708">
        <v>34269000</v>
      </c>
    </row>
    <row r="18" spans="2:5" x14ac:dyDescent="0.25">
      <c r="B18" s="696" t="s">
        <v>23</v>
      </c>
      <c r="C18" s="698">
        <v>5.6848988563159368</v>
      </c>
      <c r="D18" s="698">
        <v>7.5978974851192653</v>
      </c>
      <c r="E18" s="708">
        <v>37411000</v>
      </c>
    </row>
    <row r="19" spans="2:5" x14ac:dyDescent="0.25">
      <c r="B19" s="696" t="s">
        <v>35</v>
      </c>
      <c r="C19" s="698">
        <v>4.4609935670753131</v>
      </c>
      <c r="D19" s="698">
        <v>2.6707098956352078</v>
      </c>
      <c r="E19" s="708">
        <v>83517000</v>
      </c>
    </row>
    <row r="20" spans="2:5" x14ac:dyDescent="0.25">
      <c r="B20" s="696" t="s">
        <v>52</v>
      </c>
      <c r="C20" s="698">
        <v>4.3469788225322192</v>
      </c>
      <c r="D20" s="698">
        <v>3.7116865522492395</v>
      </c>
      <c r="E20" s="708">
        <v>58558000</v>
      </c>
    </row>
    <row r="21" spans="2:5" x14ac:dyDescent="0.25">
      <c r="B21" s="696" t="s">
        <v>20</v>
      </c>
      <c r="C21" s="698">
        <v>4.3316160979408407</v>
      </c>
      <c r="D21" s="698">
        <v>8.5934533546419889</v>
      </c>
      <c r="E21" s="708">
        <v>25203000</v>
      </c>
    </row>
    <row r="22" spans="2:5" x14ac:dyDescent="0.25">
      <c r="B22" s="696" t="s">
        <v>80</v>
      </c>
      <c r="C22" s="698">
        <v>3.1070491913649274</v>
      </c>
      <c r="D22" s="698">
        <v>0.73609315123547203</v>
      </c>
      <c r="E22" s="708">
        <v>211050000</v>
      </c>
    </row>
    <row r="23" spans="2:5" x14ac:dyDescent="0.25">
      <c r="B23" s="696" t="s">
        <v>68</v>
      </c>
      <c r="C23" s="698">
        <v>3.0867817232820354</v>
      </c>
      <c r="D23" s="698">
        <v>1.2097815119152644</v>
      </c>
      <c r="E23" s="708">
        <v>127576000</v>
      </c>
    </row>
    <row r="24" spans="2:5" x14ac:dyDescent="0.25">
      <c r="B24" s="696" t="s">
        <v>85</v>
      </c>
      <c r="C24" s="698">
        <v>3.0577813009795136</v>
      </c>
      <c r="D24" s="698">
        <v>0.56494595881022402</v>
      </c>
      <c r="E24" s="708">
        <v>270626000</v>
      </c>
    </row>
    <row r="25" spans="2:5" x14ac:dyDescent="0.25">
      <c r="B25" s="696" t="s">
        <v>39</v>
      </c>
      <c r="C25" s="698">
        <v>2.7257628566284433</v>
      </c>
      <c r="D25" s="698">
        <v>4.2656695721884867</v>
      </c>
      <c r="E25" s="708">
        <v>31950000</v>
      </c>
    </row>
    <row r="26" spans="2:5" x14ac:dyDescent="0.25">
      <c r="B26" s="696" t="s">
        <v>66</v>
      </c>
      <c r="C26" s="698">
        <v>2.6077992272325705</v>
      </c>
      <c r="D26" s="698">
        <v>1.5628666110707006</v>
      </c>
      <c r="E26" s="708">
        <v>83430000</v>
      </c>
    </row>
    <row r="27" spans="2:5" x14ac:dyDescent="0.25">
      <c r="B27" s="696" t="s">
        <v>31</v>
      </c>
      <c r="C27" s="698">
        <v>2.2451859627053694</v>
      </c>
      <c r="D27" s="698">
        <v>6.0513879648142126</v>
      </c>
      <c r="E27" s="708">
        <v>18551000</v>
      </c>
    </row>
    <row r="28" spans="2:5" x14ac:dyDescent="0.25">
      <c r="B28" s="696" t="s">
        <v>49</v>
      </c>
      <c r="C28" s="698">
        <v>2.0493019769813738</v>
      </c>
      <c r="D28" s="698">
        <v>1.5732396568258666</v>
      </c>
      <c r="E28" s="708">
        <v>65130000</v>
      </c>
    </row>
    <row r="29" spans="2:5" x14ac:dyDescent="0.25">
      <c r="B29" s="696" t="s">
        <v>48</v>
      </c>
      <c r="C29" s="698">
        <v>1.8821577372481633</v>
      </c>
      <c r="D29" s="698">
        <v>1.3935715513461893</v>
      </c>
      <c r="E29" s="708">
        <v>67530000</v>
      </c>
    </row>
    <row r="30" spans="2:5" x14ac:dyDescent="0.25">
      <c r="B30" s="696" t="s">
        <v>65</v>
      </c>
      <c r="C30" s="698">
        <v>1.804774975436841</v>
      </c>
      <c r="D30" s="698">
        <v>1.2960495902657347</v>
      </c>
      <c r="E30" s="708">
        <v>69626000</v>
      </c>
    </row>
    <row r="31" spans="2:5" x14ac:dyDescent="0.25">
      <c r="B31" s="696" t="s">
        <v>46</v>
      </c>
      <c r="C31" s="698">
        <v>1.7438642723071769</v>
      </c>
      <c r="D31" s="698">
        <v>1.440020043193375</v>
      </c>
      <c r="E31" s="708">
        <v>60550000</v>
      </c>
    </row>
    <row r="32" spans="2:5" x14ac:dyDescent="0.25">
      <c r="B32" s="696" t="s">
        <v>57</v>
      </c>
      <c r="C32" s="698">
        <v>1.6619236779018531</v>
      </c>
      <c r="D32" s="698">
        <v>2.1932058671635519</v>
      </c>
      <c r="E32" s="708">
        <v>37888000</v>
      </c>
    </row>
    <row r="33" spans="2:5" x14ac:dyDescent="0.25">
      <c r="B33" s="696" t="s">
        <v>43</v>
      </c>
      <c r="C33" s="698">
        <v>1.5161481770210283</v>
      </c>
      <c r="D33" s="698">
        <v>1.6219998898314274</v>
      </c>
      <c r="E33" s="708">
        <v>46737000</v>
      </c>
    </row>
    <row r="34" spans="2:5" x14ac:dyDescent="0.25">
      <c r="B34" s="696" t="s">
        <v>219</v>
      </c>
      <c r="C34" s="698">
        <v>1.499160294120637</v>
      </c>
      <c r="D34" s="698">
        <v>1.6738798755282789</v>
      </c>
      <c r="E34" s="708">
        <v>44781000</v>
      </c>
    </row>
    <row r="35" spans="2:5" x14ac:dyDescent="0.25">
      <c r="B35" s="696" t="s">
        <v>15</v>
      </c>
      <c r="C35" s="698">
        <v>1.3899984329738415</v>
      </c>
      <c r="D35" s="698">
        <v>7.1128770492981355</v>
      </c>
      <c r="E35" s="708">
        <v>9771000</v>
      </c>
    </row>
    <row r="36" spans="2:5" x14ac:dyDescent="0.25">
      <c r="B36" s="696" t="s">
        <v>11</v>
      </c>
      <c r="C36" s="698">
        <v>1.2809571100271333</v>
      </c>
      <c r="D36" s="698">
        <v>15.224115878620553</v>
      </c>
      <c r="E36" s="708">
        <v>4207000</v>
      </c>
    </row>
    <row r="37" spans="2:5" x14ac:dyDescent="0.25">
      <c r="B37" s="696" t="s">
        <v>10</v>
      </c>
      <c r="C37" s="698">
        <v>1.1983459334968802</v>
      </c>
      <c r="D37" s="698">
        <v>21.15723752642797</v>
      </c>
      <c r="E37" s="708">
        <v>2832000</v>
      </c>
    </row>
    <row r="38" spans="2:5" x14ac:dyDescent="0.25">
      <c r="B38" s="696" t="s">
        <v>51</v>
      </c>
      <c r="C38" s="698">
        <v>1.1754804152161145</v>
      </c>
      <c r="D38" s="698">
        <v>2.0610892397533216</v>
      </c>
      <c r="E38" s="708">
        <v>28516000</v>
      </c>
    </row>
    <row r="39" spans="2:5" x14ac:dyDescent="0.25">
      <c r="B39" s="696" t="s">
        <v>26</v>
      </c>
      <c r="C39" s="698">
        <v>1.1692252584567444</v>
      </c>
      <c r="D39" s="698">
        <v>3.4193871979199408</v>
      </c>
      <c r="E39" s="708">
        <v>17097000</v>
      </c>
    </row>
    <row r="40" spans="2:5" x14ac:dyDescent="0.25">
      <c r="B40" s="696" t="s">
        <v>16</v>
      </c>
      <c r="C40" s="698">
        <v>1.0897129086203832</v>
      </c>
      <c r="D40" s="698">
        <v>10.951888528848071</v>
      </c>
      <c r="E40" s="708">
        <v>4975000</v>
      </c>
    </row>
    <row r="41" spans="2:5" x14ac:dyDescent="0.25">
      <c r="B41" s="696" t="s">
        <v>82</v>
      </c>
      <c r="C41" s="698">
        <v>1.0234898320271384</v>
      </c>
      <c r="D41" s="698">
        <v>0.50976701997606211</v>
      </c>
      <c r="E41" s="708">
        <v>100388000</v>
      </c>
    </row>
    <row r="42" spans="2:5" x14ac:dyDescent="0.25">
      <c r="B42" s="696" t="s">
        <v>44</v>
      </c>
      <c r="C42" s="698">
        <v>0.81467069036989603</v>
      </c>
      <c r="D42" s="698">
        <v>6.8551892491576574</v>
      </c>
      <c r="E42" s="708">
        <v>5942000</v>
      </c>
    </row>
    <row r="43" spans="2:5" x14ac:dyDescent="0.25">
      <c r="B43" s="696" t="s">
        <v>84</v>
      </c>
      <c r="C43" s="698">
        <v>0.78275977753386439</v>
      </c>
      <c r="D43" s="698">
        <v>0.90906531198042462</v>
      </c>
      <c r="E43" s="708">
        <v>43053000</v>
      </c>
    </row>
    <row r="44" spans="2:5" x14ac:dyDescent="0.25">
      <c r="B44" s="696" t="s">
        <v>28</v>
      </c>
      <c r="C44" s="698">
        <v>0.75749200851316523</v>
      </c>
      <c r="D44" s="698">
        <v>3.2823121956545855</v>
      </c>
      <c r="E44" s="708">
        <v>11539000</v>
      </c>
    </row>
    <row r="45" spans="2:5" x14ac:dyDescent="0.25">
      <c r="B45" s="696" t="s">
        <v>38</v>
      </c>
      <c r="C45" s="698">
        <v>0.74884810794118517</v>
      </c>
      <c r="D45" s="698">
        <v>3.5028913272578595</v>
      </c>
      <c r="E45" s="708">
        <v>10689000</v>
      </c>
    </row>
    <row r="46" spans="2:5" x14ac:dyDescent="0.25">
      <c r="B46" s="696" t="s">
        <v>70</v>
      </c>
      <c r="C46" s="698">
        <v>0.62464035233951076</v>
      </c>
      <c r="D46" s="698">
        <v>0.79450566311308912</v>
      </c>
      <c r="E46" s="708">
        <v>39310000</v>
      </c>
    </row>
    <row r="47" spans="2:5" x14ac:dyDescent="0.25">
      <c r="B47" s="696" t="s">
        <v>61</v>
      </c>
      <c r="C47" s="698">
        <v>0.5904618277926329</v>
      </c>
      <c r="D47" s="698">
        <v>1.5577823654301208</v>
      </c>
      <c r="E47" s="708">
        <v>18952000</v>
      </c>
    </row>
    <row r="48" spans="2:5" x14ac:dyDescent="0.25">
      <c r="B48" s="696" t="s">
        <v>32</v>
      </c>
      <c r="C48" s="698">
        <v>0.58840258543281332</v>
      </c>
      <c r="D48" s="698">
        <v>3.453472153027429</v>
      </c>
      <c r="E48" s="708">
        <v>8519000</v>
      </c>
    </row>
    <row r="49" spans="2:5" x14ac:dyDescent="0.25">
      <c r="B49" s="696" t="s">
        <v>29</v>
      </c>
      <c r="C49" s="698">
        <v>0.53284346712105579</v>
      </c>
      <c r="D49" s="698">
        <v>2.9751170693526285</v>
      </c>
      <c r="E49" s="708">
        <v>8955000</v>
      </c>
    </row>
    <row r="50" spans="2:5" x14ac:dyDescent="0.25">
      <c r="B50" s="696" t="s">
        <v>253</v>
      </c>
      <c r="C50" s="698">
        <v>0.48980163943493343</v>
      </c>
      <c r="D50" s="698">
        <v>17.555614316664283</v>
      </c>
      <c r="E50" s="708">
        <v>1395000</v>
      </c>
    </row>
    <row r="51" spans="2:5" x14ac:dyDescent="0.25">
      <c r="B51" s="696" t="s">
        <v>25</v>
      </c>
      <c r="C51" s="698">
        <v>0.48165509614541013</v>
      </c>
      <c r="D51" s="698">
        <v>4.3533540866360276</v>
      </c>
      <c r="E51" s="708">
        <v>5532000</v>
      </c>
    </row>
    <row r="52" spans="2:5" x14ac:dyDescent="0.25">
      <c r="B52" s="696" t="s">
        <v>45</v>
      </c>
      <c r="C52" s="698">
        <v>0.46766601788878892</v>
      </c>
      <c r="D52" s="698">
        <v>3.450391160460299</v>
      </c>
      <c r="E52" s="708">
        <v>6777000</v>
      </c>
    </row>
    <row r="53" spans="2:5" x14ac:dyDescent="0.25">
      <c r="B53" s="696" t="s">
        <v>41</v>
      </c>
      <c r="C53" s="698">
        <v>0.43939973459915987</v>
      </c>
      <c r="D53" s="698">
        <v>2.0977739644760809</v>
      </c>
      <c r="E53" s="708">
        <v>10473000</v>
      </c>
    </row>
    <row r="54" spans="2:5" x14ac:dyDescent="0.25">
      <c r="B54" s="696" t="s">
        <v>100</v>
      </c>
      <c r="C54" s="698">
        <v>0.42653036605535233</v>
      </c>
      <c r="D54" s="698">
        <v>0.48475970138581664</v>
      </c>
      <c r="E54" s="708">
        <v>43994000</v>
      </c>
    </row>
    <row r="55" spans="2:5" x14ac:dyDescent="0.25">
      <c r="B55" s="696" t="s">
        <v>50</v>
      </c>
      <c r="C55" s="698">
        <v>0.37866905174126109</v>
      </c>
      <c r="D55" s="698">
        <v>1.8515013286781785</v>
      </c>
      <c r="E55" s="708">
        <v>10226000</v>
      </c>
    </row>
    <row r="56" spans="2:5" x14ac:dyDescent="0.25">
      <c r="B56" s="696" t="s">
        <v>64</v>
      </c>
      <c r="C56" s="698">
        <v>0.36828536892804686</v>
      </c>
      <c r="D56" s="698">
        <v>2.0992098092113931</v>
      </c>
      <c r="E56" s="708">
        <v>8772000</v>
      </c>
    </row>
    <row r="57" spans="2:5" x14ac:dyDescent="0.25">
      <c r="B57" s="696" t="s">
        <v>21</v>
      </c>
      <c r="C57" s="698">
        <v>0.34643684108833561</v>
      </c>
      <c r="D57" s="698">
        <v>3.220271807848444</v>
      </c>
      <c r="E57" s="708">
        <v>5379000</v>
      </c>
    </row>
    <row r="58" spans="2:5" x14ac:dyDescent="0.25">
      <c r="B58" s="696" t="s">
        <v>47</v>
      </c>
      <c r="C58" s="698">
        <v>0.34463671811737445</v>
      </c>
      <c r="D58" s="698">
        <v>1.7170023820116302</v>
      </c>
      <c r="E58" s="708">
        <v>10036000</v>
      </c>
    </row>
    <row r="59" spans="2:5" x14ac:dyDescent="0.25">
      <c r="B59" s="696" t="s">
        <v>103</v>
      </c>
      <c r="C59" s="698">
        <v>0.33405115544957753</v>
      </c>
      <c r="D59" s="698">
        <v>0.17315168431588476</v>
      </c>
      <c r="E59" s="708">
        <v>96462000</v>
      </c>
    </row>
    <row r="60" spans="2:5" x14ac:dyDescent="0.25">
      <c r="B60" s="696" t="s">
        <v>19</v>
      </c>
      <c r="C60" s="698">
        <v>0.32350034914244385</v>
      </c>
      <c r="D60" s="698">
        <v>9.8568052755162654</v>
      </c>
      <c r="E60" s="708">
        <v>1641000</v>
      </c>
    </row>
    <row r="61" spans="2:5" x14ac:dyDescent="0.25">
      <c r="B61" s="696" t="s">
        <v>106</v>
      </c>
      <c r="C61" s="698">
        <v>0.30714553226952784</v>
      </c>
      <c r="D61" s="698">
        <v>1.1239076632096761E-2</v>
      </c>
      <c r="E61" s="708">
        <v>1366418000</v>
      </c>
    </row>
    <row r="62" spans="2:5" x14ac:dyDescent="0.25">
      <c r="B62" s="696" t="s">
        <v>34</v>
      </c>
      <c r="C62" s="698">
        <v>0.29466602466423053</v>
      </c>
      <c r="D62" s="698">
        <v>3.0803473203452909</v>
      </c>
      <c r="E62" s="708">
        <v>4783000</v>
      </c>
    </row>
    <row r="63" spans="2:5" x14ac:dyDescent="0.25">
      <c r="B63" s="696" t="s">
        <v>27</v>
      </c>
      <c r="C63" s="698">
        <v>0.28532466023891612</v>
      </c>
      <c r="D63" s="698">
        <v>2.9222107767197474</v>
      </c>
      <c r="E63" s="708">
        <v>4882000</v>
      </c>
    </row>
    <row r="64" spans="2:5" x14ac:dyDescent="0.25">
      <c r="B64" s="696" t="s">
        <v>74</v>
      </c>
      <c r="C64" s="698">
        <v>0.23878642087093291</v>
      </c>
      <c r="D64" s="698">
        <v>1.2631528823049774</v>
      </c>
      <c r="E64" s="708">
        <v>9452000</v>
      </c>
    </row>
    <row r="65" spans="2:5" x14ac:dyDescent="0.25">
      <c r="B65" s="696" t="s">
        <v>423</v>
      </c>
      <c r="C65" s="698">
        <v>0.23518593833366955</v>
      </c>
      <c r="D65" s="698">
        <v>3.5623438099616713</v>
      </c>
      <c r="E65" s="708">
        <v>3301000</v>
      </c>
    </row>
    <row r="66" spans="2:5" x14ac:dyDescent="0.25">
      <c r="B66" s="696" t="s">
        <v>156</v>
      </c>
      <c r="C66" s="698">
        <v>0.23319347647488955</v>
      </c>
      <c r="D66" s="698">
        <v>2.0089031398594894</v>
      </c>
      <c r="E66" s="708">
        <v>5804000</v>
      </c>
    </row>
    <row r="67" spans="2:5" x14ac:dyDescent="0.25">
      <c r="B67" s="696" t="s">
        <v>91</v>
      </c>
      <c r="C67" s="698">
        <v>0.22804597852295691</v>
      </c>
      <c r="D67" s="698">
        <v>0.3457127804908085</v>
      </c>
      <c r="E67" s="708">
        <v>32982000</v>
      </c>
    </row>
    <row r="68" spans="2:5" x14ac:dyDescent="0.25">
      <c r="B68" s="696" t="s">
        <v>71</v>
      </c>
      <c r="C68" s="698">
        <v>0.21426887890217433</v>
      </c>
      <c r="D68" s="698">
        <v>1.1061893593297591</v>
      </c>
      <c r="E68" s="708">
        <v>9685000</v>
      </c>
    </row>
    <row r="69" spans="2:5" x14ac:dyDescent="0.25">
      <c r="B69" s="696" t="s">
        <v>73</v>
      </c>
      <c r="C69" s="698">
        <v>0.21141159789284164</v>
      </c>
      <c r="D69" s="698">
        <v>1.5100828420917261</v>
      </c>
      <c r="E69" s="708">
        <v>7000000</v>
      </c>
    </row>
    <row r="70" spans="2:5" x14ac:dyDescent="0.25">
      <c r="B70" s="696" t="s">
        <v>87</v>
      </c>
      <c r="C70" s="698">
        <v>0.18090682388442161</v>
      </c>
      <c r="D70" s="698">
        <v>0.46709740223191742</v>
      </c>
      <c r="E70" s="708">
        <v>19365000</v>
      </c>
    </row>
    <row r="71" spans="2:5" x14ac:dyDescent="0.25">
      <c r="B71" s="696" t="s">
        <v>83</v>
      </c>
      <c r="C71" s="698">
        <v>0.17930039825269029</v>
      </c>
      <c r="D71" s="698">
        <v>0.51600206703318263</v>
      </c>
      <c r="E71" s="708">
        <v>17374000</v>
      </c>
    </row>
    <row r="72" spans="2:5" x14ac:dyDescent="0.25">
      <c r="B72" s="696" t="s">
        <v>69</v>
      </c>
      <c r="C72" s="698">
        <v>0.17546996727158434</v>
      </c>
      <c r="D72" s="698">
        <v>1.2796817916539114</v>
      </c>
      <c r="E72" s="708">
        <v>6856000</v>
      </c>
    </row>
    <row r="73" spans="2:5" x14ac:dyDescent="0.25">
      <c r="B73" s="696" t="s">
        <v>60</v>
      </c>
      <c r="C73" s="698">
        <v>0.17306039347284707</v>
      </c>
      <c r="D73" s="698">
        <v>1.58567338714355</v>
      </c>
      <c r="E73" s="708">
        <v>5457000</v>
      </c>
    </row>
    <row r="74" spans="2:5" x14ac:dyDescent="0.25">
      <c r="B74" s="696" t="s">
        <v>58</v>
      </c>
      <c r="C74" s="698">
        <v>0.16294347284407254</v>
      </c>
      <c r="D74" s="698">
        <v>2.5262553929313571</v>
      </c>
      <c r="E74" s="708">
        <v>3225000</v>
      </c>
    </row>
    <row r="75" spans="2:5" x14ac:dyDescent="0.25">
      <c r="B75" s="696" t="s">
        <v>56</v>
      </c>
      <c r="C75" s="698">
        <v>0.1564112769537995</v>
      </c>
      <c r="D75" s="698">
        <v>0.91032055030729542</v>
      </c>
      <c r="E75" s="708">
        <v>8591000</v>
      </c>
    </row>
    <row r="76" spans="2:5" x14ac:dyDescent="0.25">
      <c r="B76" s="696" t="s">
        <v>33</v>
      </c>
      <c r="C76" s="698">
        <v>0.13840214281497637</v>
      </c>
      <c r="D76" s="698">
        <v>5.2187836657230902</v>
      </c>
      <c r="E76" s="708">
        <v>1326000</v>
      </c>
    </row>
    <row r="77" spans="2:5" x14ac:dyDescent="0.25">
      <c r="B77" s="696" t="s">
        <v>55</v>
      </c>
      <c r="C77" s="698">
        <v>0.13064392194252833</v>
      </c>
      <c r="D77" s="698">
        <v>1.5816455440984059</v>
      </c>
      <c r="E77" s="708">
        <v>4130000</v>
      </c>
    </row>
    <row r="78" spans="2:5" x14ac:dyDescent="0.25">
      <c r="B78" s="696" t="s">
        <v>37</v>
      </c>
      <c r="C78" s="698">
        <v>0.12645683846753542</v>
      </c>
      <c r="D78" s="698">
        <v>3.0412900064342336</v>
      </c>
      <c r="E78" s="708">
        <v>2079000</v>
      </c>
    </row>
    <row r="79" spans="2:5" x14ac:dyDescent="0.25">
      <c r="B79" s="696" t="s">
        <v>53</v>
      </c>
      <c r="C79" s="698">
        <v>0.11619106867330588</v>
      </c>
      <c r="D79" s="698">
        <v>1.0065061388886511</v>
      </c>
      <c r="E79" s="708">
        <v>5772000</v>
      </c>
    </row>
    <row r="80" spans="2:5" x14ac:dyDescent="0.25">
      <c r="B80" s="696" t="s">
        <v>88</v>
      </c>
      <c r="C80" s="698">
        <v>0.10344700567964893</v>
      </c>
      <c r="D80" s="698">
        <v>0.44227022522295389</v>
      </c>
      <c r="E80" s="708">
        <v>11695000</v>
      </c>
    </row>
    <row r="81" spans="2:5" x14ac:dyDescent="0.25">
      <c r="B81" s="696" t="s">
        <v>76</v>
      </c>
      <c r="C81" s="698">
        <v>9.2444693632967298E-2</v>
      </c>
      <c r="D81" s="698">
        <v>0.45755639295667833</v>
      </c>
      <c r="E81" s="708">
        <v>10102000</v>
      </c>
    </row>
    <row r="82" spans="2:5" x14ac:dyDescent="0.25">
      <c r="B82" s="696" t="s">
        <v>12</v>
      </c>
      <c r="C82" s="698">
        <v>8.1549891932202204E-2</v>
      </c>
      <c r="D82" s="698">
        <v>9.4168466434413638</v>
      </c>
      <c r="E82" s="708">
        <v>433000</v>
      </c>
    </row>
    <row r="83" spans="2:5" x14ac:dyDescent="0.25">
      <c r="B83" s="696" t="s">
        <v>13</v>
      </c>
      <c r="C83" s="698">
        <v>7.5031133410510237E-2</v>
      </c>
      <c r="D83" s="698">
        <v>6.0901894002037542</v>
      </c>
      <c r="E83" s="708">
        <v>616000</v>
      </c>
    </row>
    <row r="84" spans="2:5" x14ac:dyDescent="0.25">
      <c r="B84" s="696" t="s">
        <v>22</v>
      </c>
      <c r="C84" s="698">
        <v>6.3002608613631134E-2</v>
      </c>
      <c r="D84" s="698">
        <v>2.3231050373757789</v>
      </c>
      <c r="E84" s="708">
        <v>1356000</v>
      </c>
    </row>
    <row r="85" spans="2:5" x14ac:dyDescent="0.25">
      <c r="B85" s="696" t="s">
        <v>75</v>
      </c>
      <c r="C85" s="698">
        <v>5.9863298376703726E-2</v>
      </c>
      <c r="D85" s="698">
        <v>0.70493756920282291</v>
      </c>
      <c r="E85" s="708">
        <v>4246000</v>
      </c>
    </row>
    <row r="86" spans="2:5" x14ac:dyDescent="0.25">
      <c r="B86" s="696" t="s">
        <v>36</v>
      </c>
      <c r="C86" s="698">
        <v>5.3517799042707044E-2</v>
      </c>
      <c r="D86" s="698">
        <v>2.2317681001962906</v>
      </c>
      <c r="E86" s="708">
        <v>1199000</v>
      </c>
    </row>
    <row r="87" spans="2:5" x14ac:dyDescent="0.25">
      <c r="B87" s="696" t="s">
        <v>54</v>
      </c>
      <c r="C87" s="698">
        <v>3.9073406676862113E-2</v>
      </c>
      <c r="D87" s="698">
        <v>6.807213706770403</v>
      </c>
      <c r="E87" s="708">
        <v>287000</v>
      </c>
    </row>
    <row r="88" spans="2:5" x14ac:dyDescent="0.25">
      <c r="B88" s="696" t="s">
        <v>328</v>
      </c>
      <c r="C88" s="698">
        <v>3.3827545609035885E-2</v>
      </c>
      <c r="D88" s="698">
        <v>0.81199101317896993</v>
      </c>
      <c r="E88" s="708">
        <v>2083000</v>
      </c>
    </row>
    <row r="89" spans="2:5" x14ac:dyDescent="0.25">
      <c r="B89" s="696" t="s">
        <v>79</v>
      </c>
      <c r="C89" s="698">
        <v>3.1210650040884847E-2</v>
      </c>
      <c r="D89" s="698">
        <v>0.67731445401225798</v>
      </c>
      <c r="E89" s="708">
        <v>2304000</v>
      </c>
    </row>
    <row r="90" spans="2:5" x14ac:dyDescent="0.25">
      <c r="B90" s="696" t="s">
        <v>67</v>
      </c>
      <c r="C90" s="698">
        <v>2.8521713802298228E-2</v>
      </c>
      <c r="D90" s="698">
        <v>1.1229021182007177</v>
      </c>
      <c r="E90" s="708">
        <v>1270000</v>
      </c>
    </row>
    <row r="91" spans="2:5" x14ac:dyDescent="0.25">
      <c r="B91" s="696" t="s">
        <v>95</v>
      </c>
      <c r="C91" s="698">
        <v>2.8455437817583407E-2</v>
      </c>
      <c r="D91" s="698">
        <v>0.12357959618510991</v>
      </c>
      <c r="E91" s="708">
        <v>11513000</v>
      </c>
    </row>
    <row r="92" spans="2:5" x14ac:dyDescent="0.25">
      <c r="B92" s="696" t="s">
        <v>62</v>
      </c>
      <c r="C92" s="698">
        <v>1.8665261733165704E-2</v>
      </c>
      <c r="D92" s="698">
        <v>2.3991338988644864</v>
      </c>
      <c r="E92" s="708">
        <v>389000</v>
      </c>
    </row>
    <row r="93" spans="2:5" x14ac:dyDescent="0.25">
      <c r="B93" s="696" t="s">
        <v>77</v>
      </c>
      <c r="C93" s="698">
        <v>1.4008730068002156E-2</v>
      </c>
      <c r="D93" s="698">
        <v>1.2055705738383957</v>
      </c>
      <c r="E93" s="708">
        <v>581000</v>
      </c>
    </row>
    <row r="94" spans="2:5" x14ac:dyDescent="0.25">
      <c r="B94" s="696" t="s">
        <v>101</v>
      </c>
      <c r="C94" s="698">
        <v>1.0742219239549261E-2</v>
      </c>
      <c r="D94" s="698">
        <v>1.4726665989730835E-2</v>
      </c>
      <c r="E94" s="708">
        <v>36472000</v>
      </c>
    </row>
    <row r="95" spans="2:5" x14ac:dyDescent="0.25">
      <c r="B95" s="696" t="s">
        <v>97</v>
      </c>
      <c r="C95" s="698">
        <v>9.6211875833384641E-3</v>
      </c>
      <c r="D95" s="698">
        <v>0.17429687650975478</v>
      </c>
      <c r="E95" s="708">
        <v>2760000</v>
      </c>
    </row>
    <row r="96" spans="2:5" x14ac:dyDescent="0.25">
      <c r="B96" s="696" t="s">
        <v>86</v>
      </c>
      <c r="C96" s="698">
        <v>9.017168270911681E-3</v>
      </c>
      <c r="D96" s="698">
        <v>0.15293704665725374</v>
      </c>
      <c r="E96" s="708">
        <v>2948000</v>
      </c>
    </row>
    <row r="97" spans="2:5" x14ac:dyDescent="0.25">
      <c r="B97" s="696" t="s">
        <v>147</v>
      </c>
      <c r="C97" s="698">
        <v>7.5458127891193747E-3</v>
      </c>
      <c r="D97" s="698">
        <v>5.763682240390601E-2</v>
      </c>
      <c r="E97" s="708">
        <v>6546000</v>
      </c>
    </row>
    <row r="98" spans="2:5" x14ac:dyDescent="0.25">
      <c r="B98" s="696" t="s">
        <v>137</v>
      </c>
      <c r="C98" s="698">
        <v>6.5893904192574574E-3</v>
      </c>
      <c r="D98" s="698">
        <v>0.17276849552326842</v>
      </c>
      <c r="E98" s="708">
        <v>1907000</v>
      </c>
    </row>
    <row r="99" spans="2:5" x14ac:dyDescent="0.25">
      <c r="B99" s="696" t="s">
        <v>92</v>
      </c>
      <c r="C99" s="698">
        <v>1.7854009529605273E-3</v>
      </c>
      <c r="D99" s="698">
        <v>0.11401027796682806</v>
      </c>
      <c r="E99" s="708">
        <v>783000</v>
      </c>
    </row>
    <row r="100" spans="2:5" x14ac:dyDescent="0.25">
      <c r="B100" s="696" t="s">
        <v>102</v>
      </c>
      <c r="C100" s="698">
        <v>1.152604378540671E-3</v>
      </c>
      <c r="D100" s="698">
        <v>6.4753054974195007E-2</v>
      </c>
      <c r="E100" s="708">
        <v>890000</v>
      </c>
    </row>
    <row r="101" spans="2:5" x14ac:dyDescent="0.25">
      <c r="B101" s="696" t="s">
        <v>72</v>
      </c>
      <c r="C101" s="698">
        <v>9.6425915229306322E-4</v>
      </c>
      <c r="D101" s="698">
        <v>2.2187279159987649E-2</v>
      </c>
      <c r="E101" s="708">
        <v>2173000</v>
      </c>
    </row>
    <row r="102" spans="2:5" x14ac:dyDescent="0.25">
      <c r="B102" s="696" t="s">
        <v>221</v>
      </c>
      <c r="C102" s="698">
        <v>7.5226573021133683E-4</v>
      </c>
      <c r="D102" s="698">
        <v>9.6444324386068828E-2</v>
      </c>
      <c r="E102" s="708">
        <v>390000</v>
      </c>
    </row>
    <row r="103" spans="2:5" x14ac:dyDescent="0.25">
      <c r="B103" s="696" t="s">
        <v>90</v>
      </c>
      <c r="C103" s="698">
        <v>6.1674479916986008E-4</v>
      </c>
      <c r="D103" s="698">
        <v>8.907348341563549E-3</v>
      </c>
      <c r="E103" s="708">
        <v>3462000</v>
      </c>
    </row>
    <row r="104" spans="2:5" x14ac:dyDescent="0.25">
      <c r="B104" s="696" t="s">
        <v>96</v>
      </c>
      <c r="C104" s="698">
        <v>4.5269923264589065E-4</v>
      </c>
      <c r="D104" s="698">
        <v>7.8566336800744638E-3</v>
      </c>
      <c r="E104" s="708">
        <v>2881000</v>
      </c>
    </row>
    <row r="105" spans="2:5" x14ac:dyDescent="0.25">
      <c r="B105" s="696" t="s">
        <v>243</v>
      </c>
      <c r="C105" s="698">
        <v>4.5157352902448181E-4</v>
      </c>
      <c r="D105" s="698">
        <v>0.12338074563510432</v>
      </c>
      <c r="E105" s="708">
        <v>183000</v>
      </c>
    </row>
    <row r="106" spans="2:5" x14ac:dyDescent="0.25">
      <c r="B106" s="696" t="s">
        <v>150</v>
      </c>
      <c r="C106" s="697">
        <v>0</v>
      </c>
      <c r="D106" s="697">
        <v>0</v>
      </c>
      <c r="E106" s="708">
        <v>216565000</v>
      </c>
    </row>
    <row r="107" spans="2:5" x14ac:dyDescent="0.25">
      <c r="B107" s="696" t="s">
        <v>149</v>
      </c>
      <c r="C107" s="697">
        <v>0</v>
      </c>
      <c r="D107" s="697">
        <v>0</v>
      </c>
      <c r="E107" s="708">
        <v>200964000</v>
      </c>
    </row>
    <row r="108" spans="2:5" x14ac:dyDescent="0.25">
      <c r="B108" s="696" t="s">
        <v>109</v>
      </c>
      <c r="C108" s="697">
        <v>0</v>
      </c>
      <c r="D108" s="697">
        <v>0</v>
      </c>
      <c r="E108" s="708">
        <v>163046000</v>
      </c>
    </row>
    <row r="109" spans="2:5" x14ac:dyDescent="0.25">
      <c r="B109" s="696" t="s">
        <v>127</v>
      </c>
      <c r="C109" s="697">
        <v>0</v>
      </c>
      <c r="D109" s="697">
        <v>0</v>
      </c>
      <c r="E109" s="708">
        <v>112079000</v>
      </c>
    </row>
    <row r="110" spans="2:5" x14ac:dyDescent="0.25">
      <c r="B110" s="696" t="s">
        <v>152</v>
      </c>
      <c r="C110" s="697">
        <v>0</v>
      </c>
      <c r="D110" s="697">
        <v>0</v>
      </c>
      <c r="E110" s="708">
        <v>108117000</v>
      </c>
    </row>
    <row r="111" spans="2:5" x14ac:dyDescent="0.25">
      <c r="B111" s="696" t="s">
        <v>329</v>
      </c>
      <c r="C111" s="697">
        <v>0</v>
      </c>
      <c r="D111" s="697">
        <v>0</v>
      </c>
      <c r="E111" s="708">
        <v>86791000</v>
      </c>
    </row>
    <row r="112" spans="2:5" x14ac:dyDescent="0.25">
      <c r="B112" s="696" t="s">
        <v>162</v>
      </c>
      <c r="C112" s="697">
        <v>0</v>
      </c>
      <c r="D112" s="697">
        <v>0</v>
      </c>
      <c r="E112" s="708">
        <v>58005000</v>
      </c>
    </row>
    <row r="113" spans="2:5" x14ac:dyDescent="0.25">
      <c r="B113" s="696" t="s">
        <v>302</v>
      </c>
      <c r="C113" s="697">
        <v>0</v>
      </c>
      <c r="D113" s="697">
        <v>0</v>
      </c>
      <c r="E113" s="708">
        <v>54045000</v>
      </c>
    </row>
    <row r="114" spans="2:5" x14ac:dyDescent="0.25">
      <c r="B114" s="696" t="s">
        <v>134</v>
      </c>
      <c r="C114" s="697">
        <v>0</v>
      </c>
      <c r="D114" s="697">
        <v>0</v>
      </c>
      <c r="E114" s="708">
        <v>52574000</v>
      </c>
    </row>
    <row r="115" spans="2:5" x14ac:dyDescent="0.25">
      <c r="B115" s="696" t="s">
        <v>118</v>
      </c>
      <c r="C115" s="697">
        <v>0</v>
      </c>
      <c r="D115" s="697">
        <v>0</v>
      </c>
      <c r="E115" s="708">
        <v>50339000</v>
      </c>
    </row>
    <row r="116" spans="2:5" x14ac:dyDescent="0.25">
      <c r="B116" s="696" t="s">
        <v>165</v>
      </c>
      <c r="C116" s="697">
        <v>0</v>
      </c>
      <c r="D116" s="697">
        <v>0</v>
      </c>
      <c r="E116" s="708">
        <v>44270000</v>
      </c>
    </row>
    <row r="117" spans="2:5" x14ac:dyDescent="0.25">
      <c r="B117" s="696" t="s">
        <v>159</v>
      </c>
      <c r="C117" s="697">
        <v>0</v>
      </c>
      <c r="D117" s="697">
        <v>0</v>
      </c>
      <c r="E117" s="708">
        <v>42813000</v>
      </c>
    </row>
    <row r="118" spans="2:5" x14ac:dyDescent="0.25">
      <c r="B118" s="696" t="s">
        <v>107</v>
      </c>
      <c r="C118" s="697">
        <v>0</v>
      </c>
      <c r="D118" s="697">
        <v>0</v>
      </c>
      <c r="E118" s="708">
        <v>38042000</v>
      </c>
    </row>
    <row r="119" spans="2:5" x14ac:dyDescent="0.25">
      <c r="B119" s="696" t="s">
        <v>94</v>
      </c>
      <c r="C119" s="697">
        <v>0</v>
      </c>
      <c r="D119" s="697">
        <v>0</v>
      </c>
      <c r="E119" s="708">
        <v>32510000</v>
      </c>
    </row>
    <row r="120" spans="2:5" x14ac:dyDescent="0.25">
      <c r="B120" s="696" t="s">
        <v>98</v>
      </c>
      <c r="C120" s="697">
        <v>0</v>
      </c>
      <c r="D120" s="697">
        <v>0</v>
      </c>
      <c r="E120" s="708">
        <v>31825000</v>
      </c>
    </row>
    <row r="121" spans="2:5" x14ac:dyDescent="0.25">
      <c r="B121" s="696" t="s">
        <v>130</v>
      </c>
      <c r="C121" s="697">
        <v>0</v>
      </c>
      <c r="D121" s="697">
        <v>0</v>
      </c>
      <c r="E121" s="708">
        <v>30418000</v>
      </c>
    </row>
    <row r="122" spans="2:5" x14ac:dyDescent="0.25">
      <c r="B122" s="696" t="s">
        <v>144</v>
      </c>
      <c r="C122" s="697">
        <v>0</v>
      </c>
      <c r="D122" s="697">
        <v>0</v>
      </c>
      <c r="E122" s="708">
        <v>30366000</v>
      </c>
    </row>
    <row r="123" spans="2:5" x14ac:dyDescent="0.25">
      <c r="B123" s="696" t="s">
        <v>166</v>
      </c>
      <c r="C123" s="697">
        <v>0</v>
      </c>
      <c r="D123" s="697">
        <v>0</v>
      </c>
      <c r="E123" s="708">
        <v>29162000</v>
      </c>
    </row>
    <row r="124" spans="2:5" x14ac:dyDescent="0.25">
      <c r="B124" s="696" t="s">
        <v>146</v>
      </c>
      <c r="C124" s="697">
        <v>0</v>
      </c>
      <c r="D124" s="697">
        <v>0</v>
      </c>
      <c r="E124" s="708">
        <v>28609000</v>
      </c>
    </row>
    <row r="125" spans="2:5" x14ac:dyDescent="0.25">
      <c r="B125" s="696" t="s">
        <v>139</v>
      </c>
      <c r="C125" s="697">
        <v>0</v>
      </c>
      <c r="D125" s="697">
        <v>0</v>
      </c>
      <c r="E125" s="708">
        <v>26969000</v>
      </c>
    </row>
    <row r="126" spans="2:5" x14ac:dyDescent="0.25">
      <c r="B126" s="696" t="s">
        <v>115</v>
      </c>
      <c r="C126" s="697">
        <v>0</v>
      </c>
      <c r="D126" s="697">
        <v>0</v>
      </c>
      <c r="E126" s="708">
        <v>25876000</v>
      </c>
    </row>
    <row r="127" spans="2:5" x14ac:dyDescent="0.25">
      <c r="B127" s="696" t="s">
        <v>303</v>
      </c>
      <c r="C127" s="697">
        <v>0</v>
      </c>
      <c r="D127" s="697">
        <v>0</v>
      </c>
      <c r="E127" s="708">
        <v>25717000</v>
      </c>
    </row>
    <row r="128" spans="2:5" x14ac:dyDescent="0.25">
      <c r="B128" s="696" t="s">
        <v>240</v>
      </c>
      <c r="C128" s="697">
        <v>0</v>
      </c>
      <c r="D128" s="697">
        <v>0</v>
      </c>
      <c r="E128" s="708">
        <v>25666000</v>
      </c>
    </row>
    <row r="129" spans="2:5" x14ac:dyDescent="0.25">
      <c r="B129" s="696" t="s">
        <v>148</v>
      </c>
      <c r="C129" s="697">
        <v>0</v>
      </c>
      <c r="D129" s="697">
        <v>0</v>
      </c>
      <c r="E129" s="708">
        <v>23311000</v>
      </c>
    </row>
    <row r="130" spans="2:5" x14ac:dyDescent="0.25">
      <c r="B130" s="696" t="s">
        <v>158</v>
      </c>
      <c r="C130" s="697">
        <v>0</v>
      </c>
      <c r="D130" s="697">
        <v>0</v>
      </c>
      <c r="E130" s="708">
        <v>21324000</v>
      </c>
    </row>
    <row r="131" spans="2:5" x14ac:dyDescent="0.25">
      <c r="B131" s="696" t="s">
        <v>112</v>
      </c>
      <c r="C131" s="697">
        <v>0</v>
      </c>
      <c r="D131" s="697">
        <v>0</v>
      </c>
      <c r="E131" s="708">
        <v>20321000</v>
      </c>
    </row>
    <row r="132" spans="2:5" x14ac:dyDescent="0.25">
      <c r="B132" s="696" t="s">
        <v>141</v>
      </c>
      <c r="C132" s="697">
        <v>0</v>
      </c>
      <c r="D132" s="697">
        <v>0</v>
      </c>
      <c r="E132" s="708">
        <v>19658000</v>
      </c>
    </row>
    <row r="133" spans="2:5" x14ac:dyDescent="0.25">
      <c r="B133" s="696" t="s">
        <v>140</v>
      </c>
      <c r="C133" s="697">
        <v>0</v>
      </c>
      <c r="D133" s="697">
        <v>0</v>
      </c>
      <c r="E133" s="708">
        <v>18629000</v>
      </c>
    </row>
    <row r="134" spans="2:5" x14ac:dyDescent="0.25">
      <c r="B134" s="696" t="s">
        <v>167</v>
      </c>
      <c r="C134" s="697">
        <v>0</v>
      </c>
      <c r="D134" s="697">
        <v>0</v>
      </c>
      <c r="E134" s="708">
        <v>17861000</v>
      </c>
    </row>
    <row r="135" spans="2:5" x14ac:dyDescent="0.25">
      <c r="B135" s="696" t="s">
        <v>104</v>
      </c>
      <c r="C135" s="697">
        <v>0</v>
      </c>
      <c r="D135" s="697">
        <v>0</v>
      </c>
      <c r="E135" s="708">
        <v>17581000</v>
      </c>
    </row>
    <row r="136" spans="2:5" x14ac:dyDescent="0.25">
      <c r="B136" s="696" t="s">
        <v>250</v>
      </c>
      <c r="C136" s="697">
        <v>0</v>
      </c>
      <c r="D136" s="697">
        <v>0</v>
      </c>
      <c r="E136" s="708">
        <v>17070000</v>
      </c>
    </row>
    <row r="137" spans="2:5" x14ac:dyDescent="0.25">
      <c r="B137" s="696" t="s">
        <v>114</v>
      </c>
      <c r="C137" s="697">
        <v>0</v>
      </c>
      <c r="D137" s="697">
        <v>0</v>
      </c>
      <c r="E137" s="708">
        <v>16487000</v>
      </c>
    </row>
    <row r="138" spans="2:5" x14ac:dyDescent="0.25">
      <c r="B138" s="696" t="s">
        <v>154</v>
      </c>
      <c r="C138" s="697">
        <v>0</v>
      </c>
      <c r="D138" s="697">
        <v>0</v>
      </c>
      <c r="E138" s="708">
        <v>16296000</v>
      </c>
    </row>
    <row r="139" spans="2:5" x14ac:dyDescent="0.25">
      <c r="B139" s="696" t="s">
        <v>117</v>
      </c>
      <c r="C139" s="697">
        <v>0</v>
      </c>
      <c r="D139" s="697">
        <v>0</v>
      </c>
      <c r="E139" s="708">
        <v>15947000</v>
      </c>
    </row>
    <row r="140" spans="2:5" x14ac:dyDescent="0.25">
      <c r="B140" s="696" t="s">
        <v>248</v>
      </c>
      <c r="C140" s="697">
        <v>0</v>
      </c>
      <c r="D140" s="697">
        <v>0</v>
      </c>
      <c r="E140" s="708">
        <v>15443000</v>
      </c>
    </row>
    <row r="141" spans="2:5" x14ac:dyDescent="0.25">
      <c r="B141" s="696" t="s">
        <v>168</v>
      </c>
      <c r="C141" s="697">
        <v>0</v>
      </c>
      <c r="D141" s="697">
        <v>0</v>
      </c>
      <c r="E141" s="708">
        <v>14645000</v>
      </c>
    </row>
    <row r="142" spans="2:5" x14ac:dyDescent="0.25">
      <c r="B142" s="696" t="s">
        <v>131</v>
      </c>
      <c r="C142" s="697">
        <v>0</v>
      </c>
      <c r="D142" s="697">
        <v>0</v>
      </c>
      <c r="E142" s="708">
        <v>12771000</v>
      </c>
    </row>
    <row r="143" spans="2:5" x14ac:dyDescent="0.25">
      <c r="B143" s="696" t="s">
        <v>153</v>
      </c>
      <c r="C143" s="697">
        <v>0</v>
      </c>
      <c r="D143" s="697">
        <v>0</v>
      </c>
      <c r="E143" s="708">
        <v>12627000</v>
      </c>
    </row>
    <row r="144" spans="2:5" x14ac:dyDescent="0.25">
      <c r="B144" s="696" t="s">
        <v>110</v>
      </c>
      <c r="C144" s="697">
        <v>0</v>
      </c>
      <c r="D144" s="697">
        <v>0</v>
      </c>
      <c r="E144" s="708">
        <v>11801000</v>
      </c>
    </row>
    <row r="145" spans="2:5" x14ac:dyDescent="0.25">
      <c r="B145" s="696" t="s">
        <v>113</v>
      </c>
      <c r="C145" s="697">
        <v>0</v>
      </c>
      <c r="D145" s="697">
        <v>0</v>
      </c>
      <c r="E145" s="708">
        <v>11531000</v>
      </c>
    </row>
    <row r="146" spans="2:5" x14ac:dyDescent="0.25">
      <c r="B146" s="696" t="s">
        <v>123</v>
      </c>
      <c r="C146" s="697">
        <v>0</v>
      </c>
      <c r="D146" s="697">
        <v>0</v>
      </c>
      <c r="E146" s="708">
        <v>11333000</v>
      </c>
    </row>
    <row r="147" spans="2:5" x14ac:dyDescent="0.25">
      <c r="B147" s="696" t="s">
        <v>133</v>
      </c>
      <c r="C147" s="697">
        <v>0</v>
      </c>
      <c r="D147" s="697">
        <v>0</v>
      </c>
      <c r="E147" s="708">
        <v>11263000</v>
      </c>
    </row>
    <row r="148" spans="2:5" x14ac:dyDescent="0.25">
      <c r="B148" s="696" t="s">
        <v>89</v>
      </c>
      <c r="C148" s="697">
        <v>0</v>
      </c>
      <c r="D148" s="697">
        <v>0</v>
      </c>
      <c r="E148" s="708">
        <v>10739000</v>
      </c>
    </row>
    <row r="149" spans="2:5" x14ac:dyDescent="0.25">
      <c r="B149" s="696" t="s">
        <v>108</v>
      </c>
      <c r="C149" s="697">
        <v>0</v>
      </c>
      <c r="D149" s="697">
        <v>0</v>
      </c>
      <c r="E149" s="708">
        <v>10048000</v>
      </c>
    </row>
    <row r="150" spans="2:5" x14ac:dyDescent="0.25">
      <c r="B150" s="696" t="s">
        <v>93</v>
      </c>
      <c r="C150" s="697">
        <v>0</v>
      </c>
      <c r="D150" s="697">
        <v>0</v>
      </c>
      <c r="E150" s="708">
        <v>9746000</v>
      </c>
    </row>
    <row r="151" spans="2:5" x14ac:dyDescent="0.25">
      <c r="B151" s="696" t="s">
        <v>161</v>
      </c>
      <c r="C151" s="697">
        <v>0</v>
      </c>
      <c r="D151" s="697">
        <v>0</v>
      </c>
      <c r="E151" s="708">
        <v>9321000</v>
      </c>
    </row>
    <row r="152" spans="2:5" x14ac:dyDescent="0.25">
      <c r="B152" s="696" t="s">
        <v>105</v>
      </c>
      <c r="C152" s="697">
        <v>0</v>
      </c>
      <c r="D152" s="697">
        <v>0</v>
      </c>
      <c r="E152" s="708">
        <v>8776000</v>
      </c>
    </row>
    <row r="153" spans="2:5" x14ac:dyDescent="0.25">
      <c r="B153" s="696" t="s">
        <v>164</v>
      </c>
      <c r="C153" s="697">
        <v>0</v>
      </c>
      <c r="D153" s="697">
        <v>0</v>
      </c>
      <c r="E153" s="708">
        <v>8082000</v>
      </c>
    </row>
    <row r="154" spans="2:5" x14ac:dyDescent="0.25">
      <c r="B154" s="696" t="s">
        <v>155</v>
      </c>
      <c r="C154" s="697">
        <v>0</v>
      </c>
      <c r="D154" s="697">
        <v>0</v>
      </c>
      <c r="E154" s="708">
        <v>7813000</v>
      </c>
    </row>
    <row r="155" spans="2:5" x14ac:dyDescent="0.25">
      <c r="B155" s="696" t="s">
        <v>136</v>
      </c>
      <c r="C155" s="697">
        <v>0</v>
      </c>
      <c r="D155" s="697">
        <v>0</v>
      </c>
      <c r="E155" s="708">
        <v>7169000</v>
      </c>
    </row>
    <row r="156" spans="2:5" x14ac:dyDescent="0.25">
      <c r="B156" s="696" t="s">
        <v>151</v>
      </c>
      <c r="C156" s="697">
        <v>0</v>
      </c>
      <c r="D156" s="697">
        <v>0</v>
      </c>
      <c r="E156" s="708">
        <v>7045000</v>
      </c>
    </row>
    <row r="157" spans="2:5" x14ac:dyDescent="0.25">
      <c r="B157" s="696" t="s">
        <v>125</v>
      </c>
      <c r="C157" s="697">
        <v>0</v>
      </c>
      <c r="D157" s="697">
        <v>0</v>
      </c>
      <c r="E157" s="708">
        <v>6454000</v>
      </c>
    </row>
    <row r="158" spans="2:5" x14ac:dyDescent="0.25">
      <c r="B158" s="696" t="s">
        <v>135</v>
      </c>
      <c r="C158" s="697">
        <v>0</v>
      </c>
      <c r="D158" s="697">
        <v>0</v>
      </c>
      <c r="E158" s="708">
        <v>6416000</v>
      </c>
    </row>
    <row r="159" spans="2:5" x14ac:dyDescent="0.25">
      <c r="B159" s="696" t="s">
        <v>330</v>
      </c>
      <c r="C159" s="697">
        <v>0</v>
      </c>
      <c r="D159" s="697">
        <v>0</v>
      </c>
      <c r="E159" s="708">
        <v>5381000</v>
      </c>
    </row>
    <row r="160" spans="2:5" x14ac:dyDescent="0.25">
      <c r="B160" s="696" t="s">
        <v>121</v>
      </c>
      <c r="C160" s="697">
        <v>0</v>
      </c>
      <c r="D160" s="697">
        <v>0</v>
      </c>
      <c r="E160" s="708">
        <v>5048000</v>
      </c>
    </row>
    <row r="161" spans="2:5" x14ac:dyDescent="0.25">
      <c r="B161" s="696" t="s">
        <v>138</v>
      </c>
      <c r="C161" s="697">
        <v>0</v>
      </c>
      <c r="D161" s="697">
        <v>0</v>
      </c>
      <c r="E161" s="708">
        <v>4937000</v>
      </c>
    </row>
    <row r="162" spans="2:5" x14ac:dyDescent="0.25">
      <c r="B162" s="696" t="s">
        <v>116</v>
      </c>
      <c r="C162" s="697">
        <v>0</v>
      </c>
      <c r="D162" s="697">
        <v>0</v>
      </c>
      <c r="E162" s="708">
        <v>4745000</v>
      </c>
    </row>
    <row r="163" spans="2:5" x14ac:dyDescent="0.25">
      <c r="B163" s="696" t="s">
        <v>142</v>
      </c>
      <c r="C163" s="697">
        <v>0</v>
      </c>
      <c r="D163" s="697">
        <v>0</v>
      </c>
      <c r="E163" s="708">
        <v>4526000</v>
      </c>
    </row>
    <row r="164" spans="2:5" x14ac:dyDescent="0.25">
      <c r="B164" s="696" t="s">
        <v>143</v>
      </c>
      <c r="C164" s="697">
        <v>0</v>
      </c>
      <c r="D164" s="697">
        <v>0</v>
      </c>
      <c r="E164" s="708">
        <v>4043000</v>
      </c>
    </row>
    <row r="165" spans="2:5" x14ac:dyDescent="0.25">
      <c r="B165" s="696" t="s">
        <v>129</v>
      </c>
      <c r="C165" s="697">
        <v>0</v>
      </c>
      <c r="D165" s="697">
        <v>0</v>
      </c>
      <c r="E165" s="708">
        <v>3997000</v>
      </c>
    </row>
    <row r="166" spans="2:5" x14ac:dyDescent="0.25">
      <c r="B166" s="696" t="s">
        <v>126</v>
      </c>
      <c r="C166" s="697">
        <v>0</v>
      </c>
      <c r="D166" s="697">
        <v>0</v>
      </c>
      <c r="E166" s="708">
        <v>3497000</v>
      </c>
    </row>
    <row r="167" spans="2:5" x14ac:dyDescent="0.25">
      <c r="B167" s="696" t="s">
        <v>99</v>
      </c>
      <c r="C167" s="697">
        <v>0</v>
      </c>
      <c r="D167" s="697">
        <v>0</v>
      </c>
      <c r="E167" s="708">
        <v>2958000</v>
      </c>
    </row>
    <row r="168" spans="2:5" x14ac:dyDescent="0.25">
      <c r="B168" s="696" t="s">
        <v>145</v>
      </c>
      <c r="C168" s="697">
        <v>0</v>
      </c>
      <c r="D168" s="697">
        <v>0</v>
      </c>
      <c r="E168" s="708">
        <v>2495000</v>
      </c>
    </row>
    <row r="169" spans="2:5" x14ac:dyDescent="0.25">
      <c r="B169" s="696" t="s">
        <v>128</v>
      </c>
      <c r="C169" s="697">
        <v>0</v>
      </c>
      <c r="D169" s="697">
        <v>0</v>
      </c>
      <c r="E169" s="708">
        <v>2348000</v>
      </c>
    </row>
    <row r="170" spans="2:5" x14ac:dyDescent="0.25">
      <c r="B170" s="696" t="s">
        <v>132</v>
      </c>
      <c r="C170" s="697">
        <v>0</v>
      </c>
      <c r="D170" s="697">
        <v>0</v>
      </c>
      <c r="E170" s="708">
        <v>1921000</v>
      </c>
    </row>
    <row r="171" spans="2:5" x14ac:dyDescent="0.25">
      <c r="B171" s="696" t="s">
        <v>163</v>
      </c>
      <c r="C171" s="697">
        <v>0</v>
      </c>
      <c r="D171" s="697">
        <v>0</v>
      </c>
      <c r="E171" s="708">
        <v>1293000</v>
      </c>
    </row>
    <row r="172" spans="2:5" x14ac:dyDescent="0.25">
      <c r="B172" s="696" t="s">
        <v>160</v>
      </c>
      <c r="C172" s="697">
        <v>0</v>
      </c>
      <c r="D172" s="697">
        <v>0</v>
      </c>
      <c r="E172" s="708">
        <v>1148000</v>
      </c>
    </row>
    <row r="173" spans="2:5" x14ac:dyDescent="0.25">
      <c r="B173" s="696" t="s">
        <v>226</v>
      </c>
      <c r="C173" s="697">
        <v>0</v>
      </c>
      <c r="D173" s="697">
        <v>0</v>
      </c>
      <c r="E173" s="708">
        <v>974000</v>
      </c>
    </row>
    <row r="174" spans="2:5" x14ac:dyDescent="0.25">
      <c r="B174" s="696" t="s">
        <v>119</v>
      </c>
      <c r="C174" s="697">
        <v>0</v>
      </c>
      <c r="D174" s="697">
        <v>0</v>
      </c>
      <c r="E174" s="708">
        <v>851000</v>
      </c>
    </row>
    <row r="175" spans="2:5" x14ac:dyDescent="0.25">
      <c r="B175" s="696" t="s">
        <v>111</v>
      </c>
      <c r="C175" s="697">
        <v>0</v>
      </c>
      <c r="D175" s="697">
        <v>0</v>
      </c>
      <c r="E175" s="708">
        <v>763000</v>
      </c>
    </row>
    <row r="176" spans="2:5" x14ac:dyDescent="0.25">
      <c r="B176" s="696" t="s">
        <v>157</v>
      </c>
      <c r="C176" s="697">
        <v>0</v>
      </c>
      <c r="D176" s="697">
        <v>0</v>
      </c>
      <c r="E176" s="708">
        <v>670000</v>
      </c>
    </row>
    <row r="177" spans="2:5" x14ac:dyDescent="0.25">
      <c r="B177" s="696" t="s">
        <v>246</v>
      </c>
      <c r="C177" s="697">
        <v>0</v>
      </c>
      <c r="D177" s="697">
        <v>0</v>
      </c>
      <c r="E177" s="708">
        <v>215000</v>
      </c>
    </row>
    <row r="178" spans="2:5" x14ac:dyDescent="0.25">
      <c r="B178" s="696" t="s">
        <v>245</v>
      </c>
      <c r="C178" s="697">
        <v>0</v>
      </c>
      <c r="D178" s="697">
        <v>0</v>
      </c>
      <c r="E178" s="708">
        <v>197000</v>
      </c>
    </row>
  </sheetData>
  <autoFilter ref="B9:E178" xr:uid="{99F0BB66-D0E1-483D-9E91-7578561D69B5}">
    <sortState xmlns:xlrd2="http://schemas.microsoft.com/office/spreadsheetml/2017/richdata2" ref="B10:E178">
      <sortCondition descending="1" ref="C9:C178"/>
    </sortState>
  </autoFilter>
  <phoneticPr fontId="6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4"/>
  <sheetViews>
    <sheetView workbookViewId="0">
      <selection activeCell="A2" sqref="A2:F2"/>
    </sheetView>
  </sheetViews>
  <sheetFormatPr defaultRowHeight="15" x14ac:dyDescent="0.25"/>
  <cols>
    <col min="1" max="1" width="7.140625" customWidth="1"/>
    <col min="2" max="2" width="20.7109375" customWidth="1"/>
  </cols>
  <sheetData>
    <row r="1" spans="1:19" x14ac:dyDescent="0.25">
      <c r="A1" s="14" t="s">
        <v>0</v>
      </c>
      <c r="B1" s="2"/>
      <c r="C1" s="2"/>
      <c r="D1" s="2"/>
      <c r="E1" s="2"/>
      <c r="F1" s="2"/>
      <c r="G1" s="2"/>
      <c r="H1" s="2"/>
      <c r="I1" s="2"/>
      <c r="J1" s="2"/>
      <c r="K1" s="2"/>
      <c r="L1" s="2"/>
    </row>
    <row r="2" spans="1:19" ht="15.75" x14ac:dyDescent="0.25">
      <c r="A2" s="17" t="s">
        <v>172</v>
      </c>
      <c r="B2" s="2"/>
      <c r="C2" s="2"/>
      <c r="D2" s="2"/>
      <c r="E2" s="2"/>
      <c r="F2" s="2"/>
      <c r="G2" s="2"/>
      <c r="H2" s="2"/>
      <c r="I2" s="38"/>
      <c r="J2" s="66"/>
      <c r="K2" s="66"/>
      <c r="L2" s="66"/>
      <c r="M2" s="66"/>
      <c r="N2" s="66"/>
      <c r="O2" s="66"/>
      <c r="P2" s="66"/>
      <c r="Q2" s="66"/>
      <c r="R2" s="66"/>
      <c r="S2" s="66"/>
    </row>
    <row r="3" spans="1:19" x14ac:dyDescent="0.25">
      <c r="A3" s="40"/>
      <c r="B3" s="2"/>
      <c r="C3" s="2"/>
      <c r="D3" s="2"/>
      <c r="E3" s="2"/>
      <c r="F3" s="2"/>
      <c r="G3" s="2"/>
      <c r="H3" s="2"/>
      <c r="I3" s="66"/>
      <c r="J3" s="66"/>
      <c r="K3" s="66"/>
      <c r="L3" s="66"/>
      <c r="M3" s="66"/>
      <c r="N3" s="66"/>
      <c r="O3" s="66"/>
      <c r="P3" s="66"/>
      <c r="Q3" s="66"/>
      <c r="R3" s="66"/>
      <c r="S3" s="66"/>
    </row>
    <row r="4" spans="1:19" x14ac:dyDescent="0.25">
      <c r="A4" s="2"/>
      <c r="B4" s="2"/>
      <c r="C4" s="2"/>
      <c r="D4" s="2"/>
      <c r="E4" s="2"/>
      <c r="F4" s="2"/>
      <c r="G4" s="2"/>
      <c r="H4" s="2"/>
      <c r="I4" s="66"/>
      <c r="J4" s="66"/>
      <c r="K4" s="66"/>
      <c r="L4" s="66"/>
      <c r="M4" s="66"/>
      <c r="N4" s="66"/>
      <c r="O4" s="66"/>
      <c r="P4" s="66"/>
      <c r="Q4" s="66"/>
      <c r="R4" s="66"/>
      <c r="S4" s="66"/>
    </row>
    <row r="5" spans="1:19" x14ac:dyDescent="0.25">
      <c r="A5" s="2"/>
      <c r="B5" s="2"/>
      <c r="C5" s="2"/>
      <c r="D5" s="2"/>
      <c r="E5" s="2"/>
      <c r="F5" s="2"/>
      <c r="G5" s="2"/>
      <c r="H5" s="2"/>
      <c r="I5" s="66"/>
      <c r="J5" s="66"/>
      <c r="K5" s="66"/>
      <c r="L5" s="66"/>
      <c r="M5" s="66"/>
      <c r="N5" s="66"/>
      <c r="O5" s="66"/>
      <c r="P5" s="66"/>
      <c r="Q5" s="66"/>
      <c r="R5" s="66"/>
      <c r="S5" s="66"/>
    </row>
    <row r="6" spans="1:19" x14ac:dyDescent="0.25">
      <c r="A6" s="2"/>
      <c r="B6" s="2"/>
      <c r="C6" s="2"/>
      <c r="D6" s="2"/>
      <c r="E6" s="2"/>
      <c r="F6" s="2"/>
      <c r="G6" s="2"/>
      <c r="H6" s="2"/>
      <c r="I6" s="66"/>
      <c r="J6" s="66"/>
      <c r="K6" s="66"/>
      <c r="L6" s="66"/>
      <c r="M6" s="66"/>
      <c r="N6" s="66"/>
      <c r="O6" s="66"/>
      <c r="P6" s="66"/>
      <c r="Q6" s="66"/>
      <c r="R6" s="66"/>
      <c r="S6" s="66"/>
    </row>
    <row r="7" spans="1:19" x14ac:dyDescent="0.25">
      <c r="A7" s="2"/>
      <c r="B7" s="2"/>
      <c r="C7" s="2"/>
      <c r="D7" s="2"/>
      <c r="E7" s="2"/>
      <c r="F7" s="2"/>
      <c r="G7" s="2"/>
      <c r="H7" s="2"/>
      <c r="I7" s="66"/>
      <c r="J7" s="66"/>
      <c r="K7" s="66"/>
      <c r="L7" s="66"/>
      <c r="M7" s="66"/>
      <c r="N7" s="66"/>
      <c r="O7" s="66"/>
      <c r="P7" s="66"/>
      <c r="Q7" s="66"/>
      <c r="R7" s="66"/>
      <c r="S7" s="66"/>
    </row>
    <row r="8" spans="1:19" x14ac:dyDescent="0.25">
      <c r="A8" s="2"/>
      <c r="B8" s="2"/>
      <c r="C8" s="2"/>
      <c r="D8" s="2"/>
      <c r="E8" s="2"/>
      <c r="F8" s="2"/>
      <c r="G8" s="2"/>
      <c r="H8" s="2"/>
      <c r="I8" s="66"/>
      <c r="J8" s="66"/>
      <c r="K8" s="66"/>
      <c r="L8" s="66"/>
      <c r="M8" s="66"/>
      <c r="N8" s="66"/>
      <c r="O8" s="66"/>
      <c r="P8" s="66"/>
      <c r="Q8" s="66"/>
      <c r="R8" s="66"/>
      <c r="S8" s="66"/>
    </row>
    <row r="9" spans="1:19" x14ac:dyDescent="0.25">
      <c r="A9" s="2"/>
      <c r="B9" s="2"/>
      <c r="C9" s="2"/>
      <c r="D9" s="2"/>
      <c r="E9" s="2"/>
      <c r="F9" s="2"/>
      <c r="G9" s="2"/>
      <c r="H9" s="2"/>
      <c r="I9" s="66"/>
      <c r="J9" s="66"/>
      <c r="K9" s="66"/>
      <c r="L9" s="66"/>
      <c r="M9" s="66"/>
      <c r="N9" s="66"/>
      <c r="O9" s="66"/>
      <c r="P9" s="66"/>
      <c r="Q9" s="66"/>
      <c r="R9" s="66"/>
      <c r="S9" s="66"/>
    </row>
    <row r="10" spans="1:19" x14ac:dyDescent="0.25">
      <c r="A10" s="2"/>
      <c r="B10" s="2"/>
      <c r="C10" s="2"/>
      <c r="D10" s="2"/>
      <c r="E10" s="2"/>
      <c r="F10" s="2"/>
      <c r="G10" s="2"/>
      <c r="H10" s="2"/>
      <c r="I10" s="66"/>
      <c r="J10" s="66"/>
      <c r="K10" s="66"/>
      <c r="L10" s="66"/>
      <c r="M10" s="66"/>
      <c r="N10" s="66"/>
      <c r="O10" s="66"/>
      <c r="P10" s="66"/>
      <c r="Q10" s="66"/>
      <c r="R10" s="66"/>
      <c r="S10" s="66"/>
    </row>
    <row r="11" spans="1:19" x14ac:dyDescent="0.25">
      <c r="A11" s="2"/>
      <c r="B11" s="2"/>
      <c r="C11" s="2"/>
      <c r="D11" s="2"/>
      <c r="E11" s="2"/>
      <c r="F11" s="2"/>
      <c r="G11" s="2"/>
      <c r="H11" s="2"/>
      <c r="I11" s="66"/>
      <c r="J11" s="66"/>
      <c r="K11" s="66"/>
      <c r="L11" s="66"/>
      <c r="M11" s="66"/>
      <c r="N11" s="66"/>
      <c r="O11" s="66"/>
      <c r="P11" s="66"/>
      <c r="Q11" s="66"/>
      <c r="R11" s="66"/>
      <c r="S11" s="66"/>
    </row>
    <row r="12" spans="1:19" x14ac:dyDescent="0.25">
      <c r="A12" s="2"/>
      <c r="B12" s="2"/>
      <c r="C12" s="2"/>
      <c r="D12" s="2"/>
      <c r="E12" s="2"/>
      <c r="F12" s="2"/>
      <c r="G12" s="2"/>
      <c r="H12" s="2"/>
      <c r="I12" s="66"/>
      <c r="J12" s="66"/>
      <c r="K12" s="66"/>
      <c r="L12" s="66"/>
      <c r="M12" s="66"/>
      <c r="N12" s="66"/>
      <c r="O12" s="66"/>
      <c r="P12" s="66"/>
      <c r="Q12" s="66"/>
      <c r="R12" s="66"/>
      <c r="S12" s="66"/>
    </row>
    <row r="13" spans="1:19" x14ac:dyDescent="0.25">
      <c r="A13" s="2"/>
      <c r="B13" s="2"/>
      <c r="C13" s="2"/>
      <c r="D13" s="2"/>
      <c r="E13" s="2"/>
      <c r="F13" s="2"/>
      <c r="G13" s="2"/>
      <c r="H13" s="2"/>
      <c r="I13" s="66"/>
      <c r="J13" s="66"/>
      <c r="K13" s="66"/>
      <c r="L13" s="66"/>
      <c r="M13" s="66"/>
      <c r="N13" s="66"/>
      <c r="O13" s="66"/>
      <c r="P13" s="66"/>
      <c r="Q13" s="66"/>
      <c r="R13" s="66"/>
      <c r="S13" s="66"/>
    </row>
    <row r="14" spans="1:19" x14ac:dyDescent="0.25">
      <c r="A14" s="2"/>
      <c r="B14" s="2"/>
      <c r="C14" s="2"/>
      <c r="D14" s="2"/>
      <c r="E14" s="2"/>
      <c r="F14" s="2"/>
      <c r="G14" s="2"/>
      <c r="H14" s="2"/>
      <c r="I14" s="66"/>
      <c r="J14" s="66"/>
      <c r="K14" s="66"/>
      <c r="L14" s="66"/>
      <c r="M14" s="66"/>
      <c r="N14" s="66"/>
      <c r="O14" s="66"/>
      <c r="P14" s="66"/>
      <c r="Q14" s="66"/>
      <c r="R14" s="66"/>
      <c r="S14" s="66"/>
    </row>
    <row r="15" spans="1:19" x14ac:dyDescent="0.25">
      <c r="A15" s="2"/>
      <c r="B15" s="2"/>
      <c r="C15" s="2"/>
      <c r="D15" s="2"/>
      <c r="E15" s="2"/>
      <c r="F15" s="2"/>
      <c r="G15" s="2"/>
      <c r="H15" s="2"/>
      <c r="I15" s="66"/>
      <c r="J15" s="66"/>
      <c r="K15" s="66"/>
      <c r="L15" s="66"/>
      <c r="M15" s="66"/>
      <c r="N15" s="66"/>
      <c r="O15" s="66"/>
      <c r="P15" s="66"/>
      <c r="Q15" s="66"/>
      <c r="R15" s="66"/>
      <c r="S15" s="66"/>
    </row>
    <row r="16" spans="1:19" x14ac:dyDescent="0.25">
      <c r="A16" s="2"/>
      <c r="B16" s="2"/>
      <c r="C16" s="2"/>
      <c r="D16" s="2"/>
      <c r="E16" s="2"/>
      <c r="F16" s="2"/>
      <c r="G16" s="2"/>
      <c r="H16" s="2"/>
      <c r="I16" s="66"/>
      <c r="J16" s="66"/>
      <c r="K16" s="66"/>
      <c r="L16" s="66"/>
      <c r="M16" s="66"/>
      <c r="N16" s="66"/>
      <c r="O16" s="66"/>
      <c r="P16" s="66"/>
      <c r="Q16" s="66"/>
      <c r="R16" s="66"/>
      <c r="S16" s="66"/>
    </row>
    <row r="17" spans="1:19" x14ac:dyDescent="0.25">
      <c r="A17" s="2"/>
      <c r="B17" s="2"/>
      <c r="C17" s="2"/>
      <c r="D17" s="2"/>
      <c r="E17" s="2"/>
      <c r="F17" s="2"/>
      <c r="G17" s="2"/>
      <c r="H17" s="2"/>
      <c r="I17" s="66"/>
      <c r="J17" s="66"/>
      <c r="K17" s="66"/>
      <c r="L17" s="66"/>
      <c r="M17" s="66"/>
      <c r="N17" s="66"/>
      <c r="O17" s="66"/>
      <c r="P17" s="66"/>
      <c r="Q17" s="66"/>
      <c r="R17" s="66"/>
      <c r="S17" s="66"/>
    </row>
    <row r="18" spans="1:19" x14ac:dyDescent="0.25">
      <c r="A18" s="2"/>
      <c r="B18" s="2"/>
      <c r="C18" s="2"/>
      <c r="D18" s="2"/>
      <c r="E18" s="2"/>
      <c r="F18" s="2"/>
      <c r="G18" s="2"/>
      <c r="H18" s="2"/>
      <c r="I18" s="66"/>
      <c r="J18" s="66"/>
      <c r="K18" s="66"/>
      <c r="L18" s="66"/>
      <c r="M18" s="66"/>
      <c r="N18" s="66"/>
      <c r="O18" s="66"/>
      <c r="P18" s="66"/>
      <c r="Q18" s="66"/>
      <c r="R18" s="66"/>
      <c r="S18" s="66"/>
    </row>
    <row r="19" spans="1:19" ht="15.75" x14ac:dyDescent="0.25">
      <c r="A19" s="2"/>
      <c r="B19" s="37"/>
      <c r="C19" s="2"/>
      <c r="D19" s="2"/>
      <c r="E19" s="2"/>
      <c r="F19" s="2"/>
      <c r="G19" s="2"/>
      <c r="H19" s="2"/>
      <c r="I19" s="66"/>
      <c r="J19" s="66"/>
      <c r="K19" s="66"/>
      <c r="L19" s="66"/>
      <c r="M19" s="66"/>
      <c r="N19" s="66"/>
      <c r="O19" s="66"/>
      <c r="P19" s="66"/>
      <c r="Q19" s="66"/>
      <c r="R19" s="66"/>
      <c r="S19" s="66"/>
    </row>
    <row r="20" spans="1:19" x14ac:dyDescent="0.25">
      <c r="A20" s="2"/>
      <c r="B20" s="2"/>
      <c r="C20" s="2"/>
      <c r="D20" s="18"/>
      <c r="E20" s="41"/>
      <c r="F20" s="2"/>
      <c r="G20" s="2"/>
      <c r="H20" s="2"/>
      <c r="I20" s="66"/>
      <c r="J20" s="66"/>
      <c r="K20" s="66"/>
      <c r="L20" s="66"/>
      <c r="M20" s="66"/>
      <c r="N20" s="66"/>
      <c r="O20" s="66"/>
      <c r="P20" s="66"/>
      <c r="Q20" s="66"/>
      <c r="R20" s="66"/>
      <c r="S20" s="66"/>
    </row>
    <row r="21" spans="1:19" x14ac:dyDescent="0.25">
      <c r="A21" s="2"/>
      <c r="B21" s="2"/>
      <c r="C21" s="2"/>
      <c r="D21" s="2"/>
      <c r="E21" s="2"/>
      <c r="F21" s="2"/>
      <c r="G21" s="2"/>
      <c r="H21" s="2"/>
      <c r="I21" s="66"/>
      <c r="J21" s="66"/>
      <c r="K21" s="66"/>
      <c r="L21" s="66"/>
      <c r="M21" s="66"/>
      <c r="N21" s="66"/>
      <c r="O21" s="66"/>
      <c r="P21" s="66"/>
      <c r="Q21" s="66"/>
      <c r="R21" s="66"/>
      <c r="S21" s="66"/>
    </row>
    <row r="22" spans="1:19" x14ac:dyDescent="0.25">
      <c r="A22" s="2"/>
      <c r="B22" s="2"/>
      <c r="C22" s="2"/>
      <c r="D22" s="2"/>
      <c r="E22" s="2"/>
      <c r="F22" s="2"/>
      <c r="G22" s="2"/>
      <c r="H22" s="2"/>
      <c r="I22" s="66"/>
      <c r="J22" s="66"/>
      <c r="K22" s="66"/>
      <c r="L22" s="66"/>
      <c r="M22" s="66"/>
      <c r="N22" s="66"/>
      <c r="O22" s="66"/>
      <c r="P22" s="66"/>
      <c r="Q22" s="66"/>
      <c r="R22" s="66"/>
      <c r="S22" s="66"/>
    </row>
    <row r="23" spans="1:19" x14ac:dyDescent="0.25">
      <c r="A23" s="2"/>
      <c r="B23" s="2"/>
      <c r="C23" s="2"/>
      <c r="D23" s="2"/>
      <c r="E23" s="2"/>
      <c r="F23" s="2"/>
      <c r="G23" s="2"/>
      <c r="H23" s="2"/>
      <c r="I23" s="66"/>
      <c r="J23" s="66"/>
      <c r="K23" s="66"/>
      <c r="L23" s="66"/>
      <c r="M23" s="66"/>
      <c r="N23" s="66"/>
      <c r="O23" s="66"/>
      <c r="P23" s="66"/>
      <c r="Q23" s="66"/>
      <c r="R23" s="66"/>
    </row>
    <row r="24" spans="1:19" x14ac:dyDescent="0.25">
      <c r="A24" s="2"/>
      <c r="B24" s="2"/>
      <c r="C24" s="2"/>
      <c r="D24" s="2"/>
      <c r="E24" s="2"/>
      <c r="F24" s="2"/>
      <c r="G24" s="2"/>
      <c r="H24" s="2"/>
      <c r="I24" s="66"/>
      <c r="J24" s="66"/>
      <c r="K24" s="66"/>
      <c r="L24" s="66"/>
      <c r="M24" s="66"/>
      <c r="N24" s="66"/>
      <c r="O24" s="66"/>
      <c r="P24" s="66"/>
      <c r="Q24" s="66"/>
      <c r="R24" s="66"/>
    </row>
    <row r="25" spans="1:19" x14ac:dyDescent="0.25">
      <c r="A25" s="2"/>
      <c r="B25" s="2"/>
      <c r="C25" s="2"/>
      <c r="D25" s="2"/>
      <c r="E25" s="2"/>
      <c r="F25" s="2"/>
      <c r="G25" s="2"/>
      <c r="H25" s="2"/>
      <c r="I25" s="66"/>
      <c r="J25" s="66"/>
      <c r="K25" s="66"/>
      <c r="L25" s="66"/>
      <c r="M25" s="66"/>
      <c r="N25" s="66"/>
      <c r="O25" s="66"/>
      <c r="P25" s="66"/>
      <c r="Q25" s="66"/>
      <c r="R25" s="66"/>
    </row>
    <row r="26" spans="1:19" x14ac:dyDescent="0.25">
      <c r="A26" s="2"/>
      <c r="B26" s="2"/>
      <c r="C26" s="2"/>
      <c r="D26" s="2"/>
      <c r="E26" s="2"/>
      <c r="F26" s="2"/>
      <c r="G26" s="2"/>
      <c r="H26" s="2"/>
      <c r="I26" s="66"/>
      <c r="J26" s="66"/>
      <c r="K26" s="66"/>
      <c r="L26" s="66"/>
      <c r="M26" s="66"/>
      <c r="N26" s="66"/>
      <c r="O26" s="66"/>
      <c r="P26" s="66"/>
      <c r="Q26" s="66"/>
      <c r="R26" s="66"/>
    </row>
    <row r="27" spans="1:19" x14ac:dyDescent="0.25">
      <c r="A27" s="2"/>
      <c r="B27" s="2"/>
      <c r="C27" s="2"/>
      <c r="D27" s="2"/>
      <c r="E27" s="2"/>
      <c r="F27" s="2"/>
      <c r="G27" s="2"/>
      <c r="H27" s="2"/>
      <c r="I27" s="66"/>
      <c r="J27" s="66"/>
      <c r="K27" s="66"/>
      <c r="L27" s="66"/>
      <c r="M27" s="66"/>
      <c r="N27" s="66"/>
      <c r="O27" s="66"/>
      <c r="P27" s="66"/>
      <c r="Q27" s="66"/>
      <c r="R27" s="66"/>
    </row>
    <row r="28" spans="1:19" x14ac:dyDescent="0.25">
      <c r="A28" s="2"/>
      <c r="B28" s="2"/>
      <c r="C28" s="2"/>
      <c r="D28" s="2"/>
      <c r="E28" s="2"/>
      <c r="F28" s="2"/>
      <c r="G28" s="2"/>
      <c r="H28" s="2"/>
      <c r="I28" s="66"/>
      <c r="J28" s="66"/>
      <c r="K28" s="66"/>
      <c r="L28" s="66"/>
      <c r="M28" s="66"/>
      <c r="N28" s="66"/>
      <c r="O28" s="66"/>
      <c r="P28" s="66"/>
      <c r="Q28" s="66"/>
      <c r="R28" s="66"/>
    </row>
    <row r="29" spans="1:19" x14ac:dyDescent="0.25">
      <c r="A29" s="2"/>
      <c r="B29" s="2"/>
      <c r="C29" s="2"/>
      <c r="D29" s="2"/>
      <c r="E29" s="2"/>
      <c r="F29" s="2"/>
      <c r="G29" s="2"/>
      <c r="H29" s="2"/>
      <c r="I29" s="66"/>
      <c r="J29" s="66"/>
      <c r="K29" s="66"/>
      <c r="L29" s="66"/>
      <c r="M29" s="66"/>
      <c r="N29" s="66"/>
      <c r="O29" s="66"/>
      <c r="P29" s="66"/>
      <c r="Q29" s="66"/>
      <c r="R29" s="66"/>
    </row>
    <row r="30" spans="1:19" x14ac:dyDescent="0.25">
      <c r="A30" s="2"/>
      <c r="B30" s="2"/>
      <c r="C30" s="2"/>
      <c r="D30" s="2"/>
      <c r="E30" s="2"/>
      <c r="F30" s="2"/>
      <c r="G30" s="2"/>
      <c r="H30" s="2"/>
      <c r="I30" s="66"/>
      <c r="J30" s="66"/>
      <c r="K30" s="66"/>
      <c r="L30" s="66"/>
      <c r="M30" s="66"/>
      <c r="N30" s="66"/>
      <c r="O30" s="66"/>
      <c r="P30" s="66"/>
      <c r="Q30" s="66"/>
      <c r="R30" s="66"/>
    </row>
    <row r="31" spans="1:19" x14ac:dyDescent="0.25">
      <c r="A31" s="2"/>
      <c r="B31" s="43"/>
      <c r="C31" s="27">
        <v>2005</v>
      </c>
      <c r="D31" s="27">
        <v>2010</v>
      </c>
      <c r="E31" s="27">
        <v>2015</v>
      </c>
      <c r="F31" s="27">
        <v>2020</v>
      </c>
      <c r="G31" s="27">
        <v>2025</v>
      </c>
      <c r="H31" s="27">
        <v>2030</v>
      </c>
      <c r="I31" s="27">
        <v>2035</v>
      </c>
      <c r="J31" s="27">
        <v>2040</v>
      </c>
      <c r="K31" s="27">
        <v>2045</v>
      </c>
      <c r="L31" s="2"/>
    </row>
    <row r="32" spans="1:19" x14ac:dyDescent="0.25">
      <c r="A32" s="33" t="s">
        <v>169</v>
      </c>
      <c r="B32" s="47" t="s">
        <v>18</v>
      </c>
      <c r="C32" s="67">
        <v>5.2828643076881189E-3</v>
      </c>
      <c r="D32" s="67">
        <v>7.9661705806554784E-3</v>
      </c>
      <c r="E32" s="68">
        <v>8.9017015947771925E-3</v>
      </c>
      <c r="F32" s="69"/>
      <c r="G32" s="69"/>
      <c r="H32" s="69"/>
      <c r="I32" s="69"/>
      <c r="J32" s="69"/>
      <c r="K32" s="69"/>
      <c r="L32" s="2"/>
    </row>
    <row r="33" spans="1:12" x14ac:dyDescent="0.25">
      <c r="A33" s="34" t="s">
        <v>169</v>
      </c>
      <c r="B33" s="47" t="s">
        <v>23</v>
      </c>
      <c r="C33" s="67">
        <v>4.9994112151889479E-3</v>
      </c>
      <c r="D33" s="67">
        <v>8.0433393661174992E-3</v>
      </c>
      <c r="E33" s="68">
        <v>8.5100779669957122E-3</v>
      </c>
      <c r="F33" s="69"/>
      <c r="G33" s="69"/>
      <c r="H33" s="69"/>
      <c r="I33" s="69"/>
      <c r="J33" s="69"/>
      <c r="K33" s="69"/>
      <c r="L33" s="2"/>
    </row>
    <row r="34" spans="1:12" x14ac:dyDescent="0.25">
      <c r="A34" s="65" t="s">
        <v>169</v>
      </c>
      <c r="B34" s="47" t="s">
        <v>98</v>
      </c>
      <c r="C34" s="67">
        <v>9.6264091243400366E-5</v>
      </c>
      <c r="D34" s="67">
        <v>1.9380513646223931E-4</v>
      </c>
      <c r="E34" s="68">
        <v>2.9629879646743184E-4</v>
      </c>
      <c r="F34" s="69"/>
      <c r="G34" s="69"/>
      <c r="H34" s="69"/>
      <c r="I34" s="69"/>
      <c r="J34" s="69"/>
      <c r="K34" s="69"/>
      <c r="L34" s="2"/>
    </row>
    <row r="35" spans="1:12" x14ac:dyDescent="0.25">
      <c r="A35" s="35" t="s">
        <v>169</v>
      </c>
      <c r="B35" s="47" t="s">
        <v>59</v>
      </c>
      <c r="C35" s="67">
        <v>1.0780319059635929E-3</v>
      </c>
      <c r="D35" s="67">
        <v>2.0149384470256682E-3</v>
      </c>
      <c r="E35" s="68">
        <v>5.1281763224843195E-3</v>
      </c>
      <c r="F35" s="69"/>
      <c r="G35" s="69"/>
      <c r="H35" s="69"/>
      <c r="I35" s="69"/>
      <c r="J35" s="69"/>
      <c r="K35" s="69"/>
      <c r="L35" s="2"/>
    </row>
    <row r="36" spans="1:12" x14ac:dyDescent="0.25">
      <c r="A36" s="36" t="s">
        <v>169</v>
      </c>
      <c r="B36" s="47" t="s">
        <v>40</v>
      </c>
      <c r="C36" s="67">
        <v>1.0125651009391806E-3</v>
      </c>
      <c r="D36" s="67">
        <v>3.8363594444206181E-3</v>
      </c>
      <c r="E36" s="68">
        <v>5.5877911863401767E-3</v>
      </c>
      <c r="F36" s="69"/>
      <c r="G36" s="69"/>
      <c r="H36" s="69"/>
      <c r="I36" s="69"/>
      <c r="J36" s="69"/>
      <c r="K36" s="69"/>
      <c r="L36" s="2"/>
    </row>
    <row r="37" spans="1:12" x14ac:dyDescent="0.25">
      <c r="A37" s="15"/>
      <c r="B37" s="52"/>
      <c r="C37" s="53"/>
      <c r="D37" s="53"/>
      <c r="E37" s="53"/>
      <c r="F37" s="53"/>
      <c r="G37" s="53"/>
      <c r="H37" s="53"/>
      <c r="I37" s="53"/>
      <c r="J37" s="53"/>
      <c r="K37" s="53"/>
      <c r="L37" s="2"/>
    </row>
    <row r="38" spans="1:12" x14ac:dyDescent="0.25">
      <c r="A38" s="2"/>
      <c r="B38" s="2"/>
      <c r="C38" s="2"/>
      <c r="D38" s="2"/>
      <c r="E38" s="2"/>
      <c r="F38" s="2"/>
      <c r="G38" s="2"/>
      <c r="H38" s="2"/>
      <c r="I38" s="2"/>
      <c r="J38" s="2"/>
      <c r="K38" s="2"/>
      <c r="L38" s="2"/>
    </row>
    <row r="39" spans="1:12" x14ac:dyDescent="0.25">
      <c r="A39" s="51"/>
      <c r="B39" s="55" t="s">
        <v>171</v>
      </c>
      <c r="C39" s="25"/>
      <c r="D39" s="25"/>
      <c r="E39" s="25"/>
      <c r="F39" s="27"/>
      <c r="G39" s="26"/>
      <c r="H39" s="26"/>
      <c r="I39" s="25"/>
      <c r="J39" s="25"/>
      <c r="K39" s="25"/>
      <c r="L39" s="2"/>
    </row>
    <row r="40" spans="1:12" x14ac:dyDescent="0.25">
      <c r="A40" s="54"/>
      <c r="B40" s="56"/>
      <c r="C40" s="30"/>
      <c r="D40" s="28" t="s">
        <v>170</v>
      </c>
      <c r="E40" s="29"/>
      <c r="F40" s="30"/>
      <c r="G40" s="29"/>
      <c r="H40" s="29"/>
      <c r="I40" s="30"/>
      <c r="J40" s="30"/>
      <c r="K40" s="30"/>
      <c r="L40" s="2"/>
    </row>
    <row r="41" spans="1:12" x14ac:dyDescent="0.25">
      <c r="A41" s="54"/>
      <c r="B41" s="57" t="s">
        <v>5</v>
      </c>
      <c r="C41" s="27">
        <v>2005</v>
      </c>
      <c r="D41" s="27">
        <v>2010</v>
      </c>
      <c r="E41" s="27">
        <v>2015</v>
      </c>
      <c r="F41" s="27"/>
      <c r="G41" s="27"/>
      <c r="H41" s="27"/>
      <c r="I41" s="27"/>
      <c r="J41" s="27"/>
      <c r="K41" s="27"/>
      <c r="L41" s="2"/>
    </row>
    <row r="42" spans="1:12" x14ac:dyDescent="0.25">
      <c r="A42" s="54"/>
      <c r="B42" s="58"/>
      <c r="C42" s="58"/>
      <c r="D42" s="46"/>
      <c r="E42" s="46"/>
      <c r="F42" s="46"/>
      <c r="G42" s="46"/>
      <c r="H42" s="46"/>
      <c r="I42" s="46"/>
      <c r="J42" s="46"/>
      <c r="K42" s="46"/>
      <c r="L42" s="2"/>
    </row>
    <row r="43" spans="1:12" x14ac:dyDescent="0.25">
      <c r="A43" s="64"/>
      <c r="B43" s="47" t="s">
        <v>107</v>
      </c>
      <c r="C43" s="70">
        <v>0</v>
      </c>
      <c r="D43" s="70">
        <v>0</v>
      </c>
      <c r="E43" s="71">
        <v>0</v>
      </c>
      <c r="F43" s="69"/>
      <c r="G43" s="69"/>
      <c r="H43" s="69"/>
      <c r="I43" s="69"/>
      <c r="J43" s="69"/>
      <c r="K43" s="69"/>
      <c r="L43" s="2"/>
    </row>
    <row r="44" spans="1:12" x14ac:dyDescent="0.25">
      <c r="A44" s="64"/>
      <c r="B44" s="47" t="s">
        <v>96</v>
      </c>
      <c r="C44" s="67">
        <v>1.7238294941451861E-4</v>
      </c>
      <c r="D44" s="67">
        <v>1.452128415463201E-4</v>
      </c>
      <c r="E44" s="68">
        <v>2.4985646671487748E-4</v>
      </c>
      <c r="F44" s="69"/>
      <c r="G44" s="69"/>
      <c r="H44" s="69"/>
      <c r="I44" s="69"/>
      <c r="J44" s="69"/>
      <c r="K44" s="69"/>
      <c r="L44" s="2"/>
    </row>
    <row r="45" spans="1:12" x14ac:dyDescent="0.25">
      <c r="A45" s="59"/>
      <c r="B45" s="50" t="s">
        <v>84</v>
      </c>
      <c r="C45" s="67">
        <v>2.3498698399845146E-5</v>
      </c>
      <c r="D45" s="67">
        <v>2.3588119807281901E-4</v>
      </c>
      <c r="E45" s="68">
        <v>6.7825883638000827E-4</v>
      </c>
      <c r="F45" s="69"/>
      <c r="G45" s="69"/>
      <c r="H45" s="69"/>
      <c r="I45" s="69"/>
      <c r="J45" s="69"/>
      <c r="K45" s="69"/>
      <c r="L45" s="2"/>
    </row>
    <row r="46" spans="1:12" x14ac:dyDescent="0.25">
      <c r="A46" s="59"/>
      <c r="B46" s="47" t="s">
        <v>98</v>
      </c>
      <c r="C46" s="67">
        <v>9.6264091243400366E-5</v>
      </c>
      <c r="D46" s="67">
        <v>1.9380513646223931E-4</v>
      </c>
      <c r="E46" s="68">
        <v>2.9629879646743184E-4</v>
      </c>
      <c r="F46" s="69"/>
      <c r="G46" s="69"/>
      <c r="H46" s="69"/>
      <c r="I46" s="69"/>
      <c r="J46" s="69"/>
      <c r="K46" s="69"/>
      <c r="L46" s="2"/>
    </row>
    <row r="47" spans="1:12" x14ac:dyDescent="0.25">
      <c r="A47" s="59"/>
      <c r="B47" s="47" t="s">
        <v>99</v>
      </c>
      <c r="C47" s="67">
        <v>1.6323381510153571E-4</v>
      </c>
      <c r="D47" s="67">
        <v>3.0026497580732775E-4</v>
      </c>
      <c r="E47" s="68">
        <v>2.41810313902317E-4</v>
      </c>
      <c r="F47" s="69"/>
      <c r="G47" s="69"/>
      <c r="H47" s="69"/>
      <c r="I47" s="69"/>
      <c r="J47" s="69"/>
      <c r="K47" s="69"/>
      <c r="L47" s="2"/>
    </row>
    <row r="48" spans="1:12" x14ac:dyDescent="0.25">
      <c r="A48" s="59"/>
      <c r="B48" s="47" t="s">
        <v>20</v>
      </c>
      <c r="C48" s="67">
        <v>5.0806156437572724E-3</v>
      </c>
      <c r="D48" s="67">
        <v>9.5492906282139151E-3</v>
      </c>
      <c r="E48" s="68">
        <v>1.0446071269074791E-2</v>
      </c>
      <c r="F48" s="69"/>
      <c r="G48" s="69"/>
      <c r="H48" s="69"/>
      <c r="I48" s="69"/>
      <c r="J48" s="69"/>
      <c r="K48" s="69"/>
      <c r="L48" s="2"/>
    </row>
    <row r="49" spans="1:12" x14ac:dyDescent="0.25">
      <c r="A49" s="59"/>
      <c r="B49" s="47" t="s">
        <v>29</v>
      </c>
      <c r="C49" s="67">
        <v>2.0781557385984918E-3</v>
      </c>
      <c r="D49" s="67">
        <v>3.3708970524002424E-3</v>
      </c>
      <c r="E49" s="68">
        <v>3.8226912530008651E-3</v>
      </c>
      <c r="F49" s="69"/>
      <c r="G49" s="69"/>
      <c r="H49" s="69"/>
      <c r="I49" s="69"/>
      <c r="J49" s="69"/>
      <c r="K49" s="69"/>
      <c r="L49" s="2"/>
    </row>
    <row r="50" spans="1:12" x14ac:dyDescent="0.25">
      <c r="A50" s="59"/>
      <c r="B50" s="47" t="s">
        <v>108</v>
      </c>
      <c r="C50" s="70">
        <v>0</v>
      </c>
      <c r="D50" s="70">
        <v>0</v>
      </c>
      <c r="E50" s="71">
        <v>0</v>
      </c>
      <c r="F50" s="69"/>
      <c r="G50" s="69"/>
      <c r="H50" s="69"/>
      <c r="I50" s="69"/>
      <c r="J50" s="69"/>
      <c r="K50" s="69"/>
      <c r="L50" s="2"/>
    </row>
    <row r="51" spans="1:12" x14ac:dyDescent="0.25">
      <c r="A51" s="59"/>
      <c r="B51" s="47" t="s">
        <v>62</v>
      </c>
      <c r="C51" s="72"/>
      <c r="D51" s="72"/>
      <c r="E51" s="68">
        <v>1.5293749707186643E-3</v>
      </c>
      <c r="F51" s="69"/>
      <c r="G51" s="69"/>
      <c r="H51" s="69"/>
      <c r="I51" s="69"/>
      <c r="J51" s="69"/>
      <c r="K51" s="69"/>
      <c r="L51" s="2"/>
    </row>
    <row r="52" spans="1:12" x14ac:dyDescent="0.25">
      <c r="A52" s="59"/>
      <c r="B52" s="47" t="s">
        <v>19</v>
      </c>
      <c r="C52" s="67">
        <v>2.9516970666933293E-3</v>
      </c>
      <c r="D52" s="67">
        <v>2.4368522249157247E-3</v>
      </c>
      <c r="E52" s="68">
        <v>9.7363453588676045E-3</v>
      </c>
      <c r="F52" s="69"/>
      <c r="G52" s="69"/>
      <c r="H52" s="69"/>
      <c r="I52" s="69"/>
      <c r="J52" s="69"/>
      <c r="K52" s="69"/>
      <c r="L52" s="2"/>
    </row>
    <row r="53" spans="1:12" x14ac:dyDescent="0.25">
      <c r="A53" s="59"/>
      <c r="B53" s="47" t="s">
        <v>109</v>
      </c>
      <c r="C53" s="70">
        <v>0</v>
      </c>
      <c r="D53" s="70">
        <v>0</v>
      </c>
      <c r="E53" s="71">
        <v>0</v>
      </c>
      <c r="F53" s="69"/>
      <c r="G53" s="69"/>
      <c r="H53" s="69"/>
      <c r="I53" s="69"/>
      <c r="J53" s="69"/>
      <c r="K53" s="69"/>
      <c r="L53" s="2"/>
    </row>
    <row r="54" spans="1:12" x14ac:dyDescent="0.25">
      <c r="A54" s="59"/>
      <c r="B54" s="47" t="s">
        <v>54</v>
      </c>
      <c r="C54" s="72"/>
      <c r="D54" s="72"/>
      <c r="E54" s="68">
        <v>3.2632744291495128E-3</v>
      </c>
      <c r="F54" s="69"/>
      <c r="G54" s="69"/>
      <c r="H54" s="69"/>
      <c r="I54" s="69"/>
      <c r="J54" s="69"/>
      <c r="K54" s="69"/>
      <c r="L54" s="2"/>
    </row>
    <row r="55" spans="1:12" x14ac:dyDescent="0.25">
      <c r="A55" s="59"/>
      <c r="B55" s="47" t="s">
        <v>74</v>
      </c>
      <c r="C55" s="67">
        <v>0</v>
      </c>
      <c r="D55" s="67">
        <v>2.5991208901089631E-4</v>
      </c>
      <c r="E55" s="68">
        <v>1.2594240637785739E-3</v>
      </c>
      <c r="F55" s="69"/>
      <c r="G55" s="69"/>
      <c r="H55" s="69"/>
      <c r="I55" s="69"/>
      <c r="J55" s="69"/>
      <c r="K55" s="69"/>
      <c r="L55" s="2"/>
    </row>
    <row r="56" spans="1:12" x14ac:dyDescent="0.25">
      <c r="A56" s="59"/>
      <c r="B56" s="47" t="s">
        <v>28</v>
      </c>
      <c r="C56" s="67">
        <v>2.2187602686199533E-3</v>
      </c>
      <c r="D56" s="67">
        <v>4.0120987713333188E-3</v>
      </c>
      <c r="E56" s="68">
        <v>4.1166111757482476E-3</v>
      </c>
      <c r="F56" s="69"/>
      <c r="G56" s="69"/>
      <c r="H56" s="69"/>
      <c r="I56" s="69"/>
      <c r="J56" s="69"/>
      <c r="K56" s="69"/>
      <c r="L56" s="2"/>
    </row>
    <row r="57" spans="1:12" x14ac:dyDescent="0.25">
      <c r="A57" s="59"/>
      <c r="B57" s="50" t="s">
        <v>110</v>
      </c>
      <c r="C57" s="70">
        <v>0</v>
      </c>
      <c r="D57" s="70">
        <v>0</v>
      </c>
      <c r="E57" s="71">
        <v>0</v>
      </c>
      <c r="F57" s="69"/>
      <c r="G57" s="69"/>
      <c r="H57" s="69"/>
      <c r="I57" s="69"/>
      <c r="J57" s="69"/>
      <c r="K57" s="69"/>
      <c r="L57" s="2"/>
    </row>
    <row r="58" spans="1:12" x14ac:dyDescent="0.25">
      <c r="A58" s="59"/>
      <c r="B58" s="47" t="s">
        <v>111</v>
      </c>
      <c r="C58" s="70">
        <v>0</v>
      </c>
      <c r="D58" s="70">
        <v>0</v>
      </c>
      <c r="E58" s="71">
        <v>0</v>
      </c>
      <c r="F58" s="69"/>
      <c r="G58" s="69"/>
      <c r="H58" s="69"/>
      <c r="I58" s="69"/>
      <c r="J58" s="69"/>
      <c r="K58" s="69"/>
      <c r="L58" s="2"/>
    </row>
    <row r="59" spans="1:12" x14ac:dyDescent="0.25">
      <c r="A59" s="59"/>
      <c r="B59" s="47" t="s">
        <v>95</v>
      </c>
      <c r="C59" s="67">
        <v>1.4258835723894665E-4</v>
      </c>
      <c r="D59" s="67">
        <v>1.7158829575436379E-4</v>
      </c>
      <c r="E59" s="68">
        <v>4.264988281685159E-4</v>
      </c>
      <c r="F59" s="69"/>
      <c r="G59" s="69"/>
      <c r="H59" s="69"/>
      <c r="I59" s="69"/>
      <c r="J59" s="69"/>
      <c r="K59" s="69"/>
      <c r="L59" s="2"/>
    </row>
    <row r="60" spans="1:12" x14ac:dyDescent="0.25">
      <c r="A60" s="59"/>
      <c r="B60" s="47" t="s">
        <v>63</v>
      </c>
      <c r="C60" s="67">
        <v>2.6338773596754346E-3</v>
      </c>
      <c r="D60" s="67">
        <v>4.3547289925626592E-3</v>
      </c>
      <c r="E60" s="68">
        <v>4.4126806239502695E-3</v>
      </c>
      <c r="F60" s="69"/>
      <c r="G60" s="69"/>
      <c r="H60" s="69"/>
      <c r="I60" s="69"/>
      <c r="J60" s="69"/>
      <c r="K60" s="69"/>
      <c r="L60" s="2"/>
    </row>
    <row r="61" spans="1:12" x14ac:dyDescent="0.25">
      <c r="A61" s="59"/>
      <c r="B61" s="47" t="s">
        <v>79</v>
      </c>
      <c r="C61" s="67">
        <v>6.7607444351378671E-4</v>
      </c>
      <c r="D61" s="67">
        <v>1.0336399153455273E-3</v>
      </c>
      <c r="E61" s="68">
        <v>7.4588543711134642E-4</v>
      </c>
      <c r="F61" s="69"/>
      <c r="G61" s="69"/>
      <c r="H61" s="69"/>
      <c r="I61" s="69"/>
      <c r="J61" s="69"/>
      <c r="K61" s="69"/>
      <c r="L61" s="2"/>
    </row>
    <row r="62" spans="1:12" x14ac:dyDescent="0.25">
      <c r="A62" s="59"/>
      <c r="B62" s="47" t="s">
        <v>80</v>
      </c>
      <c r="C62" s="67">
        <v>3.5811440062925664E-4</v>
      </c>
      <c r="D62" s="67">
        <v>4.4169941306276654E-4</v>
      </c>
      <c r="E62" s="68">
        <v>7.0385389605370687E-4</v>
      </c>
      <c r="F62" s="69"/>
      <c r="G62" s="69"/>
      <c r="H62" s="69"/>
      <c r="I62" s="69"/>
      <c r="J62" s="69"/>
      <c r="K62" s="69"/>
      <c r="L62" s="2"/>
    </row>
    <row r="63" spans="1:12" x14ac:dyDescent="0.25">
      <c r="A63" s="59"/>
      <c r="B63" s="47" t="s">
        <v>12</v>
      </c>
      <c r="C63" s="62"/>
      <c r="D63" s="72"/>
      <c r="E63" s="68">
        <v>1.2039748800213128E-2</v>
      </c>
      <c r="F63" s="69"/>
      <c r="G63" s="69"/>
      <c r="H63" s="69"/>
      <c r="I63" s="69"/>
      <c r="J63" s="69"/>
      <c r="K63" s="69"/>
      <c r="L63" s="2"/>
    </row>
    <row r="64" spans="1:12" x14ac:dyDescent="0.25">
      <c r="A64" s="59"/>
      <c r="B64" s="47" t="s">
        <v>73</v>
      </c>
      <c r="C64" s="67">
        <v>2.3901595392249484E-5</v>
      </c>
      <c r="D64" s="67">
        <v>8.1395987285369834E-4</v>
      </c>
      <c r="E64" s="68">
        <v>1.2589005058745047E-3</v>
      </c>
      <c r="F64" s="69"/>
      <c r="G64" s="69"/>
      <c r="H64" s="69"/>
      <c r="I64" s="69"/>
      <c r="J64" s="69"/>
      <c r="K64" s="69"/>
      <c r="L64" s="2"/>
    </row>
    <row r="65" spans="1:12" x14ac:dyDescent="0.25">
      <c r="A65" s="59"/>
      <c r="B65" s="47" t="s">
        <v>112</v>
      </c>
      <c r="C65" s="70">
        <v>0</v>
      </c>
      <c r="D65" s="70">
        <v>0</v>
      </c>
      <c r="E65" s="71">
        <v>0</v>
      </c>
      <c r="F65" s="69"/>
      <c r="G65" s="69"/>
      <c r="H65" s="69"/>
      <c r="I65" s="69"/>
      <c r="J65" s="69"/>
      <c r="K65" s="69"/>
      <c r="L65" s="2"/>
    </row>
    <row r="66" spans="1:12" x14ac:dyDescent="0.25">
      <c r="A66" s="59"/>
      <c r="B66" s="47" t="s">
        <v>113</v>
      </c>
      <c r="C66" s="70">
        <v>0</v>
      </c>
      <c r="D66" s="70">
        <v>0</v>
      </c>
      <c r="E66" s="71">
        <v>0</v>
      </c>
      <c r="F66" s="69"/>
      <c r="G66" s="69"/>
      <c r="H66" s="69"/>
      <c r="I66" s="69"/>
      <c r="J66" s="69"/>
      <c r="K66" s="69"/>
      <c r="L66" s="2"/>
    </row>
    <row r="67" spans="1:12" x14ac:dyDescent="0.25">
      <c r="A67" s="59"/>
      <c r="B67" s="63" t="s">
        <v>114</v>
      </c>
      <c r="C67" s="70">
        <v>0</v>
      </c>
      <c r="D67" s="70">
        <v>0</v>
      </c>
      <c r="E67" s="71">
        <v>0</v>
      </c>
      <c r="F67" s="69"/>
      <c r="G67" s="69"/>
      <c r="H67" s="69"/>
      <c r="I67" s="69"/>
      <c r="J67" s="69"/>
      <c r="K67" s="69"/>
      <c r="L67" s="2"/>
    </row>
    <row r="68" spans="1:12" x14ac:dyDescent="0.25">
      <c r="A68" s="59"/>
      <c r="B68" s="47" t="s">
        <v>115</v>
      </c>
      <c r="C68" s="70">
        <v>0</v>
      </c>
      <c r="D68" s="70">
        <v>0</v>
      </c>
      <c r="E68" s="71">
        <v>0</v>
      </c>
      <c r="F68" s="69"/>
      <c r="G68" s="69"/>
      <c r="H68" s="69"/>
      <c r="I68" s="69"/>
      <c r="J68" s="69"/>
      <c r="K68" s="69"/>
      <c r="L68" s="2"/>
    </row>
    <row r="69" spans="1:12" x14ac:dyDescent="0.25">
      <c r="A69" s="59"/>
      <c r="B69" s="47" t="s">
        <v>23</v>
      </c>
      <c r="C69" s="67">
        <v>4.9994112151889479E-3</v>
      </c>
      <c r="D69" s="67">
        <v>8.0433393661174992E-3</v>
      </c>
      <c r="E69" s="68">
        <v>8.5100779669957122E-3</v>
      </c>
      <c r="F69" s="69"/>
      <c r="G69" s="69"/>
      <c r="H69" s="69"/>
      <c r="I69" s="69"/>
      <c r="J69" s="69"/>
      <c r="K69" s="69"/>
      <c r="L69" s="2"/>
    </row>
    <row r="70" spans="1:12" x14ac:dyDescent="0.25">
      <c r="A70" s="59"/>
      <c r="B70" s="47" t="s">
        <v>116</v>
      </c>
      <c r="C70" s="70">
        <v>0</v>
      </c>
      <c r="D70" s="70">
        <v>0</v>
      </c>
      <c r="E70" s="71">
        <v>0</v>
      </c>
      <c r="F70" s="69"/>
      <c r="G70" s="69"/>
      <c r="H70" s="69"/>
      <c r="I70" s="69"/>
      <c r="J70" s="69"/>
      <c r="K70" s="69"/>
      <c r="L70" s="2"/>
    </row>
    <row r="71" spans="1:12" x14ac:dyDescent="0.25">
      <c r="A71" s="59"/>
      <c r="B71" s="47" t="s">
        <v>117</v>
      </c>
      <c r="C71" s="70">
        <v>0</v>
      </c>
      <c r="D71" s="70">
        <v>0</v>
      </c>
      <c r="E71" s="71">
        <v>0</v>
      </c>
      <c r="F71" s="69"/>
      <c r="G71" s="69"/>
      <c r="H71" s="69"/>
      <c r="I71" s="69"/>
      <c r="J71" s="69"/>
      <c r="K71" s="69"/>
      <c r="L71" s="2"/>
    </row>
    <row r="72" spans="1:12" x14ac:dyDescent="0.25">
      <c r="A72" s="59"/>
      <c r="B72" s="47" t="s">
        <v>61</v>
      </c>
      <c r="C72" s="67">
        <v>8.9081695281016259E-4</v>
      </c>
      <c r="D72" s="67">
        <v>1.5333972938965574E-3</v>
      </c>
      <c r="E72" s="68">
        <v>2.1531500814314804E-3</v>
      </c>
      <c r="F72" s="69"/>
      <c r="G72" s="69"/>
      <c r="H72" s="69"/>
      <c r="I72" s="69"/>
      <c r="J72" s="69"/>
      <c r="K72" s="69"/>
      <c r="L72" s="2"/>
    </row>
    <row r="73" spans="1:12" x14ac:dyDescent="0.25">
      <c r="A73" s="59"/>
      <c r="B73" s="47" t="s">
        <v>59</v>
      </c>
      <c r="C73" s="67">
        <v>1.0780319059635929E-3</v>
      </c>
      <c r="D73" s="67">
        <v>2.355435225573149E-3</v>
      </c>
      <c r="E73" s="68">
        <v>5.166348231818229E-3</v>
      </c>
      <c r="F73" s="69"/>
      <c r="G73" s="69"/>
      <c r="H73" s="69"/>
      <c r="I73" s="69"/>
      <c r="J73" s="69"/>
      <c r="K73" s="69"/>
      <c r="L73" s="2"/>
    </row>
    <row r="74" spans="1:12" x14ac:dyDescent="0.25">
      <c r="A74" s="59"/>
      <c r="B74" s="47" t="s">
        <v>118</v>
      </c>
      <c r="C74" s="70">
        <v>0</v>
      </c>
      <c r="D74" s="70">
        <v>0</v>
      </c>
      <c r="E74" s="71">
        <v>0</v>
      </c>
      <c r="F74" s="69"/>
      <c r="G74" s="69"/>
      <c r="H74" s="69"/>
      <c r="I74" s="69"/>
      <c r="J74" s="69"/>
      <c r="K74" s="69"/>
      <c r="L74" s="2"/>
    </row>
    <row r="75" spans="1:12" x14ac:dyDescent="0.25">
      <c r="A75" s="59"/>
      <c r="B75" s="47" t="s">
        <v>119</v>
      </c>
      <c r="C75" s="73"/>
      <c r="D75" s="73"/>
      <c r="E75" s="71">
        <v>0</v>
      </c>
      <c r="F75" s="69"/>
      <c r="G75" s="69"/>
      <c r="H75" s="69"/>
      <c r="I75" s="69"/>
      <c r="J75" s="69"/>
      <c r="K75" s="69"/>
      <c r="L75" s="2"/>
    </row>
    <row r="76" spans="1:12" x14ac:dyDescent="0.25">
      <c r="A76" s="59"/>
      <c r="B76" s="47" t="s">
        <v>120</v>
      </c>
      <c r="C76" s="70">
        <v>0</v>
      </c>
      <c r="D76" s="70">
        <v>0</v>
      </c>
      <c r="E76" s="71">
        <v>0</v>
      </c>
      <c r="F76" s="69"/>
      <c r="G76" s="69"/>
      <c r="H76" s="69"/>
      <c r="I76" s="69"/>
      <c r="J76" s="69"/>
      <c r="K76" s="69"/>
      <c r="L76" s="2"/>
    </row>
    <row r="77" spans="1:12" x14ac:dyDescent="0.25">
      <c r="A77" s="59"/>
      <c r="B77" s="47" t="s">
        <v>121</v>
      </c>
      <c r="C77" s="70">
        <v>1.4298972445994239E-4</v>
      </c>
      <c r="D77" s="70">
        <v>8.8986699657407902E-5</v>
      </c>
      <c r="E77" s="71">
        <v>0</v>
      </c>
      <c r="F77" s="69"/>
      <c r="G77" s="69"/>
      <c r="H77" s="69"/>
      <c r="I77" s="69"/>
      <c r="J77" s="69"/>
      <c r="K77" s="69"/>
      <c r="L77" s="2"/>
    </row>
    <row r="78" spans="1:12" x14ac:dyDescent="0.25">
      <c r="A78" s="59"/>
      <c r="B78" s="47" t="s">
        <v>122</v>
      </c>
      <c r="C78" s="70">
        <v>0</v>
      </c>
      <c r="D78" s="70">
        <v>0</v>
      </c>
      <c r="E78" s="71">
        <v>0</v>
      </c>
      <c r="F78" s="69"/>
      <c r="G78" s="69"/>
      <c r="H78" s="69"/>
      <c r="I78" s="69"/>
      <c r="J78" s="69"/>
      <c r="K78" s="69"/>
      <c r="L78" s="2"/>
    </row>
    <row r="79" spans="1:12" x14ac:dyDescent="0.25">
      <c r="A79" s="59"/>
      <c r="B79" s="47" t="s">
        <v>55</v>
      </c>
      <c r="C79" s="67">
        <v>1.3830630618756254E-3</v>
      </c>
      <c r="D79" s="67">
        <v>2.2634622923692282E-3</v>
      </c>
      <c r="E79" s="68">
        <v>2.4611121447989945E-3</v>
      </c>
      <c r="F79" s="69"/>
      <c r="G79" s="69"/>
      <c r="H79" s="69"/>
      <c r="I79" s="69"/>
      <c r="J79" s="69"/>
      <c r="K79" s="69"/>
      <c r="L79" s="2"/>
    </row>
    <row r="80" spans="1:12" x14ac:dyDescent="0.25">
      <c r="A80" s="59"/>
      <c r="B80" s="63" t="s">
        <v>123</v>
      </c>
      <c r="C80" s="70">
        <v>0</v>
      </c>
      <c r="D80" s="70">
        <v>0</v>
      </c>
      <c r="E80" s="71">
        <v>0</v>
      </c>
      <c r="F80" s="69"/>
      <c r="G80" s="69"/>
      <c r="H80" s="69"/>
      <c r="I80" s="69"/>
      <c r="J80" s="69"/>
      <c r="K80" s="69"/>
      <c r="L80" s="2"/>
    </row>
    <row r="81" spans="1:12" x14ac:dyDescent="0.25">
      <c r="A81" s="59"/>
      <c r="B81" s="47" t="s">
        <v>36</v>
      </c>
      <c r="C81" s="67">
        <v>1.6133036419430037E-3</v>
      </c>
      <c r="D81" s="67">
        <v>3.0494692036515964E-3</v>
      </c>
      <c r="E81" s="68">
        <v>3.4242442618255065E-3</v>
      </c>
      <c r="F81" s="69"/>
      <c r="G81" s="69"/>
      <c r="H81" s="69"/>
      <c r="I81" s="69"/>
      <c r="J81" s="69"/>
      <c r="K81" s="69"/>
      <c r="L81" s="2"/>
    </row>
    <row r="82" spans="1:12" x14ac:dyDescent="0.25">
      <c r="A82" s="59"/>
      <c r="B82" s="63" t="s">
        <v>38</v>
      </c>
      <c r="C82" s="67">
        <v>1.2596792503063569E-3</v>
      </c>
      <c r="D82" s="67">
        <v>3.2823399295686243E-3</v>
      </c>
      <c r="E82" s="68">
        <v>3.8917131075138041E-3</v>
      </c>
      <c r="F82" s="69"/>
      <c r="G82" s="69"/>
      <c r="H82" s="69"/>
      <c r="I82" s="69"/>
      <c r="J82" s="69"/>
      <c r="K82" s="69"/>
      <c r="L82" s="2"/>
    </row>
    <row r="83" spans="1:12" x14ac:dyDescent="0.25">
      <c r="A83" s="59"/>
      <c r="B83" s="47" t="s">
        <v>124</v>
      </c>
      <c r="C83" s="70">
        <v>0</v>
      </c>
      <c r="D83" s="70">
        <v>0</v>
      </c>
      <c r="E83" s="71">
        <v>0</v>
      </c>
      <c r="F83" s="69"/>
      <c r="G83" s="69"/>
      <c r="H83" s="69"/>
      <c r="I83" s="69"/>
      <c r="J83" s="69"/>
      <c r="K83" s="69"/>
      <c r="L83" s="2"/>
    </row>
    <row r="84" spans="1:12" x14ac:dyDescent="0.25">
      <c r="A84" s="59"/>
      <c r="B84" s="47" t="s">
        <v>53</v>
      </c>
      <c r="C84" s="67">
        <v>0</v>
      </c>
      <c r="D84" s="67">
        <v>1.43121219654532E-3</v>
      </c>
      <c r="E84" s="68">
        <v>1.2731380896523047E-3</v>
      </c>
      <c r="F84" s="69"/>
      <c r="G84" s="69"/>
      <c r="H84" s="69"/>
      <c r="I84" s="69"/>
      <c r="J84" s="69"/>
      <c r="K84" s="69"/>
      <c r="L84" s="2"/>
    </row>
    <row r="85" spans="1:12" x14ac:dyDescent="0.25">
      <c r="A85" s="59"/>
      <c r="B85" s="47" t="s">
        <v>89</v>
      </c>
      <c r="C85" s="67">
        <v>4.353467499639742E-4</v>
      </c>
      <c r="D85" s="67">
        <v>3.8716153206402794E-4</v>
      </c>
      <c r="E85" s="68">
        <v>4.9767073970394954E-4</v>
      </c>
      <c r="F85" s="69"/>
      <c r="G85" s="69"/>
      <c r="H85" s="69"/>
      <c r="I85" s="69"/>
      <c r="J85" s="69"/>
      <c r="K85" s="69"/>
      <c r="L85" s="2"/>
    </row>
    <row r="86" spans="1:12" x14ac:dyDescent="0.25">
      <c r="A86" s="59"/>
      <c r="B86" s="47" t="s">
        <v>83</v>
      </c>
      <c r="C86" s="67">
        <v>4.7578043981695356E-4</v>
      </c>
      <c r="D86" s="67">
        <v>7.8025751825043174E-4</v>
      </c>
      <c r="E86" s="68">
        <v>9.4370099995584632E-4</v>
      </c>
      <c r="F86" s="69"/>
      <c r="G86" s="69"/>
      <c r="H86" s="69"/>
      <c r="I86" s="69"/>
      <c r="J86" s="69"/>
      <c r="K86" s="69"/>
      <c r="L86" s="2"/>
    </row>
    <row r="87" spans="1:12" x14ac:dyDescent="0.25">
      <c r="A87" s="59"/>
      <c r="B87" s="47" t="s">
        <v>82</v>
      </c>
      <c r="C87" s="67">
        <v>5.2251268494638448E-4</v>
      </c>
      <c r="D87" s="67">
        <v>4.7754249514817226E-4</v>
      </c>
      <c r="E87" s="68">
        <v>9.5758324285587617E-4</v>
      </c>
      <c r="F87" s="69"/>
      <c r="G87" s="69"/>
      <c r="H87" s="69"/>
      <c r="I87" s="69"/>
      <c r="J87" s="69"/>
      <c r="K87" s="69"/>
      <c r="L87" s="2"/>
    </row>
    <row r="88" spans="1:12" x14ac:dyDescent="0.25">
      <c r="A88" s="59"/>
      <c r="B88" s="47" t="s">
        <v>125</v>
      </c>
      <c r="C88" s="67">
        <v>1.0325789406957127E-4</v>
      </c>
      <c r="D88" s="70">
        <v>0</v>
      </c>
      <c r="E88" s="71">
        <v>0</v>
      </c>
      <c r="F88" s="69"/>
      <c r="G88" s="69"/>
      <c r="H88" s="69"/>
      <c r="I88" s="69"/>
      <c r="J88" s="69"/>
      <c r="K88" s="69"/>
      <c r="L88" s="2"/>
    </row>
    <row r="89" spans="1:12" x14ac:dyDescent="0.25">
      <c r="A89" s="59"/>
      <c r="B89" s="47" t="s">
        <v>22</v>
      </c>
      <c r="C89" s="73"/>
      <c r="D89" s="73"/>
      <c r="E89" s="68">
        <v>1.0671671307224462E-2</v>
      </c>
      <c r="F89" s="69"/>
      <c r="G89" s="69"/>
      <c r="H89" s="69"/>
      <c r="I89" s="69"/>
      <c r="J89" s="69"/>
      <c r="K89" s="69"/>
      <c r="L89" s="2"/>
    </row>
    <row r="90" spans="1:12" x14ac:dyDescent="0.25">
      <c r="A90" s="59"/>
      <c r="B90" s="47" t="s">
        <v>126</v>
      </c>
      <c r="C90" s="70">
        <v>0</v>
      </c>
      <c r="D90" s="70">
        <v>0</v>
      </c>
      <c r="E90" s="71">
        <v>0</v>
      </c>
      <c r="F90" s="69"/>
      <c r="G90" s="69"/>
      <c r="H90" s="69"/>
      <c r="I90" s="69"/>
      <c r="J90" s="69"/>
      <c r="K90" s="69"/>
      <c r="L90" s="2"/>
    </row>
    <row r="91" spans="1:12" x14ac:dyDescent="0.25">
      <c r="A91" s="59"/>
      <c r="B91" s="47" t="s">
        <v>33</v>
      </c>
      <c r="C91" s="67">
        <v>5.0200890768140462E-4</v>
      </c>
      <c r="D91" s="67">
        <v>3.5554351100364843E-3</v>
      </c>
      <c r="E91" s="68">
        <v>5.4512979456314958E-3</v>
      </c>
      <c r="F91" s="69"/>
      <c r="G91" s="69"/>
      <c r="H91" s="69"/>
      <c r="I91" s="69"/>
      <c r="J91" s="69"/>
      <c r="K91" s="69"/>
      <c r="L91" s="2"/>
    </row>
    <row r="92" spans="1:12" x14ac:dyDescent="0.25">
      <c r="A92" s="59"/>
      <c r="B92" s="47" t="s">
        <v>127</v>
      </c>
      <c r="C92" s="70">
        <v>0</v>
      </c>
      <c r="D92" s="70">
        <v>0</v>
      </c>
      <c r="E92" s="71">
        <v>0</v>
      </c>
      <c r="F92" s="69"/>
      <c r="G92" s="69"/>
      <c r="H92" s="69"/>
      <c r="I92" s="69"/>
      <c r="J92" s="69"/>
      <c r="K92" s="69"/>
      <c r="L92" s="2"/>
    </row>
    <row r="93" spans="1:12" x14ac:dyDescent="0.25">
      <c r="A93" s="59"/>
      <c r="B93" s="47" t="s">
        <v>102</v>
      </c>
      <c r="C93" s="72"/>
      <c r="D93" s="72"/>
      <c r="E93" s="68">
        <v>1.43503816645523E-4</v>
      </c>
      <c r="F93" s="69"/>
      <c r="G93" s="69"/>
      <c r="H93" s="69"/>
      <c r="I93" s="69"/>
      <c r="J93" s="69"/>
      <c r="K93" s="69"/>
      <c r="L93" s="2"/>
    </row>
    <row r="94" spans="1:12" x14ac:dyDescent="0.25">
      <c r="A94" s="59"/>
      <c r="B94" s="47" t="s">
        <v>25</v>
      </c>
      <c r="C94" s="67">
        <v>3.3115874583506352E-3</v>
      </c>
      <c r="D94" s="67">
        <v>5.4470601577813671E-3</v>
      </c>
      <c r="E94" s="68">
        <v>5.397435314206684E-3</v>
      </c>
      <c r="F94" s="69"/>
      <c r="G94" s="69"/>
      <c r="H94" s="69"/>
      <c r="I94" s="69"/>
      <c r="J94" s="69"/>
      <c r="K94" s="69"/>
      <c r="L94" s="2"/>
    </row>
    <row r="95" spans="1:12" x14ac:dyDescent="0.25">
      <c r="A95" s="59"/>
      <c r="B95" s="47" t="s">
        <v>49</v>
      </c>
      <c r="C95" s="67">
        <v>1.1714176285856648E-3</v>
      </c>
      <c r="D95" s="67">
        <v>2.0436215820676422E-3</v>
      </c>
      <c r="E95" s="68">
        <v>2.0251137489089989E-3</v>
      </c>
      <c r="F95" s="69"/>
      <c r="G95" s="69"/>
      <c r="H95" s="69"/>
      <c r="I95" s="69"/>
      <c r="J95" s="69"/>
      <c r="K95" s="69"/>
      <c r="L95" s="2"/>
    </row>
    <row r="96" spans="1:12" x14ac:dyDescent="0.25">
      <c r="A96" s="59"/>
      <c r="B96" s="47" t="s">
        <v>72</v>
      </c>
      <c r="C96" s="70">
        <v>0</v>
      </c>
      <c r="D96" s="70">
        <v>0</v>
      </c>
      <c r="E96" s="68">
        <v>1.1877036268066255E-3</v>
      </c>
      <c r="F96" s="69"/>
      <c r="G96" s="69"/>
      <c r="H96" s="69"/>
      <c r="I96" s="69"/>
      <c r="J96" s="69"/>
      <c r="K96" s="69"/>
      <c r="L96" s="2"/>
    </row>
    <row r="97" spans="1:12" x14ac:dyDescent="0.25">
      <c r="A97" s="59"/>
      <c r="B97" s="47" t="s">
        <v>128</v>
      </c>
      <c r="C97" s="70">
        <v>0</v>
      </c>
      <c r="D97" s="70">
        <v>0</v>
      </c>
      <c r="E97" s="71">
        <v>0</v>
      </c>
      <c r="F97" s="69"/>
      <c r="G97" s="69"/>
      <c r="H97" s="69"/>
      <c r="I97" s="69"/>
      <c r="J97" s="69"/>
      <c r="K97" s="69"/>
      <c r="L97" s="2"/>
    </row>
    <row r="98" spans="1:12" x14ac:dyDescent="0.25">
      <c r="A98" s="59"/>
      <c r="B98" s="47" t="s">
        <v>129</v>
      </c>
      <c r="C98" s="70">
        <v>0</v>
      </c>
      <c r="D98" s="70">
        <v>0</v>
      </c>
      <c r="E98" s="71">
        <v>0</v>
      </c>
      <c r="F98" s="69"/>
      <c r="G98" s="69"/>
      <c r="H98" s="69"/>
      <c r="I98" s="69"/>
      <c r="J98" s="69"/>
      <c r="K98" s="69"/>
      <c r="L98" s="2"/>
    </row>
    <row r="99" spans="1:12" x14ac:dyDescent="0.25">
      <c r="A99" s="59"/>
      <c r="B99" s="47" t="s">
        <v>35</v>
      </c>
      <c r="C99" s="67">
        <v>9.2998731393724866E-4</v>
      </c>
      <c r="D99" s="67">
        <v>2.1890165393069465E-3</v>
      </c>
      <c r="E99" s="68">
        <v>2.7453446304412841E-3</v>
      </c>
      <c r="F99" s="69"/>
      <c r="G99" s="69"/>
      <c r="H99" s="69"/>
      <c r="I99" s="69"/>
      <c r="J99" s="69"/>
      <c r="K99" s="69"/>
      <c r="L99" s="2"/>
    </row>
    <row r="100" spans="1:12" x14ac:dyDescent="0.25">
      <c r="A100" s="59"/>
      <c r="B100" s="47" t="s">
        <v>130</v>
      </c>
      <c r="C100" s="70">
        <v>0</v>
      </c>
      <c r="D100" s="70">
        <v>0</v>
      </c>
      <c r="E100" s="71">
        <v>0</v>
      </c>
      <c r="F100" s="69"/>
      <c r="G100" s="69"/>
      <c r="H100" s="69"/>
      <c r="I100" s="69"/>
      <c r="J100" s="69"/>
      <c r="K100" s="69"/>
      <c r="L100" s="2"/>
    </row>
    <row r="101" spans="1:12" x14ac:dyDescent="0.25">
      <c r="A101" s="59"/>
      <c r="B101" s="47" t="s">
        <v>41</v>
      </c>
      <c r="C101" s="67">
        <v>2.0889976011291785E-3</v>
      </c>
      <c r="D101" s="67">
        <v>3.5023454522698878E-3</v>
      </c>
      <c r="E101" s="68">
        <v>3.479481304402521E-3</v>
      </c>
      <c r="F101" s="69"/>
      <c r="G101" s="69"/>
      <c r="H101" s="69"/>
      <c r="I101" s="69"/>
      <c r="J101" s="69"/>
      <c r="K101" s="69"/>
      <c r="L101" s="2"/>
    </row>
    <row r="102" spans="1:12" x14ac:dyDescent="0.25">
      <c r="A102" s="59"/>
      <c r="B102" s="47" t="s">
        <v>104</v>
      </c>
      <c r="C102" s="67">
        <v>9.8982347352818623E-5</v>
      </c>
      <c r="D102" s="70">
        <v>0</v>
      </c>
      <c r="E102" s="68">
        <v>1.0358125177801809E-4</v>
      </c>
      <c r="F102" s="69"/>
      <c r="G102" s="69"/>
      <c r="H102" s="69"/>
      <c r="I102" s="69"/>
      <c r="J102" s="69"/>
      <c r="K102" s="69"/>
      <c r="L102" s="2"/>
    </row>
    <row r="103" spans="1:12" x14ac:dyDescent="0.25">
      <c r="A103" s="59"/>
      <c r="B103" s="47" t="s">
        <v>131</v>
      </c>
      <c r="C103" s="70">
        <v>0</v>
      </c>
      <c r="D103" s="70">
        <v>0</v>
      </c>
      <c r="E103" s="71">
        <v>0</v>
      </c>
      <c r="F103" s="69"/>
      <c r="G103" s="69"/>
      <c r="H103" s="69"/>
      <c r="I103" s="69"/>
      <c r="J103" s="69"/>
      <c r="K103" s="69"/>
      <c r="L103" s="2"/>
    </row>
    <row r="104" spans="1:12" x14ac:dyDescent="0.25">
      <c r="A104" s="59"/>
      <c r="B104" s="47" t="s">
        <v>132</v>
      </c>
      <c r="C104" s="70">
        <v>0</v>
      </c>
      <c r="D104" s="70">
        <v>0</v>
      </c>
      <c r="E104" s="71">
        <v>0</v>
      </c>
      <c r="F104" s="69"/>
      <c r="G104" s="69"/>
      <c r="H104" s="69"/>
      <c r="I104" s="69"/>
      <c r="J104" s="69"/>
      <c r="K104" s="69"/>
      <c r="L104" s="2"/>
    </row>
    <row r="105" spans="1:12" x14ac:dyDescent="0.25">
      <c r="A105" s="59"/>
      <c r="B105" s="47" t="s">
        <v>92</v>
      </c>
      <c r="C105" s="73"/>
      <c r="D105" s="73"/>
      <c r="E105" s="68">
        <v>6.2917955437190396E-4</v>
      </c>
      <c r="F105" s="69"/>
      <c r="G105" s="69"/>
      <c r="H105" s="69"/>
      <c r="I105" s="69"/>
      <c r="J105" s="69"/>
      <c r="K105" s="69"/>
      <c r="L105" s="2"/>
    </row>
    <row r="106" spans="1:12" x14ac:dyDescent="0.25">
      <c r="A106" s="59"/>
      <c r="B106" s="47" t="s">
        <v>133</v>
      </c>
      <c r="C106" s="70">
        <v>0</v>
      </c>
      <c r="D106" s="70">
        <v>0</v>
      </c>
      <c r="E106" s="71">
        <v>0</v>
      </c>
      <c r="F106" s="69"/>
      <c r="G106" s="69"/>
      <c r="H106" s="69"/>
      <c r="I106" s="69"/>
      <c r="J106" s="69"/>
      <c r="K106" s="69"/>
      <c r="L106" s="2"/>
    </row>
    <row r="107" spans="1:12" x14ac:dyDescent="0.25">
      <c r="A107" s="59"/>
      <c r="B107" s="47" t="s">
        <v>93</v>
      </c>
      <c r="C107" s="67">
        <v>4.3278231323551385E-4</v>
      </c>
      <c r="D107" s="67">
        <v>6.2311434103366986E-4</v>
      </c>
      <c r="E107" s="68">
        <v>5.7448786747030082E-4</v>
      </c>
      <c r="F107" s="69"/>
      <c r="G107" s="69"/>
      <c r="H107" s="69"/>
      <c r="I107" s="69"/>
      <c r="J107" s="69"/>
      <c r="K107" s="69"/>
      <c r="L107" s="2"/>
    </row>
    <row r="108" spans="1:12" x14ac:dyDescent="0.25">
      <c r="A108" s="59"/>
      <c r="B108" s="47" t="s">
        <v>71</v>
      </c>
      <c r="C108" s="67">
        <v>3.9371908404582548E-4</v>
      </c>
      <c r="D108" s="67">
        <v>9.3562408154625925E-4</v>
      </c>
      <c r="E108" s="68">
        <v>1.0154780062819413E-3</v>
      </c>
      <c r="F108" s="69"/>
      <c r="G108" s="69"/>
      <c r="H108" s="69"/>
      <c r="I108" s="69"/>
      <c r="J108" s="69"/>
      <c r="K108" s="69"/>
      <c r="L108" s="2"/>
    </row>
    <row r="109" spans="1:12" x14ac:dyDescent="0.25">
      <c r="A109" s="59"/>
      <c r="B109" s="47" t="s">
        <v>106</v>
      </c>
      <c r="C109" s="67">
        <v>7.5454917962050706E-5</v>
      </c>
      <c r="D109" s="67">
        <v>2.3754322451939288E-5</v>
      </c>
      <c r="E109" s="68">
        <v>1.7536677776731677E-5</v>
      </c>
      <c r="F109" s="69"/>
      <c r="G109" s="69"/>
      <c r="H109" s="69"/>
      <c r="I109" s="69"/>
      <c r="J109" s="69"/>
      <c r="K109" s="69"/>
      <c r="L109" s="2"/>
    </row>
    <row r="110" spans="1:12" x14ac:dyDescent="0.25">
      <c r="A110" s="59"/>
      <c r="B110" s="47" t="s">
        <v>85</v>
      </c>
      <c r="C110" s="67">
        <v>4.5708501838988437E-4</v>
      </c>
      <c r="D110" s="67">
        <v>3.7966153116393905E-4</v>
      </c>
      <c r="E110" s="68">
        <v>1.0194145748342975E-3</v>
      </c>
      <c r="F110" s="69"/>
      <c r="G110" s="69"/>
      <c r="H110" s="69"/>
      <c r="I110" s="69"/>
      <c r="J110" s="69"/>
      <c r="K110" s="69"/>
      <c r="L110" s="2"/>
    </row>
    <row r="111" spans="1:12" x14ac:dyDescent="0.25">
      <c r="A111" s="59"/>
      <c r="B111" s="47" t="s">
        <v>42</v>
      </c>
      <c r="C111" s="67">
        <v>2.3802532028099439E-3</v>
      </c>
      <c r="D111" s="67">
        <v>3.4047713863186056E-3</v>
      </c>
      <c r="E111" s="68">
        <v>6.1526123641531651E-3</v>
      </c>
      <c r="F111" s="69"/>
      <c r="G111" s="69"/>
      <c r="H111" s="69"/>
      <c r="I111" s="69"/>
      <c r="J111" s="69"/>
      <c r="K111" s="69"/>
      <c r="L111" s="2"/>
    </row>
    <row r="112" spans="1:12" x14ac:dyDescent="0.25">
      <c r="A112" s="59"/>
      <c r="B112" s="47" t="s">
        <v>70</v>
      </c>
      <c r="C112" s="67">
        <v>9.9193234224012952E-4</v>
      </c>
      <c r="D112" s="67">
        <v>3.2990716872210985E-4</v>
      </c>
      <c r="E112" s="68">
        <v>1.8154481525623893E-3</v>
      </c>
      <c r="F112" s="69"/>
      <c r="G112" s="69"/>
      <c r="H112" s="69"/>
      <c r="I112" s="69"/>
      <c r="J112" s="69"/>
      <c r="K112" s="69"/>
      <c r="L112" s="2"/>
    </row>
    <row r="113" spans="1:12" x14ac:dyDescent="0.25">
      <c r="A113" s="59"/>
      <c r="B113" s="47" t="s">
        <v>27</v>
      </c>
      <c r="C113" s="67">
        <v>2.7893263111904336E-3</v>
      </c>
      <c r="D113" s="67">
        <v>4.024120114975157E-3</v>
      </c>
      <c r="E113" s="68">
        <v>4.1719353047769952E-3</v>
      </c>
      <c r="F113" s="69"/>
      <c r="G113" s="69"/>
      <c r="H113" s="69"/>
      <c r="I113" s="69"/>
      <c r="J113" s="69"/>
      <c r="K113" s="69"/>
      <c r="L113" s="2"/>
    </row>
    <row r="114" spans="1:12" x14ac:dyDescent="0.25">
      <c r="A114" s="59"/>
      <c r="B114" s="47" t="s">
        <v>32</v>
      </c>
      <c r="C114" s="67">
        <v>1.8615224746171236E-3</v>
      </c>
      <c r="D114" s="67">
        <v>3.2729422740576815E-3</v>
      </c>
      <c r="E114" s="68">
        <v>4.2170406617432314E-3</v>
      </c>
      <c r="F114" s="69"/>
      <c r="G114" s="69"/>
      <c r="H114" s="69"/>
      <c r="I114" s="69"/>
      <c r="J114" s="69"/>
      <c r="K114" s="69"/>
      <c r="L114" s="2"/>
    </row>
    <row r="115" spans="1:12" x14ac:dyDescent="0.25">
      <c r="A115" s="59"/>
      <c r="B115" s="47" t="s">
        <v>46</v>
      </c>
      <c r="C115" s="67">
        <v>1.4040201598717029E-3</v>
      </c>
      <c r="D115" s="67">
        <v>2.028411478542028E-3</v>
      </c>
      <c r="E115" s="68">
        <v>2.2191955929163005E-3</v>
      </c>
      <c r="F115" s="69"/>
      <c r="G115" s="69"/>
      <c r="H115" s="69"/>
      <c r="I115" s="69"/>
      <c r="J115" s="69"/>
      <c r="K115" s="69"/>
      <c r="L115" s="2"/>
    </row>
    <row r="116" spans="1:12" x14ac:dyDescent="0.25">
      <c r="A116" s="59"/>
      <c r="B116" s="47" t="s">
        <v>86</v>
      </c>
      <c r="C116" s="67">
        <v>7.8167258416885843E-4</v>
      </c>
      <c r="D116" s="67">
        <v>1.1903666891211529E-3</v>
      </c>
      <c r="E116" s="68">
        <v>9.182424578893948E-4</v>
      </c>
      <c r="F116" s="69"/>
      <c r="G116" s="69"/>
      <c r="H116" s="69"/>
      <c r="I116" s="69"/>
      <c r="J116" s="69"/>
      <c r="K116" s="69"/>
      <c r="L116" s="2"/>
    </row>
    <row r="117" spans="1:12" x14ac:dyDescent="0.25">
      <c r="A117" s="59"/>
      <c r="B117" s="47" t="s">
        <v>30</v>
      </c>
      <c r="C117" s="67">
        <v>2.2486116598552305E-3</v>
      </c>
      <c r="D117" s="67">
        <v>3.84094152566565E-3</v>
      </c>
      <c r="E117" s="68">
        <v>3.9935716283304099E-3</v>
      </c>
      <c r="F117" s="69"/>
      <c r="G117" s="69"/>
      <c r="H117" s="69"/>
      <c r="I117" s="69"/>
      <c r="J117" s="69"/>
      <c r="K117" s="69"/>
      <c r="L117" s="2"/>
    </row>
    <row r="118" spans="1:12" x14ac:dyDescent="0.25">
      <c r="A118" s="59"/>
      <c r="B118" s="47" t="s">
        <v>76</v>
      </c>
      <c r="C118" s="67">
        <v>6.8562630517384751E-4</v>
      </c>
      <c r="D118" s="67">
        <v>6.3368478574301723E-4</v>
      </c>
      <c r="E118" s="68">
        <v>1.4945862503165574E-3</v>
      </c>
      <c r="F118" s="69"/>
      <c r="G118" s="69"/>
      <c r="H118" s="69"/>
      <c r="I118" s="69"/>
      <c r="J118" s="69"/>
      <c r="K118" s="69"/>
      <c r="L118" s="2"/>
    </row>
    <row r="119" spans="1:12" x14ac:dyDescent="0.25">
      <c r="A119" s="59"/>
      <c r="B119" s="47" t="s">
        <v>31</v>
      </c>
      <c r="C119" s="67">
        <v>8.7842806497693887E-4</v>
      </c>
      <c r="D119" s="67">
        <v>3.2553601790718009E-3</v>
      </c>
      <c r="E119" s="68">
        <v>6.7002786667621963E-3</v>
      </c>
      <c r="F119" s="69"/>
      <c r="G119" s="69"/>
      <c r="H119" s="69"/>
      <c r="I119" s="69"/>
      <c r="J119" s="69"/>
      <c r="K119" s="69"/>
      <c r="L119" s="2"/>
    </row>
    <row r="120" spans="1:12" x14ac:dyDescent="0.25">
      <c r="A120" s="59"/>
      <c r="B120" s="47" t="s">
        <v>134</v>
      </c>
      <c r="C120" s="70">
        <v>0</v>
      </c>
      <c r="D120" s="70">
        <v>0</v>
      </c>
      <c r="E120" s="71">
        <v>0</v>
      </c>
      <c r="F120" s="69"/>
      <c r="G120" s="69"/>
      <c r="H120" s="69"/>
      <c r="I120" s="69"/>
      <c r="J120" s="69"/>
      <c r="K120" s="69"/>
      <c r="L120" s="2"/>
    </row>
    <row r="121" spans="1:12" x14ac:dyDescent="0.25">
      <c r="A121" s="59"/>
      <c r="B121" s="47" t="s">
        <v>11</v>
      </c>
      <c r="C121" s="67">
        <v>1.3552927351481796E-2</v>
      </c>
      <c r="D121" s="67">
        <v>1.2432384211343432E-2</v>
      </c>
      <c r="E121" s="68">
        <v>2.1749247770654786E-2</v>
      </c>
      <c r="F121" s="69"/>
      <c r="G121" s="69"/>
      <c r="H121" s="69"/>
      <c r="I121" s="69"/>
      <c r="J121" s="69"/>
      <c r="K121" s="69"/>
      <c r="L121" s="2"/>
    </row>
    <row r="122" spans="1:12" x14ac:dyDescent="0.25">
      <c r="A122" s="59"/>
      <c r="B122" s="47" t="s">
        <v>135</v>
      </c>
      <c r="C122" s="70">
        <v>0</v>
      </c>
      <c r="D122" s="70">
        <v>0</v>
      </c>
      <c r="E122" s="71">
        <v>0</v>
      </c>
      <c r="F122" s="69"/>
      <c r="G122" s="69"/>
      <c r="H122" s="69"/>
      <c r="I122" s="69"/>
      <c r="J122" s="69"/>
      <c r="K122" s="69"/>
      <c r="L122" s="2"/>
    </row>
    <row r="123" spans="1:12" x14ac:dyDescent="0.25">
      <c r="A123" s="59"/>
      <c r="B123" s="47" t="s">
        <v>136</v>
      </c>
      <c r="C123" s="70">
        <v>0</v>
      </c>
      <c r="D123" s="70">
        <v>0</v>
      </c>
      <c r="E123" s="71">
        <v>0</v>
      </c>
      <c r="F123" s="69"/>
      <c r="G123" s="69"/>
      <c r="H123" s="69"/>
      <c r="I123" s="69"/>
      <c r="J123" s="69"/>
      <c r="K123" s="69"/>
      <c r="L123" s="2"/>
    </row>
    <row r="124" spans="1:12" x14ac:dyDescent="0.25">
      <c r="A124" s="59"/>
      <c r="B124" s="47" t="s">
        <v>137</v>
      </c>
      <c r="C124" s="70">
        <v>0</v>
      </c>
      <c r="D124" s="70">
        <v>0</v>
      </c>
      <c r="E124" s="71">
        <v>0</v>
      </c>
      <c r="F124" s="69"/>
      <c r="G124" s="69"/>
      <c r="H124" s="69"/>
      <c r="I124" s="69"/>
      <c r="J124" s="69"/>
      <c r="K124" s="69"/>
      <c r="L124" s="2"/>
    </row>
    <row r="125" spans="1:12" x14ac:dyDescent="0.25">
      <c r="A125" s="59"/>
      <c r="B125" s="47" t="s">
        <v>69</v>
      </c>
      <c r="C125" s="67">
        <v>7.1748449350195296E-4</v>
      </c>
      <c r="D125" s="67">
        <v>9.4986911594188261E-4</v>
      </c>
      <c r="E125" s="68">
        <v>1.7757129438344299E-3</v>
      </c>
      <c r="F125" s="69"/>
      <c r="G125" s="69"/>
      <c r="H125" s="69"/>
      <c r="I125" s="69"/>
      <c r="J125" s="69"/>
      <c r="K125" s="69"/>
      <c r="L125" s="2"/>
    </row>
    <row r="126" spans="1:12" x14ac:dyDescent="0.25">
      <c r="A126" s="59"/>
      <c r="B126" s="47" t="s">
        <v>138</v>
      </c>
      <c r="C126" s="70">
        <v>0</v>
      </c>
      <c r="D126" s="70">
        <v>0</v>
      </c>
      <c r="E126" s="71">
        <v>0</v>
      </c>
      <c r="F126" s="69"/>
      <c r="G126" s="69"/>
      <c r="H126" s="69"/>
      <c r="I126" s="69"/>
      <c r="J126" s="69"/>
      <c r="K126" s="69"/>
      <c r="L126" s="2"/>
    </row>
    <row r="127" spans="1:12" x14ac:dyDescent="0.25">
      <c r="A127" s="59"/>
      <c r="B127" s="47" t="s">
        <v>45</v>
      </c>
      <c r="C127" s="67">
        <v>2.1888179465532334E-3</v>
      </c>
      <c r="D127" s="67">
        <v>1.9947730516604607E-3</v>
      </c>
      <c r="E127" s="68">
        <v>3.8369102585660781E-3</v>
      </c>
      <c r="F127" s="69"/>
      <c r="G127" s="69"/>
      <c r="H127" s="69"/>
      <c r="I127" s="69"/>
      <c r="J127" s="69"/>
      <c r="K127" s="69"/>
      <c r="L127" s="2"/>
    </row>
    <row r="128" spans="1:12" x14ac:dyDescent="0.25">
      <c r="A128" s="59"/>
      <c r="B128" s="47" t="s">
        <v>97</v>
      </c>
      <c r="C128" s="70">
        <v>0</v>
      </c>
      <c r="D128" s="70">
        <v>0</v>
      </c>
      <c r="E128" s="68">
        <v>8.0245170297056826E-5</v>
      </c>
      <c r="F128" s="69"/>
      <c r="G128" s="69"/>
      <c r="H128" s="69"/>
      <c r="I128" s="69"/>
      <c r="J128" s="69"/>
      <c r="K128" s="69"/>
      <c r="L128" s="2"/>
    </row>
    <row r="129" spans="1:12" x14ac:dyDescent="0.25">
      <c r="A129" s="59"/>
      <c r="B129" s="47" t="s">
        <v>13</v>
      </c>
      <c r="C129" s="72"/>
      <c r="D129" s="72"/>
      <c r="E129" s="68">
        <v>1.0477513182219832E-2</v>
      </c>
      <c r="F129" s="69"/>
      <c r="G129" s="69"/>
      <c r="H129" s="69"/>
      <c r="I129" s="69"/>
      <c r="J129" s="69"/>
      <c r="K129" s="69"/>
      <c r="L129" s="2"/>
    </row>
    <row r="130" spans="1:12" x14ac:dyDescent="0.25">
      <c r="A130" s="59"/>
      <c r="B130" s="47" t="s">
        <v>81</v>
      </c>
      <c r="C130" s="67">
        <v>4.8862265693420698E-4</v>
      </c>
      <c r="D130" s="67">
        <v>4.0838541262678906E-4</v>
      </c>
      <c r="E130" s="68">
        <v>8.3036292871884886E-4</v>
      </c>
      <c r="F130" s="69"/>
      <c r="G130" s="69"/>
      <c r="H130" s="69"/>
      <c r="I130" s="69"/>
      <c r="J130" s="69"/>
      <c r="K130" s="69"/>
      <c r="L130" s="2"/>
    </row>
    <row r="131" spans="1:12" x14ac:dyDescent="0.25">
      <c r="A131" s="59"/>
      <c r="B131" s="47" t="s">
        <v>139</v>
      </c>
      <c r="C131" s="70">
        <v>0</v>
      </c>
      <c r="D131" s="70">
        <v>0</v>
      </c>
      <c r="E131" s="71">
        <v>0</v>
      </c>
      <c r="F131" s="69"/>
      <c r="G131" s="69"/>
      <c r="H131" s="69"/>
      <c r="I131" s="69"/>
      <c r="J131" s="69"/>
      <c r="K131" s="69"/>
      <c r="L131" s="2"/>
    </row>
    <row r="132" spans="1:12" x14ac:dyDescent="0.25">
      <c r="A132" s="59"/>
      <c r="B132" s="47" t="s">
        <v>140</v>
      </c>
      <c r="C132" s="70">
        <v>0</v>
      </c>
      <c r="D132" s="70">
        <v>0</v>
      </c>
      <c r="E132" s="71">
        <v>0</v>
      </c>
      <c r="F132" s="69"/>
      <c r="G132" s="69"/>
      <c r="H132" s="69"/>
      <c r="I132" s="69"/>
      <c r="J132" s="69"/>
      <c r="K132" s="69"/>
      <c r="L132" s="2"/>
    </row>
    <row r="133" spans="1:12" x14ac:dyDescent="0.25">
      <c r="A133" s="59"/>
      <c r="B133" s="47" t="s">
        <v>39</v>
      </c>
      <c r="C133" s="67">
        <v>2.4610839984513899E-3</v>
      </c>
      <c r="D133" s="67">
        <v>3.4542620556543531E-3</v>
      </c>
      <c r="E133" s="68">
        <v>4.9579613729633359E-3</v>
      </c>
      <c r="F133" s="69"/>
      <c r="G133" s="69"/>
      <c r="H133" s="69"/>
      <c r="I133" s="69"/>
      <c r="J133" s="69"/>
      <c r="K133" s="69"/>
      <c r="L133" s="2"/>
    </row>
    <row r="134" spans="1:12" x14ac:dyDescent="0.25">
      <c r="A134" s="59"/>
      <c r="B134" s="47" t="s">
        <v>141</v>
      </c>
      <c r="C134" s="70">
        <v>0</v>
      </c>
      <c r="D134" s="70">
        <v>0</v>
      </c>
      <c r="E134" s="71">
        <v>0</v>
      </c>
      <c r="F134" s="69"/>
      <c r="G134" s="69"/>
      <c r="H134" s="69"/>
      <c r="I134" s="69"/>
      <c r="J134" s="69"/>
      <c r="K134" s="69"/>
      <c r="L134" s="2"/>
    </row>
    <row r="135" spans="1:12" x14ac:dyDescent="0.25">
      <c r="A135" s="59"/>
      <c r="B135" s="47" t="s">
        <v>142</v>
      </c>
      <c r="C135" s="70">
        <v>0</v>
      </c>
      <c r="D135" s="70">
        <v>0</v>
      </c>
      <c r="E135" s="71">
        <v>0</v>
      </c>
      <c r="F135" s="69"/>
      <c r="G135" s="69"/>
      <c r="H135" s="69"/>
      <c r="I135" s="69"/>
      <c r="J135" s="69"/>
      <c r="K135" s="69"/>
      <c r="L135" s="2"/>
    </row>
    <row r="136" spans="1:12" x14ac:dyDescent="0.25">
      <c r="A136" s="59"/>
      <c r="B136" s="47" t="s">
        <v>67</v>
      </c>
      <c r="C136" s="67">
        <v>0</v>
      </c>
      <c r="D136" s="67">
        <v>1.3920542358754825E-3</v>
      </c>
      <c r="E136" s="68">
        <v>1.8144631126407E-3</v>
      </c>
      <c r="F136" s="69"/>
      <c r="G136" s="69"/>
      <c r="H136" s="69"/>
      <c r="I136" s="69"/>
      <c r="J136" s="69"/>
      <c r="K136" s="69"/>
      <c r="L136" s="2"/>
    </row>
    <row r="137" spans="1:12" x14ac:dyDescent="0.25">
      <c r="A137" s="59"/>
      <c r="B137" s="63" t="s">
        <v>68</v>
      </c>
      <c r="C137" s="67">
        <v>8.5342244146161493E-4</v>
      </c>
      <c r="D137" s="67">
        <v>1.3435541286808993E-3</v>
      </c>
      <c r="E137" s="68">
        <v>1.7060887210316221E-3</v>
      </c>
      <c r="F137" s="69"/>
      <c r="G137" s="69"/>
      <c r="H137" s="69"/>
      <c r="I137" s="69"/>
      <c r="J137" s="69"/>
      <c r="K137" s="69"/>
      <c r="L137" s="2"/>
    </row>
    <row r="138" spans="1:12" x14ac:dyDescent="0.25">
      <c r="A138" s="59"/>
      <c r="B138" s="63" t="s">
        <v>143</v>
      </c>
      <c r="C138" s="70">
        <v>0</v>
      </c>
      <c r="D138" s="70">
        <v>0</v>
      </c>
      <c r="E138" s="71">
        <v>0</v>
      </c>
      <c r="F138" s="69"/>
      <c r="G138" s="69"/>
      <c r="H138" s="69"/>
      <c r="I138" s="69"/>
      <c r="J138" s="69"/>
      <c r="K138" s="69"/>
      <c r="L138" s="2"/>
    </row>
    <row r="139" spans="1:12" x14ac:dyDescent="0.25">
      <c r="A139" s="59"/>
      <c r="B139" s="47" t="s">
        <v>58</v>
      </c>
      <c r="C139" s="67">
        <v>2.0977011629181913E-4</v>
      </c>
      <c r="D139" s="67">
        <v>4.8254279777603564E-4</v>
      </c>
      <c r="E139" s="68">
        <v>5.6187309734485715E-3</v>
      </c>
      <c r="F139" s="69"/>
      <c r="G139" s="69"/>
      <c r="H139" s="69"/>
      <c r="I139" s="69"/>
      <c r="J139" s="69"/>
      <c r="K139" s="69"/>
      <c r="L139" s="2"/>
    </row>
    <row r="140" spans="1:12" x14ac:dyDescent="0.25">
      <c r="A140" s="59"/>
      <c r="B140" s="47" t="s">
        <v>78</v>
      </c>
      <c r="C140" s="72"/>
      <c r="D140" s="72"/>
      <c r="E140" s="68">
        <v>8.3373248194914054E-4</v>
      </c>
      <c r="F140" s="69"/>
      <c r="G140" s="69"/>
      <c r="H140" s="69"/>
      <c r="I140" s="69"/>
      <c r="J140" s="69"/>
      <c r="K140" s="69"/>
      <c r="L140" s="2"/>
    </row>
    <row r="141" spans="1:12" x14ac:dyDescent="0.25">
      <c r="A141" s="59"/>
      <c r="B141" s="47" t="s">
        <v>101</v>
      </c>
      <c r="C141" s="67">
        <v>1.0168038492564382E-4</v>
      </c>
      <c r="D141" s="67">
        <v>1.0804008300154511E-4</v>
      </c>
      <c r="E141" s="68">
        <v>2.0400808027551951E-4</v>
      </c>
      <c r="F141" s="69"/>
      <c r="G141" s="69"/>
      <c r="H141" s="69"/>
      <c r="I141" s="69"/>
      <c r="J141" s="69"/>
      <c r="K141" s="69"/>
      <c r="L141" s="2"/>
    </row>
    <row r="142" spans="1:12" x14ac:dyDescent="0.25">
      <c r="A142" s="59"/>
      <c r="B142" s="47" t="s">
        <v>144</v>
      </c>
      <c r="C142" s="70">
        <v>0</v>
      </c>
      <c r="D142" s="70">
        <v>0</v>
      </c>
      <c r="E142" s="71">
        <v>0</v>
      </c>
      <c r="F142" s="69"/>
      <c r="G142" s="69"/>
      <c r="H142" s="69"/>
      <c r="I142" s="69"/>
      <c r="J142" s="69"/>
      <c r="K142" s="69"/>
      <c r="L142" s="2"/>
    </row>
    <row r="143" spans="1:12" x14ac:dyDescent="0.25">
      <c r="A143" s="59"/>
      <c r="B143" s="47" t="s">
        <v>145</v>
      </c>
      <c r="C143" s="70">
        <v>0</v>
      </c>
      <c r="D143" s="67">
        <v>5.3765209787971775E-5</v>
      </c>
      <c r="E143" s="71">
        <v>0</v>
      </c>
      <c r="F143" s="69"/>
      <c r="G143" s="69"/>
      <c r="H143" s="69"/>
      <c r="I143" s="69"/>
      <c r="J143" s="69"/>
      <c r="K143" s="69"/>
      <c r="L143" s="2"/>
    </row>
    <row r="144" spans="1:12" x14ac:dyDescent="0.25">
      <c r="A144" s="59"/>
      <c r="B144" s="47" t="s">
        <v>146</v>
      </c>
      <c r="C144" s="70">
        <v>0</v>
      </c>
      <c r="D144" s="70">
        <v>0</v>
      </c>
      <c r="E144" s="71">
        <v>0</v>
      </c>
      <c r="F144" s="69"/>
      <c r="G144" s="69"/>
      <c r="H144" s="69"/>
      <c r="I144" s="69"/>
      <c r="J144" s="69"/>
      <c r="K144" s="69"/>
      <c r="L144" s="2"/>
    </row>
    <row r="145" spans="1:12" x14ac:dyDescent="0.25">
      <c r="A145" s="59"/>
      <c r="B145" s="47" t="s">
        <v>26</v>
      </c>
      <c r="C145" s="67">
        <v>1.6644251191884839E-3</v>
      </c>
      <c r="D145" s="67">
        <v>3.6004980618236922E-3</v>
      </c>
      <c r="E145" s="68">
        <v>4.3193658698305994E-3</v>
      </c>
      <c r="F145" s="69"/>
      <c r="G145" s="69"/>
      <c r="H145" s="69"/>
      <c r="I145" s="69"/>
      <c r="J145" s="69"/>
      <c r="K145" s="69"/>
      <c r="L145" s="2"/>
    </row>
    <row r="146" spans="1:12" x14ac:dyDescent="0.25">
      <c r="A146" s="59"/>
      <c r="B146" s="47" t="s">
        <v>34</v>
      </c>
      <c r="C146" s="67">
        <v>2.3470872777787274E-3</v>
      </c>
      <c r="D146" s="67">
        <v>3.369393424024654E-3</v>
      </c>
      <c r="E146" s="68">
        <v>3.6490999277851068E-3</v>
      </c>
      <c r="F146" s="69"/>
      <c r="G146" s="69"/>
      <c r="H146" s="69"/>
      <c r="I146" s="69"/>
      <c r="J146" s="69"/>
      <c r="K146" s="69"/>
      <c r="L146" s="2"/>
    </row>
    <row r="147" spans="1:12" x14ac:dyDescent="0.25">
      <c r="A147" s="59"/>
      <c r="B147" s="47" t="s">
        <v>147</v>
      </c>
      <c r="C147" s="70">
        <v>5.1604179791085526E-5</v>
      </c>
      <c r="D147" s="70">
        <v>0</v>
      </c>
      <c r="E147" s="71">
        <v>0</v>
      </c>
      <c r="F147" s="69"/>
      <c r="G147" s="69"/>
      <c r="H147" s="69"/>
      <c r="I147" s="69"/>
      <c r="J147" s="69"/>
      <c r="K147" s="69"/>
      <c r="L147" s="2"/>
    </row>
    <row r="148" spans="1:12" x14ac:dyDescent="0.25">
      <c r="A148" s="59"/>
      <c r="B148" s="47" t="s">
        <v>148</v>
      </c>
      <c r="C148" s="70">
        <v>0</v>
      </c>
      <c r="D148" s="70">
        <v>0</v>
      </c>
      <c r="E148" s="71">
        <v>0</v>
      </c>
      <c r="F148" s="69"/>
      <c r="G148" s="69"/>
      <c r="H148" s="69"/>
      <c r="I148" s="69"/>
      <c r="J148" s="69"/>
      <c r="K148" s="69"/>
      <c r="L148" s="2"/>
    </row>
    <row r="149" spans="1:12" x14ac:dyDescent="0.25">
      <c r="A149" s="59"/>
      <c r="B149" s="47" t="s">
        <v>149</v>
      </c>
      <c r="C149" s="70">
        <v>0</v>
      </c>
      <c r="D149" s="70">
        <v>0</v>
      </c>
      <c r="E149" s="71">
        <v>0</v>
      </c>
      <c r="F149" s="69"/>
      <c r="G149" s="69"/>
      <c r="H149" s="69"/>
      <c r="I149" s="69"/>
      <c r="J149" s="69"/>
      <c r="K149" s="69"/>
      <c r="L149" s="2"/>
    </row>
    <row r="150" spans="1:12" x14ac:dyDescent="0.25">
      <c r="A150" s="59"/>
      <c r="B150" s="47" t="s">
        <v>21</v>
      </c>
      <c r="C150" s="67">
        <v>3.0151442939524123E-3</v>
      </c>
      <c r="D150" s="67">
        <v>5.5180120987969221E-3</v>
      </c>
      <c r="E150" s="68">
        <v>6.6104546942795757E-3</v>
      </c>
      <c r="F150" s="69"/>
      <c r="G150" s="69"/>
      <c r="H150" s="69"/>
      <c r="I150" s="69"/>
      <c r="J150" s="69"/>
      <c r="K150" s="69"/>
      <c r="L150" s="2"/>
    </row>
    <row r="151" spans="1:12" x14ac:dyDescent="0.25">
      <c r="A151" s="59"/>
      <c r="B151" s="47" t="s">
        <v>16</v>
      </c>
      <c r="C151" s="67">
        <v>5.5984082250383812E-3</v>
      </c>
      <c r="D151" s="67">
        <v>6.8549882411228658E-3</v>
      </c>
      <c r="E151" s="68">
        <v>1.4237323279446466E-2</v>
      </c>
      <c r="F151" s="69"/>
      <c r="G151" s="69"/>
      <c r="H151" s="69"/>
      <c r="I151" s="69"/>
      <c r="J151" s="69"/>
      <c r="K151" s="69"/>
      <c r="L151" s="2"/>
    </row>
    <row r="152" spans="1:12" x14ac:dyDescent="0.25">
      <c r="A152" s="59"/>
      <c r="B152" s="47" t="s">
        <v>150</v>
      </c>
      <c r="C152" s="70">
        <v>0</v>
      </c>
      <c r="D152" s="70">
        <v>0</v>
      </c>
      <c r="E152" s="71">
        <v>0</v>
      </c>
      <c r="F152" s="69"/>
      <c r="G152" s="69"/>
      <c r="H152" s="69"/>
      <c r="I152" s="69"/>
      <c r="J152" s="69"/>
      <c r="K152" s="69"/>
      <c r="L152" s="2"/>
    </row>
    <row r="153" spans="1:12" x14ac:dyDescent="0.25">
      <c r="A153" s="59"/>
      <c r="B153" s="47" t="s">
        <v>75</v>
      </c>
      <c r="C153" s="67">
        <v>4.7172790547038402E-4</v>
      </c>
      <c r="D153" s="67">
        <v>8.1894028893456767E-4</v>
      </c>
      <c r="E153" s="68">
        <v>1.0772508178170225E-3</v>
      </c>
      <c r="F153" s="69"/>
      <c r="G153" s="69"/>
      <c r="H153" s="69"/>
      <c r="I153" s="69"/>
      <c r="J153" s="69"/>
      <c r="K153" s="69"/>
      <c r="L153" s="2"/>
    </row>
    <row r="154" spans="1:12" x14ac:dyDescent="0.25">
      <c r="A154" s="59"/>
      <c r="B154" s="47" t="s">
        <v>105</v>
      </c>
      <c r="C154" s="70">
        <v>0</v>
      </c>
      <c r="D154" s="70">
        <v>0</v>
      </c>
      <c r="E154" s="68">
        <v>1.8242120821205935E-4</v>
      </c>
      <c r="F154" s="69"/>
      <c r="G154" s="69"/>
      <c r="H154" s="69"/>
      <c r="I154" s="69"/>
      <c r="J154" s="69"/>
      <c r="K154" s="69"/>
      <c r="L154" s="2"/>
    </row>
    <row r="155" spans="1:12" x14ac:dyDescent="0.25">
      <c r="A155" s="59"/>
      <c r="B155" s="47" t="s">
        <v>151</v>
      </c>
      <c r="C155" s="70">
        <v>0</v>
      </c>
      <c r="D155" s="70">
        <v>0</v>
      </c>
      <c r="E155" s="71">
        <v>0</v>
      </c>
      <c r="F155" s="69"/>
      <c r="G155" s="69"/>
      <c r="H155" s="69"/>
      <c r="I155" s="69"/>
      <c r="J155" s="69"/>
      <c r="K155" s="69"/>
      <c r="L155" s="2"/>
    </row>
    <row r="156" spans="1:12" x14ac:dyDescent="0.25">
      <c r="A156" s="59"/>
      <c r="B156" s="47" t="s">
        <v>94</v>
      </c>
      <c r="C156" s="70">
        <v>0</v>
      </c>
      <c r="D156" s="67">
        <v>6.8602867477246792E-5</v>
      </c>
      <c r="E156" s="68">
        <v>2.554372991481448E-4</v>
      </c>
      <c r="F156" s="69"/>
      <c r="G156" s="69"/>
      <c r="H156" s="69"/>
      <c r="I156" s="69"/>
      <c r="J156" s="69"/>
      <c r="K156" s="69"/>
      <c r="L156" s="2"/>
    </row>
    <row r="157" spans="1:12" x14ac:dyDescent="0.25">
      <c r="A157" s="59"/>
      <c r="B157" s="47" t="s">
        <v>152</v>
      </c>
      <c r="C157" s="70">
        <v>0</v>
      </c>
      <c r="D157" s="70">
        <v>0</v>
      </c>
      <c r="E157" s="71">
        <v>0</v>
      </c>
      <c r="F157" s="69"/>
      <c r="G157" s="69"/>
      <c r="H157" s="69"/>
      <c r="I157" s="69"/>
      <c r="J157" s="69"/>
      <c r="K157" s="69"/>
      <c r="L157" s="2"/>
    </row>
    <row r="158" spans="1:12" x14ac:dyDescent="0.25">
      <c r="A158" s="59"/>
      <c r="B158" s="47" t="s">
        <v>57</v>
      </c>
      <c r="C158" s="67">
        <v>2.5488846434224401E-4</v>
      </c>
      <c r="D158" s="67">
        <v>1.6328397141985296E-3</v>
      </c>
      <c r="E158" s="68">
        <v>2.3886141838423756E-3</v>
      </c>
      <c r="F158" s="69"/>
      <c r="G158" s="69"/>
      <c r="H158" s="69"/>
      <c r="I158" s="69"/>
      <c r="J158" s="69"/>
      <c r="K158" s="69"/>
      <c r="L158" s="2"/>
    </row>
    <row r="159" spans="1:12" x14ac:dyDescent="0.25">
      <c r="A159" s="59"/>
      <c r="B159" s="47" t="s">
        <v>50</v>
      </c>
      <c r="C159" s="67">
        <v>1.7980597100103178E-3</v>
      </c>
      <c r="D159" s="67">
        <v>2.2322090785412102E-3</v>
      </c>
      <c r="E159" s="68">
        <v>2.480283737394388E-3</v>
      </c>
      <c r="F159" s="69"/>
      <c r="G159" s="69"/>
      <c r="H159" s="69"/>
      <c r="I159" s="69"/>
      <c r="J159" s="69"/>
      <c r="K159" s="69"/>
      <c r="L159" s="2"/>
    </row>
    <row r="160" spans="1:12" x14ac:dyDescent="0.25">
      <c r="A160" s="59"/>
      <c r="B160" s="47" t="s">
        <v>10</v>
      </c>
      <c r="C160" s="67">
        <v>1.7295168648461215E-2</v>
      </c>
      <c r="D160" s="67">
        <v>1.6722306380497511E-2</v>
      </c>
      <c r="E160" s="68">
        <v>3.22092346932535E-2</v>
      </c>
      <c r="F160" s="69"/>
      <c r="G160" s="69"/>
      <c r="H160" s="69"/>
      <c r="I160" s="69"/>
      <c r="J160" s="69"/>
      <c r="K160" s="69"/>
      <c r="L160" s="2"/>
    </row>
    <row r="161" spans="1:12" x14ac:dyDescent="0.25">
      <c r="A161" s="59"/>
      <c r="B161" s="47" t="s">
        <v>87</v>
      </c>
      <c r="C161" s="67">
        <v>0</v>
      </c>
      <c r="D161" s="67">
        <v>1.9981660756061178E-4</v>
      </c>
      <c r="E161" s="68">
        <v>4.4253061396758603E-4</v>
      </c>
      <c r="F161" s="69"/>
      <c r="G161" s="69"/>
      <c r="H161" s="69"/>
      <c r="I161" s="69"/>
      <c r="J161" s="69"/>
      <c r="K161" s="69"/>
      <c r="L161" s="2"/>
    </row>
    <row r="162" spans="1:12" x14ac:dyDescent="0.25">
      <c r="A162" s="59"/>
      <c r="B162" s="47" t="s">
        <v>40</v>
      </c>
      <c r="C162" s="67">
        <v>1.0125651009391806E-3</v>
      </c>
      <c r="D162" s="67">
        <v>3.8363594444206181E-3</v>
      </c>
      <c r="E162" s="68">
        <v>5.5877911863401767E-3</v>
      </c>
      <c r="F162" s="69"/>
      <c r="G162" s="69"/>
      <c r="H162" s="69"/>
      <c r="I162" s="69"/>
      <c r="J162" s="69"/>
      <c r="K162" s="69"/>
      <c r="L162" s="2"/>
    </row>
    <row r="163" spans="1:12" x14ac:dyDescent="0.25">
      <c r="A163" s="59"/>
      <c r="B163" s="47" t="s">
        <v>153</v>
      </c>
      <c r="C163" s="70">
        <v>0</v>
      </c>
      <c r="D163" s="70">
        <v>0</v>
      </c>
      <c r="E163" s="71">
        <v>0</v>
      </c>
      <c r="F163" s="69"/>
      <c r="G163" s="69"/>
      <c r="H163" s="69"/>
      <c r="I163" s="69"/>
      <c r="J163" s="69"/>
      <c r="K163" s="69"/>
      <c r="L163" s="2"/>
    </row>
    <row r="164" spans="1:12" x14ac:dyDescent="0.25">
      <c r="A164" s="59"/>
      <c r="B164" s="47" t="s">
        <v>17</v>
      </c>
      <c r="C164" s="67">
        <v>4.254132103483705E-3</v>
      </c>
      <c r="D164" s="67">
        <v>4.9971511984821092E-3</v>
      </c>
      <c r="E164" s="68">
        <v>1.1612995670424182E-2</v>
      </c>
      <c r="F164" s="69"/>
      <c r="G164" s="69"/>
      <c r="H164" s="69"/>
      <c r="I164" s="69"/>
      <c r="J164" s="69"/>
      <c r="K164" s="69"/>
      <c r="L164" s="2"/>
    </row>
    <row r="165" spans="1:12" x14ac:dyDescent="0.25">
      <c r="A165" s="59"/>
      <c r="B165" s="47" t="s">
        <v>154</v>
      </c>
      <c r="C165" s="70">
        <v>0</v>
      </c>
      <c r="D165" s="70">
        <v>0</v>
      </c>
      <c r="E165" s="71">
        <v>0</v>
      </c>
      <c r="F165" s="69"/>
      <c r="G165" s="69"/>
      <c r="H165" s="69"/>
      <c r="I165" s="69"/>
      <c r="J165" s="69"/>
      <c r="K165" s="69"/>
      <c r="L165" s="2"/>
    </row>
    <row r="166" spans="1:12" x14ac:dyDescent="0.25">
      <c r="A166" s="59"/>
      <c r="B166" s="47" t="s">
        <v>64</v>
      </c>
      <c r="C166" s="67">
        <v>1.2109226635941704E-3</v>
      </c>
      <c r="D166" s="67">
        <v>2.2646676640342978E-3</v>
      </c>
      <c r="E166" s="68">
        <v>3.2135512134817443E-3</v>
      </c>
      <c r="F166" s="69"/>
      <c r="G166" s="69"/>
      <c r="H166" s="69"/>
      <c r="I166" s="69"/>
      <c r="J166" s="69"/>
      <c r="K166" s="69"/>
      <c r="L166" s="2"/>
    </row>
    <row r="167" spans="1:12" x14ac:dyDescent="0.25">
      <c r="A167" s="59"/>
      <c r="B167" s="47" t="s">
        <v>155</v>
      </c>
      <c r="C167" s="70">
        <v>0</v>
      </c>
      <c r="D167" s="70">
        <v>0</v>
      </c>
      <c r="E167" s="71">
        <v>0</v>
      </c>
      <c r="F167" s="69"/>
      <c r="G167" s="69"/>
      <c r="H167" s="69"/>
      <c r="I167" s="69"/>
      <c r="J167" s="69"/>
      <c r="K167" s="69"/>
      <c r="L167" s="2"/>
    </row>
    <row r="168" spans="1:12" x14ac:dyDescent="0.25">
      <c r="A168" s="59"/>
      <c r="B168" s="47" t="s">
        <v>156</v>
      </c>
      <c r="C168" s="70">
        <v>0</v>
      </c>
      <c r="D168" s="70">
        <v>0</v>
      </c>
      <c r="E168" s="71">
        <v>0</v>
      </c>
      <c r="F168" s="69"/>
      <c r="G168" s="69"/>
      <c r="H168" s="69"/>
      <c r="I168" s="69"/>
      <c r="J168" s="69"/>
      <c r="K168" s="69"/>
      <c r="L168" s="2"/>
    </row>
    <row r="169" spans="1:12" x14ac:dyDescent="0.25">
      <c r="A169" s="59"/>
      <c r="B169" s="47" t="s">
        <v>60</v>
      </c>
      <c r="C169" s="67">
        <v>1.0159584346710509E-3</v>
      </c>
      <c r="D169" s="67">
        <v>2.6817883598202947E-3</v>
      </c>
      <c r="E169" s="68">
        <v>1.900941034712613E-3</v>
      </c>
      <c r="F169" s="69"/>
      <c r="G169" s="69"/>
      <c r="H169" s="69"/>
      <c r="I169" s="69"/>
      <c r="J169" s="69"/>
      <c r="K169" s="69"/>
      <c r="L169" s="2"/>
    </row>
    <row r="170" spans="1:12" x14ac:dyDescent="0.25">
      <c r="A170" s="59"/>
      <c r="B170" s="47" t="s">
        <v>37</v>
      </c>
      <c r="C170" s="67">
        <v>1.4953261285798123E-3</v>
      </c>
      <c r="D170" s="67">
        <v>3.0899695861987156E-3</v>
      </c>
      <c r="E170" s="68">
        <v>3.8286296965386558E-3</v>
      </c>
      <c r="F170" s="69"/>
      <c r="G170" s="69"/>
      <c r="H170" s="69"/>
      <c r="I170" s="69"/>
      <c r="J170" s="69"/>
      <c r="K170" s="69"/>
      <c r="L170" s="2"/>
    </row>
    <row r="171" spans="1:12" x14ac:dyDescent="0.25">
      <c r="A171" s="59"/>
      <c r="B171" s="47" t="s">
        <v>157</v>
      </c>
      <c r="C171" s="72"/>
      <c r="D171" s="72"/>
      <c r="E171" s="71">
        <v>0</v>
      </c>
      <c r="F171" s="69"/>
      <c r="G171" s="69"/>
      <c r="H171" s="69"/>
      <c r="I171" s="69"/>
      <c r="J171" s="69"/>
      <c r="K171" s="69"/>
      <c r="L171" s="2"/>
    </row>
    <row r="172" spans="1:12" x14ac:dyDescent="0.25">
      <c r="A172" s="59"/>
      <c r="B172" s="47" t="s">
        <v>52</v>
      </c>
      <c r="C172" s="67">
        <v>1.2237195755282057E-3</v>
      </c>
      <c r="D172" s="67">
        <v>2.8166137004524204E-3</v>
      </c>
      <c r="E172" s="68">
        <v>4.6652747679688487E-3</v>
      </c>
      <c r="F172" s="69"/>
      <c r="G172" s="69"/>
      <c r="H172" s="69"/>
      <c r="I172" s="69"/>
      <c r="J172" s="69"/>
      <c r="K172" s="69"/>
      <c r="L172" s="2"/>
    </row>
    <row r="173" spans="1:12" x14ac:dyDescent="0.25">
      <c r="A173" s="59"/>
      <c r="B173" s="47" t="s">
        <v>24</v>
      </c>
      <c r="C173" s="67">
        <v>4.3378692067402806E-3</v>
      </c>
      <c r="D173" s="67">
        <v>6.8454037999711457E-3</v>
      </c>
      <c r="E173" s="68">
        <v>9.8204570983384115E-3</v>
      </c>
      <c r="F173" s="69"/>
      <c r="G173" s="69"/>
      <c r="H173" s="69"/>
      <c r="I173" s="69"/>
      <c r="J173" s="69"/>
      <c r="K173" s="69"/>
      <c r="L173" s="2"/>
    </row>
    <row r="174" spans="1:12" x14ac:dyDescent="0.25">
      <c r="A174" s="59"/>
      <c r="B174" s="47" t="s">
        <v>43</v>
      </c>
      <c r="C174" s="67">
        <v>2.1663485663303253E-3</v>
      </c>
      <c r="D174" s="67">
        <v>2.8686570884296357E-3</v>
      </c>
      <c r="E174" s="68">
        <v>2.9706208124962389E-3</v>
      </c>
      <c r="F174" s="69"/>
      <c r="G174" s="69"/>
      <c r="H174" s="69"/>
      <c r="I174" s="69"/>
      <c r="J174" s="69"/>
      <c r="K174" s="69"/>
      <c r="L174" s="2"/>
    </row>
    <row r="175" spans="1:12" x14ac:dyDescent="0.25">
      <c r="A175" s="59"/>
      <c r="B175" s="47" t="s">
        <v>158</v>
      </c>
      <c r="C175" s="70">
        <v>0</v>
      </c>
      <c r="D175" s="70">
        <v>0</v>
      </c>
      <c r="E175" s="71">
        <v>0</v>
      </c>
      <c r="F175" s="69"/>
      <c r="G175" s="69"/>
      <c r="H175" s="69"/>
      <c r="I175" s="69"/>
      <c r="J175" s="69"/>
      <c r="K175" s="69"/>
      <c r="L175" s="2"/>
    </row>
    <row r="176" spans="1:12" x14ac:dyDescent="0.25">
      <c r="A176" s="59"/>
      <c r="B176" s="47" t="s">
        <v>159</v>
      </c>
      <c r="C176" s="70">
        <v>0</v>
      </c>
      <c r="D176" s="70">
        <v>0</v>
      </c>
      <c r="E176" s="71">
        <v>0</v>
      </c>
      <c r="F176" s="69"/>
      <c r="G176" s="69"/>
      <c r="H176" s="69"/>
      <c r="I176" s="69"/>
      <c r="J176" s="69"/>
      <c r="K176" s="69"/>
      <c r="L176" s="2"/>
    </row>
    <row r="177" spans="1:12" x14ac:dyDescent="0.25">
      <c r="A177" s="59"/>
      <c r="B177" s="47" t="s">
        <v>77</v>
      </c>
      <c r="C177" s="73"/>
      <c r="D177" s="73"/>
      <c r="E177" s="68">
        <v>8.7499536844358949E-4</v>
      </c>
      <c r="F177" s="69"/>
      <c r="G177" s="69"/>
      <c r="H177" s="69"/>
      <c r="I177" s="69"/>
      <c r="J177" s="69"/>
      <c r="K177" s="69"/>
      <c r="L177" s="2"/>
    </row>
    <row r="178" spans="1:12" x14ac:dyDescent="0.25">
      <c r="A178" s="59"/>
      <c r="B178" s="47" t="s">
        <v>160</v>
      </c>
      <c r="C178" s="70">
        <v>0</v>
      </c>
      <c r="D178" s="70">
        <v>0</v>
      </c>
      <c r="E178" s="71">
        <v>0</v>
      </c>
      <c r="F178" s="69"/>
      <c r="G178" s="69"/>
      <c r="H178" s="69"/>
      <c r="I178" s="69"/>
      <c r="J178" s="69"/>
      <c r="K178" s="69"/>
      <c r="L178" s="2"/>
    </row>
    <row r="179" spans="1:12" x14ac:dyDescent="0.25">
      <c r="A179" s="59"/>
      <c r="B179" s="47" t="s">
        <v>47</v>
      </c>
      <c r="C179" s="67">
        <v>9.7058912526710734E-4</v>
      </c>
      <c r="D179" s="67">
        <v>1.5886438434510874E-3</v>
      </c>
      <c r="E179" s="68">
        <v>1.7812336641925375E-3</v>
      </c>
      <c r="F179" s="69"/>
      <c r="G179" s="69"/>
      <c r="H179" s="69"/>
      <c r="I179" s="69"/>
      <c r="J179" s="69"/>
      <c r="K179" s="69"/>
      <c r="L179" s="2"/>
    </row>
    <row r="180" spans="1:12" x14ac:dyDescent="0.25">
      <c r="A180" s="59"/>
      <c r="B180" s="47" t="s">
        <v>56</v>
      </c>
      <c r="C180" s="67">
        <v>4.1126917726619572E-4</v>
      </c>
      <c r="D180" s="67">
        <v>8.2138417616031147E-4</v>
      </c>
      <c r="E180" s="68">
        <v>9.1484727006087047E-4</v>
      </c>
      <c r="F180" s="69"/>
      <c r="G180" s="69"/>
      <c r="H180" s="69"/>
      <c r="I180" s="69"/>
      <c r="J180" s="69"/>
      <c r="K180" s="69"/>
      <c r="L180" s="2"/>
    </row>
    <row r="181" spans="1:12" x14ac:dyDescent="0.25">
      <c r="A181" s="59"/>
      <c r="B181" s="47" t="s">
        <v>161</v>
      </c>
      <c r="C181" s="70">
        <v>0</v>
      </c>
      <c r="D181" s="70">
        <v>0</v>
      </c>
      <c r="E181" s="71">
        <v>0</v>
      </c>
      <c r="F181" s="69"/>
      <c r="G181" s="69"/>
      <c r="H181" s="69"/>
      <c r="I181" s="69"/>
      <c r="J181" s="69"/>
      <c r="K181" s="69"/>
      <c r="L181" s="2"/>
    </row>
    <row r="182" spans="1:12" x14ac:dyDescent="0.25">
      <c r="A182" s="59"/>
      <c r="B182" s="47" t="s">
        <v>162</v>
      </c>
      <c r="C182" s="70">
        <v>0</v>
      </c>
      <c r="D182" s="70">
        <v>0</v>
      </c>
      <c r="E182" s="71">
        <v>0</v>
      </c>
      <c r="F182" s="69"/>
      <c r="G182" s="69"/>
      <c r="H182" s="69"/>
      <c r="I182" s="69"/>
      <c r="J182" s="69"/>
      <c r="K182" s="69"/>
      <c r="L182" s="2"/>
    </row>
    <row r="183" spans="1:12" x14ac:dyDescent="0.25">
      <c r="A183" s="59"/>
      <c r="B183" s="47" t="s">
        <v>65</v>
      </c>
      <c r="C183" s="67">
        <v>1.3648317842090191E-3</v>
      </c>
      <c r="D183" s="67">
        <v>1.5419280878174251E-3</v>
      </c>
      <c r="E183" s="68">
        <v>2.5078076561179086E-3</v>
      </c>
      <c r="F183" s="69"/>
      <c r="G183" s="69"/>
      <c r="H183" s="69"/>
      <c r="I183" s="69"/>
      <c r="J183" s="69"/>
      <c r="K183" s="69"/>
      <c r="L183" s="2"/>
    </row>
    <row r="184" spans="1:12" x14ac:dyDescent="0.25">
      <c r="A184" s="59"/>
      <c r="B184" s="47" t="s">
        <v>163</v>
      </c>
      <c r="C184" s="70">
        <v>0</v>
      </c>
      <c r="D184" s="70">
        <v>0</v>
      </c>
      <c r="E184" s="71">
        <v>0</v>
      </c>
      <c r="F184" s="69"/>
      <c r="G184" s="69"/>
      <c r="H184" s="69"/>
      <c r="I184" s="69"/>
      <c r="J184" s="69"/>
      <c r="K184" s="69"/>
      <c r="L184" s="2"/>
    </row>
    <row r="185" spans="1:12" x14ac:dyDescent="0.25">
      <c r="A185" s="59"/>
      <c r="B185" s="47" t="s">
        <v>164</v>
      </c>
      <c r="C185" s="70">
        <v>0</v>
      </c>
      <c r="D185" s="70">
        <v>0</v>
      </c>
      <c r="E185" s="71">
        <v>0</v>
      </c>
      <c r="F185" s="69"/>
      <c r="G185" s="69"/>
      <c r="H185" s="69"/>
      <c r="I185" s="69"/>
      <c r="J185" s="69"/>
      <c r="K185" s="69"/>
      <c r="L185" s="2"/>
    </row>
    <row r="186" spans="1:12" x14ac:dyDescent="0.25">
      <c r="A186" s="59"/>
      <c r="B186" s="47" t="s">
        <v>14</v>
      </c>
      <c r="C186" s="67">
        <v>9.9928737369372016E-3</v>
      </c>
      <c r="D186" s="67">
        <v>2.3857611892839851E-2</v>
      </c>
      <c r="E186" s="68">
        <v>3.1779925812846284E-2</v>
      </c>
      <c r="F186" s="69"/>
      <c r="G186" s="69"/>
      <c r="H186" s="69"/>
      <c r="I186" s="69"/>
      <c r="J186" s="69"/>
      <c r="K186" s="69"/>
      <c r="L186" s="2"/>
    </row>
    <row r="187" spans="1:12" x14ac:dyDescent="0.25">
      <c r="A187" s="59"/>
      <c r="B187" s="47" t="s">
        <v>88</v>
      </c>
      <c r="C187" s="67">
        <v>3.8422854304149672E-4</v>
      </c>
      <c r="D187" s="67">
        <v>4.5306404939765983E-4</v>
      </c>
      <c r="E187" s="68">
        <v>6.5741426908957933E-4</v>
      </c>
      <c r="F187" s="69"/>
      <c r="G187" s="69"/>
      <c r="H187" s="69"/>
      <c r="I187" s="69"/>
      <c r="J187" s="69"/>
      <c r="K187" s="69"/>
      <c r="L187" s="2"/>
    </row>
    <row r="188" spans="1:12" x14ac:dyDescent="0.25">
      <c r="A188" s="59"/>
      <c r="B188" s="47" t="s">
        <v>66</v>
      </c>
      <c r="C188" s="67">
        <v>5.7747322687191861E-4</v>
      </c>
      <c r="D188" s="67">
        <v>1.3501210227892708E-3</v>
      </c>
      <c r="E188" s="68">
        <v>1.9992920314164274E-3</v>
      </c>
      <c r="F188" s="69"/>
      <c r="G188" s="69"/>
      <c r="H188" s="69"/>
      <c r="I188" s="69"/>
      <c r="J188" s="69"/>
      <c r="K188" s="69"/>
      <c r="L188" s="2"/>
    </row>
    <row r="189" spans="1:12" x14ac:dyDescent="0.25">
      <c r="A189" s="59"/>
      <c r="B189" s="47" t="s">
        <v>44</v>
      </c>
      <c r="C189" s="67">
        <v>2.9972535154419162E-3</v>
      </c>
      <c r="D189" s="67">
        <v>5.0831424353313384E-3</v>
      </c>
      <c r="E189" s="68">
        <v>9.5292935851247467E-3</v>
      </c>
      <c r="F189" s="69"/>
      <c r="G189" s="69"/>
      <c r="H189" s="69"/>
      <c r="I189" s="69"/>
      <c r="J189" s="69"/>
      <c r="K189" s="69"/>
      <c r="L189" s="2"/>
    </row>
    <row r="190" spans="1:12" x14ac:dyDescent="0.25">
      <c r="A190" s="59"/>
      <c r="B190" s="47" t="s">
        <v>165</v>
      </c>
      <c r="C190" s="70">
        <v>0</v>
      </c>
      <c r="D190" s="70">
        <v>0</v>
      </c>
      <c r="E190" s="71">
        <v>0</v>
      </c>
      <c r="F190" s="69"/>
      <c r="G190" s="69"/>
      <c r="H190" s="69"/>
      <c r="I190" s="69"/>
      <c r="J190" s="69"/>
      <c r="K190" s="69"/>
      <c r="L190" s="2"/>
    </row>
    <row r="191" spans="1:12" x14ac:dyDescent="0.25">
      <c r="A191" s="59"/>
      <c r="B191" s="47" t="s">
        <v>100</v>
      </c>
      <c r="C191" s="70">
        <v>0</v>
      </c>
      <c r="D191" s="70">
        <v>0</v>
      </c>
      <c r="E191" s="68">
        <v>1.9220916712191024E-4</v>
      </c>
      <c r="F191" s="69"/>
      <c r="G191" s="69"/>
      <c r="H191" s="69"/>
      <c r="I191" s="69"/>
      <c r="J191" s="69"/>
      <c r="K191" s="69"/>
      <c r="L191" s="2"/>
    </row>
    <row r="192" spans="1:12" x14ac:dyDescent="0.25">
      <c r="A192" s="59"/>
      <c r="B192" s="47" t="s">
        <v>15</v>
      </c>
      <c r="C192" s="67">
        <v>1.0301206858732434E-2</v>
      </c>
      <c r="D192" s="67">
        <v>8.5483557325525331E-3</v>
      </c>
      <c r="E192" s="68">
        <v>9.530095194727542E-3</v>
      </c>
      <c r="F192" s="69"/>
      <c r="G192" s="69"/>
      <c r="H192" s="69"/>
      <c r="I192" s="69"/>
      <c r="J192" s="69"/>
      <c r="K192" s="69"/>
      <c r="L192" s="2"/>
    </row>
    <row r="193" spans="1:12" x14ac:dyDescent="0.25">
      <c r="A193" s="59"/>
      <c r="B193" s="47" t="s">
        <v>48</v>
      </c>
      <c r="C193" s="67">
        <v>1.0788509860221974E-3</v>
      </c>
      <c r="D193" s="67">
        <v>2.033363591169444E-3</v>
      </c>
      <c r="E193" s="68">
        <v>1.9362434640474786E-3</v>
      </c>
      <c r="F193" s="69"/>
      <c r="G193" s="69"/>
      <c r="H193" s="69"/>
      <c r="I193" s="69"/>
      <c r="J193" s="69"/>
      <c r="K193" s="69"/>
      <c r="L193" s="2"/>
    </row>
    <row r="194" spans="1:12" x14ac:dyDescent="0.25">
      <c r="A194" s="59"/>
      <c r="B194" s="47" t="s">
        <v>18</v>
      </c>
      <c r="C194" s="67">
        <v>5.2828643076881189E-3</v>
      </c>
      <c r="D194" s="67">
        <v>7.9661705806554784E-3</v>
      </c>
      <c r="E194" s="68">
        <v>8.9017015947771925E-3</v>
      </c>
      <c r="F194" s="69"/>
      <c r="G194" s="69"/>
      <c r="H194" s="69"/>
      <c r="I194" s="69"/>
      <c r="J194" s="69"/>
      <c r="K194" s="69"/>
      <c r="L194" s="2"/>
    </row>
    <row r="195" spans="1:12" x14ac:dyDescent="0.25">
      <c r="A195" s="59"/>
      <c r="B195" s="47" t="s">
        <v>90</v>
      </c>
      <c r="C195" s="70">
        <v>0</v>
      </c>
      <c r="D195" s="67">
        <v>8.69091961091846E-5</v>
      </c>
      <c r="E195" s="68">
        <v>2.9250475230546544E-4</v>
      </c>
      <c r="F195" s="69"/>
      <c r="G195" s="69"/>
      <c r="H195" s="69"/>
      <c r="I195" s="69"/>
      <c r="J195" s="69"/>
      <c r="K195" s="69"/>
      <c r="L195" s="2"/>
    </row>
    <row r="196" spans="1:12" x14ac:dyDescent="0.25">
      <c r="A196" s="59"/>
      <c r="B196" s="47" t="s">
        <v>91</v>
      </c>
      <c r="C196" s="67">
        <v>6.2218694149150612E-4</v>
      </c>
      <c r="D196" s="67">
        <v>5.1321681496179872E-4</v>
      </c>
      <c r="E196" s="68">
        <v>1.080084950809199E-3</v>
      </c>
      <c r="F196" s="69"/>
      <c r="G196" s="69"/>
      <c r="H196" s="69"/>
      <c r="I196" s="69"/>
      <c r="J196" s="69"/>
      <c r="K196" s="69"/>
      <c r="L196" s="2"/>
    </row>
    <row r="197" spans="1:12" x14ac:dyDescent="0.25">
      <c r="A197" s="59"/>
      <c r="B197" s="47" t="s">
        <v>51</v>
      </c>
      <c r="C197" s="67">
        <v>2.2089506517667095E-3</v>
      </c>
      <c r="D197" s="67">
        <v>2.6289821688085541E-3</v>
      </c>
      <c r="E197" s="68">
        <v>3.7243311496592724E-3</v>
      </c>
      <c r="F197" s="69"/>
      <c r="G197" s="69"/>
      <c r="H197" s="69"/>
      <c r="I197" s="69"/>
      <c r="J197" s="69"/>
      <c r="K197" s="69"/>
      <c r="L197" s="2"/>
    </row>
    <row r="198" spans="1:12" x14ac:dyDescent="0.25">
      <c r="A198" s="59"/>
      <c r="B198" s="47" t="s">
        <v>103</v>
      </c>
      <c r="C198" s="67">
        <v>8.8358224435811065E-5</v>
      </c>
      <c r="D198" s="67">
        <v>4.6910725367483638E-5</v>
      </c>
      <c r="E198" s="68">
        <v>2.1920340761588357E-4</v>
      </c>
      <c r="F198" s="69"/>
      <c r="G198" s="69"/>
      <c r="H198" s="69"/>
      <c r="I198" s="69"/>
      <c r="J198" s="69"/>
      <c r="K198" s="69"/>
      <c r="L198" s="2"/>
    </row>
    <row r="199" spans="1:12" x14ac:dyDescent="0.25">
      <c r="A199" s="59"/>
      <c r="B199" s="47" t="s">
        <v>166</v>
      </c>
      <c r="C199" s="70">
        <v>0</v>
      </c>
      <c r="D199" s="70">
        <v>0</v>
      </c>
      <c r="E199" s="71">
        <v>0</v>
      </c>
      <c r="F199" s="69"/>
      <c r="G199" s="69"/>
      <c r="H199" s="69"/>
      <c r="I199" s="69"/>
      <c r="J199" s="69"/>
      <c r="K199" s="69"/>
      <c r="L199" s="2"/>
    </row>
    <row r="200" spans="1:12" x14ac:dyDescent="0.25">
      <c r="A200" s="59"/>
      <c r="B200" s="47" t="s">
        <v>167</v>
      </c>
      <c r="C200" s="70">
        <v>0</v>
      </c>
      <c r="D200" s="70">
        <v>0</v>
      </c>
      <c r="E200" s="71">
        <v>0</v>
      </c>
      <c r="F200" s="69"/>
      <c r="G200" s="69"/>
      <c r="H200" s="69"/>
      <c r="I200" s="69"/>
      <c r="J200" s="69"/>
      <c r="K200" s="69"/>
      <c r="L200" s="2"/>
    </row>
    <row r="201" spans="1:12" x14ac:dyDescent="0.25">
      <c r="A201" s="59"/>
      <c r="B201" s="47" t="s">
        <v>168</v>
      </c>
      <c r="C201" s="70">
        <v>0</v>
      </c>
      <c r="D201" s="70">
        <v>0</v>
      </c>
      <c r="E201" s="71">
        <v>0</v>
      </c>
      <c r="F201" s="69"/>
      <c r="G201" s="69"/>
      <c r="H201" s="69"/>
      <c r="I201" s="69"/>
      <c r="J201" s="69"/>
      <c r="K201" s="69"/>
      <c r="L201" s="2"/>
    </row>
    <row r="202" spans="1:12" x14ac:dyDescent="0.25">
      <c r="A202" s="2"/>
      <c r="B202" s="2"/>
      <c r="C202" s="2"/>
      <c r="D202" s="2"/>
      <c r="E202" s="2"/>
      <c r="F202" s="2"/>
      <c r="G202" s="2"/>
      <c r="H202" s="2"/>
      <c r="I202" s="2"/>
      <c r="J202" s="2"/>
      <c r="K202" s="2"/>
      <c r="L202" s="2"/>
    </row>
    <row r="203" spans="1:12" x14ac:dyDescent="0.25">
      <c r="A203" s="2"/>
      <c r="B203" s="2"/>
      <c r="C203" s="2"/>
      <c r="D203" s="2"/>
      <c r="E203" s="2"/>
      <c r="F203" s="2"/>
      <c r="G203" s="2"/>
      <c r="H203" s="2"/>
      <c r="I203" s="2"/>
      <c r="J203" s="2"/>
      <c r="K203" s="2"/>
      <c r="L203" s="2"/>
    </row>
    <row r="204" spans="1:12" x14ac:dyDescent="0.25">
      <c r="A204" s="2"/>
      <c r="B204" s="2"/>
      <c r="C204" s="2"/>
      <c r="D204" s="2"/>
      <c r="E204" s="2"/>
      <c r="F204" s="2"/>
      <c r="G204" s="2"/>
      <c r="H204" s="2"/>
      <c r="I204" s="2"/>
      <c r="J204" s="2"/>
      <c r="K204" s="2"/>
      <c r="L204" s="2"/>
    </row>
  </sheetData>
  <autoFilter ref="B42:E201" xr:uid="{00000000-0009-0000-0000-000003000000}">
    <sortState xmlns:xlrd2="http://schemas.microsoft.com/office/spreadsheetml/2017/richdata2" ref="B43:E201">
      <sortCondition ref="B42:B201"/>
    </sortState>
  </autoFilter>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6"/>
  <sheetViews>
    <sheetView tabSelected="1" zoomScaleNormal="100" workbookViewId="0"/>
  </sheetViews>
  <sheetFormatPr defaultRowHeight="15" x14ac:dyDescent="0.25"/>
  <cols>
    <col min="1" max="1" width="7.140625" customWidth="1"/>
    <col min="2" max="2" width="19.7109375" customWidth="1"/>
    <col min="3" max="5" width="21" customWidth="1"/>
    <col min="6" max="7" width="14.42578125" customWidth="1"/>
    <col min="8" max="8" width="14.5703125" customWidth="1"/>
    <col min="9" max="9" width="15.28515625" customWidth="1"/>
    <col min="10" max="10" width="15.42578125" customWidth="1"/>
    <col min="11" max="11" width="12.140625" customWidth="1"/>
    <col min="12" max="12" width="13.140625" customWidth="1"/>
    <col min="13" max="13" width="10" customWidth="1"/>
    <col min="14" max="14" width="9.28515625" customWidth="1"/>
    <col min="15" max="15" width="11.5703125" customWidth="1"/>
    <col min="16" max="16" width="12.85546875" customWidth="1"/>
    <col min="17" max="21" width="9.140625" customWidth="1"/>
  </cols>
  <sheetData>
    <row r="1" spans="1:15" x14ac:dyDescent="0.25">
      <c r="A1" s="14"/>
      <c r="B1" s="2"/>
      <c r="C1" s="15"/>
      <c r="D1" s="2"/>
      <c r="E1" s="16"/>
      <c r="F1" s="16"/>
      <c r="G1" s="16"/>
      <c r="H1" s="16"/>
      <c r="I1" s="16"/>
      <c r="J1" s="16"/>
      <c r="K1" s="2"/>
      <c r="L1" s="16"/>
      <c r="M1" s="16"/>
    </row>
    <row r="2" spans="1:15" ht="15.75" x14ac:dyDescent="0.25">
      <c r="A2" s="17" t="s">
        <v>351</v>
      </c>
      <c r="B2" s="2"/>
      <c r="C2" s="18"/>
      <c r="D2" s="19"/>
      <c r="E2" s="20"/>
      <c r="F2" s="19"/>
      <c r="G2" s="2"/>
      <c r="H2" s="13"/>
      <c r="I2" s="13"/>
      <c r="J2" s="13"/>
      <c r="K2" s="87"/>
      <c r="L2" s="680"/>
      <c r="M2" s="681"/>
      <c r="N2" s="678"/>
      <c r="O2" s="678"/>
    </row>
    <row r="3" spans="1:15" x14ac:dyDescent="0.25">
      <c r="A3" s="591">
        <v>44136</v>
      </c>
      <c r="C3" s="15"/>
      <c r="D3" s="15"/>
      <c r="E3" s="15"/>
      <c r="F3" s="21"/>
      <c r="G3" s="2"/>
      <c r="H3" s="2"/>
      <c r="I3" s="2"/>
      <c r="J3" s="2"/>
      <c r="K3" s="2"/>
      <c r="L3" s="2"/>
      <c r="M3" s="2"/>
    </row>
    <row r="4" spans="1:15" x14ac:dyDescent="0.25">
      <c r="A4" s="2"/>
      <c r="B4" s="22"/>
      <c r="C4" s="2"/>
      <c r="D4" s="2"/>
      <c r="E4" s="23"/>
      <c r="F4" s="66"/>
      <c r="G4" s="66"/>
      <c r="H4" s="66"/>
      <c r="I4" s="66"/>
      <c r="K4" s="2"/>
      <c r="L4" s="24"/>
      <c r="M4" s="24"/>
    </row>
    <row r="5" spans="1:15" x14ac:dyDescent="0.25">
      <c r="A5" s="2"/>
      <c r="B5" s="651"/>
      <c r="D5" s="560"/>
      <c r="E5" s="560"/>
      <c r="G5" s="198"/>
      <c r="H5" s="198"/>
    </row>
    <row r="6" spans="1:15" x14ac:dyDescent="0.25">
      <c r="A6" s="2"/>
      <c r="B6" s="195"/>
      <c r="C6" s="196"/>
      <c r="D6" s="592" t="s">
        <v>341</v>
      </c>
      <c r="E6" s="192"/>
      <c r="F6" s="442"/>
      <c r="G6" s="198"/>
      <c r="H6" s="198"/>
      <c r="J6" s="66"/>
    </row>
    <row r="7" spans="1:15" x14ac:dyDescent="0.25">
      <c r="A7" s="2"/>
      <c r="B7" s="614" t="s">
        <v>415</v>
      </c>
      <c r="C7" s="190" t="s">
        <v>355</v>
      </c>
      <c r="D7" s="190" t="s">
        <v>7</v>
      </c>
      <c r="E7" s="190" t="s">
        <v>347</v>
      </c>
      <c r="F7" s="631" t="s">
        <v>340</v>
      </c>
      <c r="G7" s="235"/>
      <c r="H7" s="235"/>
      <c r="J7" s="66"/>
      <c r="K7" s="198"/>
    </row>
    <row r="8" spans="1:15" x14ac:dyDescent="0.25">
      <c r="A8" s="31"/>
      <c r="B8" s="615" t="s">
        <v>381</v>
      </c>
      <c r="C8" s="611" t="s">
        <v>367</v>
      </c>
      <c r="D8" s="611">
        <v>2019</v>
      </c>
      <c r="E8" s="611" t="s">
        <v>367</v>
      </c>
      <c r="F8" s="631">
        <v>2020</v>
      </c>
      <c r="G8" s="236"/>
      <c r="H8" s="236"/>
    </row>
    <row r="9" spans="1:15" x14ac:dyDescent="0.25">
      <c r="A9" s="2"/>
      <c r="B9" s="443" t="s">
        <v>8</v>
      </c>
      <c r="C9" s="559"/>
      <c r="D9" s="140"/>
      <c r="E9" s="559"/>
      <c r="F9" s="631"/>
      <c r="G9" s="236"/>
      <c r="H9" s="236"/>
    </row>
    <row r="10" spans="1:15" x14ac:dyDescent="0.25">
      <c r="A10" s="2"/>
      <c r="B10" s="543" t="s">
        <v>10</v>
      </c>
      <c r="C10" s="439">
        <v>73410.57973450741</v>
      </c>
      <c r="D10" s="440">
        <v>2832000</v>
      </c>
      <c r="E10" s="441">
        <v>207898761808.12497</v>
      </c>
      <c r="F10" s="691">
        <v>1.7567182004456044E-2</v>
      </c>
      <c r="G10" s="653"/>
      <c r="H10" s="686"/>
    </row>
    <row r="11" spans="1:15" x14ac:dyDescent="0.25">
      <c r="A11" s="2"/>
      <c r="B11" s="543" t="s">
        <v>11</v>
      </c>
      <c r="C11" s="439">
        <v>29841.040125952153</v>
      </c>
      <c r="D11" s="440">
        <v>4207000</v>
      </c>
      <c r="E11" s="441">
        <v>125541255809.88071</v>
      </c>
      <c r="F11" s="691">
        <v>1.0608077078956221E-2</v>
      </c>
      <c r="G11" s="654"/>
      <c r="H11" s="686"/>
    </row>
    <row r="12" spans="1:15" x14ac:dyDescent="0.25">
      <c r="A12" s="2"/>
      <c r="B12" s="543" t="s">
        <v>12</v>
      </c>
      <c r="C12" s="439">
        <v>21126.147303579241</v>
      </c>
      <c r="D12" s="440">
        <v>433000</v>
      </c>
      <c r="E12" s="441">
        <v>9147621782.4498119</v>
      </c>
      <c r="F12" s="691">
        <v>7.7296245231385583E-4</v>
      </c>
      <c r="G12" s="654"/>
      <c r="H12" s="686"/>
    </row>
    <row r="13" spans="1:15" x14ac:dyDescent="0.25">
      <c r="A13" s="2"/>
      <c r="B13" s="543" t="s">
        <v>13</v>
      </c>
      <c r="C13" s="444">
        <v>19870.220096755445</v>
      </c>
      <c r="D13" s="440">
        <v>616000</v>
      </c>
      <c r="E13" s="441">
        <v>12240055579.601355</v>
      </c>
      <c r="F13" s="691">
        <v>1.0342691906456141E-3</v>
      </c>
      <c r="G13" s="654"/>
      <c r="H13" s="686"/>
    </row>
    <row r="14" spans="1:15" x14ac:dyDescent="0.25">
      <c r="A14" s="2"/>
      <c r="B14" s="543" t="s">
        <v>15</v>
      </c>
      <c r="C14" s="439">
        <v>16554.648792871922</v>
      </c>
      <c r="D14" s="440">
        <v>9771000</v>
      </c>
      <c r="E14" s="441">
        <v>161755473355.15155</v>
      </c>
      <c r="F14" s="691">
        <v>1.3668132584981247E-2</v>
      </c>
      <c r="H14" s="686"/>
    </row>
    <row r="15" spans="1:15" x14ac:dyDescent="0.25">
      <c r="A15" s="2"/>
      <c r="B15" s="543" t="s">
        <v>253</v>
      </c>
      <c r="C15" s="439">
        <v>15419.833175786764</v>
      </c>
      <c r="D15" s="440">
        <v>1395000</v>
      </c>
      <c r="E15" s="441">
        <v>21510667280.222534</v>
      </c>
      <c r="F15" s="691">
        <v>1.817624135240033E-3</v>
      </c>
      <c r="H15" s="686"/>
    </row>
    <row r="16" spans="1:15" x14ac:dyDescent="0.25">
      <c r="A16" s="2"/>
      <c r="B16" s="543" t="s">
        <v>19</v>
      </c>
      <c r="C16" s="709">
        <v>15026.953624686274</v>
      </c>
      <c r="D16" s="440">
        <v>1641000</v>
      </c>
      <c r="E16" s="441">
        <v>24659230898.110176</v>
      </c>
      <c r="F16" s="691">
        <v>2.0836737723181464E-3</v>
      </c>
      <c r="G16" s="237"/>
      <c r="H16" s="686"/>
    </row>
    <row r="17" spans="1:8" x14ac:dyDescent="0.25">
      <c r="A17" s="655"/>
      <c r="B17" s="543" t="s">
        <v>17</v>
      </c>
      <c r="C17" s="439">
        <v>14711.86612110209</v>
      </c>
      <c r="D17" s="440">
        <v>34269000</v>
      </c>
      <c r="E17" s="441">
        <v>504160940104.04755</v>
      </c>
      <c r="F17" s="691">
        <v>4.2600960762428815E-2</v>
      </c>
      <c r="G17" s="237"/>
      <c r="H17" s="686"/>
    </row>
    <row r="18" spans="1:8" x14ac:dyDescent="0.25">
      <c r="A18" s="656"/>
      <c r="B18" s="543" t="s">
        <v>20</v>
      </c>
      <c r="C18" s="441">
        <v>12559.339539696684</v>
      </c>
      <c r="D18" s="440">
        <v>25203000</v>
      </c>
      <c r="E18" s="441">
        <v>316533034418.97552</v>
      </c>
      <c r="F18" s="691">
        <v>2.6746640421037741E-2</v>
      </c>
      <c r="G18" s="237"/>
      <c r="H18" s="686"/>
    </row>
    <row r="19" spans="1:8" x14ac:dyDescent="0.25">
      <c r="A19" s="657"/>
      <c r="B19" s="543" t="s">
        <v>16</v>
      </c>
      <c r="C19" s="439">
        <v>12309.410901490512</v>
      </c>
      <c r="D19" s="440">
        <v>4975000</v>
      </c>
      <c r="E19" s="441">
        <v>61239319234.915298</v>
      </c>
      <c r="F19" s="691">
        <v>5.1746448967388663E-3</v>
      </c>
      <c r="G19" s="237"/>
      <c r="H19" s="686"/>
    </row>
    <row r="20" spans="1:8" x14ac:dyDescent="0.25">
      <c r="A20" s="237"/>
      <c r="B20" s="543" t="s">
        <v>18</v>
      </c>
      <c r="C20" s="439">
        <v>12184.454181184243</v>
      </c>
      <c r="D20" s="440">
        <v>329065000</v>
      </c>
      <c r="E20" s="441">
        <v>4009477415131.3926</v>
      </c>
      <c r="F20" s="691">
        <v>0.3387957623305885</v>
      </c>
      <c r="G20" s="237"/>
      <c r="H20" s="686"/>
    </row>
    <row r="21" spans="1:8" x14ac:dyDescent="0.25">
      <c r="A21" s="237"/>
      <c r="B21" s="543" t="s">
        <v>23</v>
      </c>
      <c r="C21" s="439">
        <v>11001.111182947623</v>
      </c>
      <c r="D21" s="440">
        <v>37411000</v>
      </c>
      <c r="E21" s="441">
        <v>411562570465.25354</v>
      </c>
      <c r="F21" s="691">
        <v>3.4776515832535937E-2</v>
      </c>
      <c r="G21" s="237"/>
      <c r="H21" s="686"/>
    </row>
    <row r="22" spans="1:8" x14ac:dyDescent="0.25">
      <c r="A22" s="42"/>
      <c r="B22" s="543" t="s">
        <v>24</v>
      </c>
      <c r="C22" s="439">
        <v>8419.683021130495</v>
      </c>
      <c r="D22" s="440">
        <v>51225000</v>
      </c>
      <c r="E22" s="441">
        <v>431298262757.40961</v>
      </c>
      <c r="F22" s="691">
        <v>3.644415682984127E-2</v>
      </c>
      <c r="G22" s="237"/>
      <c r="H22" s="686"/>
    </row>
    <row r="23" spans="1:8" x14ac:dyDescent="0.25">
      <c r="A23" s="42"/>
      <c r="B23" s="543" t="s">
        <v>25</v>
      </c>
      <c r="C23" s="439">
        <v>6059.8342869424168</v>
      </c>
      <c r="D23" s="440">
        <v>5532000</v>
      </c>
      <c r="E23" s="441">
        <v>33523003275.365448</v>
      </c>
      <c r="F23" s="691">
        <v>2.8326513094764656E-3</v>
      </c>
      <c r="G23" s="237"/>
      <c r="H23" s="686"/>
    </row>
    <row r="24" spans="1:8" x14ac:dyDescent="0.25">
      <c r="A24" s="42"/>
      <c r="B24" s="543" t="s">
        <v>27</v>
      </c>
      <c r="C24" s="439">
        <v>6050.5024683620059</v>
      </c>
      <c r="D24" s="440">
        <v>4882000</v>
      </c>
      <c r="E24" s="441">
        <v>29538553050.543312</v>
      </c>
      <c r="F24" s="691">
        <v>2.4959703130223022E-3</v>
      </c>
      <c r="G24" s="237"/>
      <c r="H24" s="686"/>
    </row>
    <row r="25" spans="1:8" x14ac:dyDescent="0.25">
      <c r="A25" s="42"/>
      <c r="B25" s="543" t="s">
        <v>21</v>
      </c>
      <c r="C25" s="439">
        <v>5918.3345456267471</v>
      </c>
      <c r="D25" s="440">
        <v>5379000</v>
      </c>
      <c r="E25" s="441">
        <v>31834721520.926273</v>
      </c>
      <c r="F25" s="691">
        <v>2.6899936399593771E-3</v>
      </c>
      <c r="G25" s="237"/>
      <c r="H25" s="686"/>
    </row>
    <row r="26" spans="1:8" x14ac:dyDescent="0.25">
      <c r="A26" s="42"/>
      <c r="B26" s="543" t="s">
        <v>26</v>
      </c>
      <c r="C26" s="439">
        <v>5571.4704663719585</v>
      </c>
      <c r="D26" s="440">
        <v>17097000</v>
      </c>
      <c r="E26" s="441">
        <v>95255430563.561371</v>
      </c>
      <c r="F26" s="691">
        <v>8.0489632120430941E-3</v>
      </c>
      <c r="G26" s="237"/>
      <c r="H26" s="686"/>
    </row>
    <row r="27" spans="1:8" x14ac:dyDescent="0.25">
      <c r="A27" s="42"/>
      <c r="B27" s="543" t="s">
        <v>156</v>
      </c>
      <c r="C27" s="439">
        <v>5529.5403562782958</v>
      </c>
      <c r="D27" s="440">
        <v>5804000</v>
      </c>
      <c r="E27" s="441">
        <v>32093452227.83923</v>
      </c>
      <c r="F27" s="691">
        <v>2.7118560569307504E-3</v>
      </c>
      <c r="G27" s="237"/>
      <c r="H27" s="686"/>
    </row>
    <row r="28" spans="1:8" x14ac:dyDescent="0.25">
      <c r="A28" s="42"/>
      <c r="B28" s="543" t="s">
        <v>33</v>
      </c>
      <c r="C28" s="439">
        <v>4905.4015074896652</v>
      </c>
      <c r="D28" s="440">
        <v>1326000</v>
      </c>
      <c r="E28" s="441">
        <v>6504562398.9312963</v>
      </c>
      <c r="F28" s="691">
        <v>5.4962728266187114E-4</v>
      </c>
      <c r="G28" s="237"/>
      <c r="H28" s="686"/>
    </row>
    <row r="29" spans="1:8" x14ac:dyDescent="0.25">
      <c r="A29" s="42"/>
      <c r="B29" s="543" t="s">
        <v>28</v>
      </c>
      <c r="C29" s="441">
        <v>4824.5984629032682</v>
      </c>
      <c r="D29" s="440">
        <v>11539000</v>
      </c>
      <c r="E29" s="441">
        <v>55671041663.440811</v>
      </c>
      <c r="F29" s="691">
        <v>4.7041324959016624E-3</v>
      </c>
      <c r="G29" s="237"/>
      <c r="H29" s="686"/>
    </row>
    <row r="30" spans="1:8" x14ac:dyDescent="0.25">
      <c r="A30" s="42"/>
      <c r="B30" s="543" t="s">
        <v>29</v>
      </c>
      <c r="C30" s="542">
        <v>4744.4082451274289</v>
      </c>
      <c r="D30" s="440">
        <v>8955000</v>
      </c>
      <c r="E30" s="441">
        <v>42486175835.116127</v>
      </c>
      <c r="F30" s="691">
        <v>3.590028036134453E-3</v>
      </c>
      <c r="H30" s="686"/>
    </row>
    <row r="31" spans="1:8" x14ac:dyDescent="0.25">
      <c r="A31" s="42"/>
      <c r="B31" s="543" t="s">
        <v>31</v>
      </c>
      <c r="C31" s="439">
        <v>4408.9782775568965</v>
      </c>
      <c r="D31" s="440">
        <v>18551000</v>
      </c>
      <c r="E31" s="441">
        <v>81790956026.957993</v>
      </c>
      <c r="F31" s="691">
        <v>6.9112321706375776E-3</v>
      </c>
      <c r="H31" s="686"/>
    </row>
    <row r="32" spans="1:8" x14ac:dyDescent="0.25">
      <c r="A32" s="42"/>
      <c r="B32" s="543" t="s">
        <v>30</v>
      </c>
      <c r="C32" s="439">
        <v>4333.0638131269616</v>
      </c>
      <c r="D32" s="440">
        <v>126860000</v>
      </c>
      <c r="E32" s="441">
        <v>549692475333.28638</v>
      </c>
      <c r="F32" s="691">
        <v>4.6448317809473436E-2</v>
      </c>
      <c r="G32" s="237"/>
      <c r="H32" s="686"/>
    </row>
    <row r="33" spans="1:8" x14ac:dyDescent="0.25">
      <c r="A33" s="42"/>
      <c r="B33" s="543" t="s">
        <v>35</v>
      </c>
      <c r="C33" s="439">
        <v>4018.3717356221382</v>
      </c>
      <c r="D33" s="440">
        <v>83517000</v>
      </c>
      <c r="E33" s="441">
        <v>335602352243.9541</v>
      </c>
      <c r="F33" s="691">
        <v>2.8357973620036739E-2</v>
      </c>
      <c r="G33" s="237"/>
      <c r="H33" s="686"/>
    </row>
    <row r="34" spans="1:8" x14ac:dyDescent="0.25">
      <c r="A34" s="42"/>
      <c r="B34" s="543" t="s">
        <v>32</v>
      </c>
      <c r="C34" s="439">
        <v>3923.1774068649261</v>
      </c>
      <c r="D34" s="440">
        <v>8519000</v>
      </c>
      <c r="E34" s="441">
        <v>33421548329.082306</v>
      </c>
      <c r="F34" s="691">
        <v>2.8240784950397291E-3</v>
      </c>
      <c r="G34" s="237"/>
      <c r="H34" s="686"/>
    </row>
    <row r="35" spans="1:8" x14ac:dyDescent="0.25">
      <c r="A35" s="42"/>
      <c r="B35" s="543" t="s">
        <v>38</v>
      </c>
      <c r="C35" s="439">
        <v>3794.903195645396</v>
      </c>
      <c r="D35" s="440">
        <v>10689000</v>
      </c>
      <c r="E35" s="441">
        <v>40563720258.253639</v>
      </c>
      <c r="F35" s="691">
        <v>3.4275829752764475E-3</v>
      </c>
      <c r="G35" s="237"/>
      <c r="H35" s="686"/>
    </row>
    <row r="36" spans="1:8" x14ac:dyDescent="0.25">
      <c r="A36" s="42"/>
      <c r="B36" s="543" t="s">
        <v>34</v>
      </c>
      <c r="C36" s="439">
        <v>3685.7778806135793</v>
      </c>
      <c r="D36" s="440">
        <v>4783000</v>
      </c>
      <c r="E36" s="441">
        <v>17629075602.974751</v>
      </c>
      <c r="F36" s="691">
        <v>1.4896345557536164E-3</v>
      </c>
      <c r="G36" s="237"/>
      <c r="H36" s="686"/>
    </row>
    <row r="37" spans="1:8" x14ac:dyDescent="0.25">
      <c r="A37" s="42"/>
      <c r="B37" s="543" t="s">
        <v>54</v>
      </c>
      <c r="C37" s="441">
        <v>3459.3905111847716</v>
      </c>
      <c r="D37" s="440">
        <v>287000</v>
      </c>
      <c r="E37" s="441">
        <v>992845076.71002948</v>
      </c>
      <c r="F37" s="691">
        <v>8.3894151235447973E-5</v>
      </c>
      <c r="G37" s="237"/>
      <c r="H37" s="686"/>
    </row>
    <row r="38" spans="1:8" x14ac:dyDescent="0.25">
      <c r="A38" s="42"/>
      <c r="B38" s="543" t="s">
        <v>40</v>
      </c>
      <c r="C38" s="439">
        <v>3408.4052527640042</v>
      </c>
      <c r="D38" s="440">
        <v>145872000</v>
      </c>
      <c r="E38" s="441">
        <v>497190891031.1908</v>
      </c>
      <c r="F38" s="691">
        <v>4.2012000445503642E-2</v>
      </c>
      <c r="G38" s="237"/>
      <c r="H38" s="686"/>
    </row>
    <row r="39" spans="1:8" x14ac:dyDescent="0.25">
      <c r="A39" s="42"/>
      <c r="B39" s="543" t="s">
        <v>39</v>
      </c>
      <c r="C39" s="439">
        <v>3334.5929692939094</v>
      </c>
      <c r="D39" s="440">
        <v>31950000</v>
      </c>
      <c r="E39" s="441">
        <v>106540245368.9404</v>
      </c>
      <c r="F39" s="691">
        <v>9.0025157673759466E-3</v>
      </c>
      <c r="G39" s="237"/>
      <c r="H39" s="686"/>
    </row>
    <row r="40" spans="1:8" x14ac:dyDescent="0.25">
      <c r="A40" s="42"/>
      <c r="B40" s="543" t="s">
        <v>37</v>
      </c>
      <c r="C40" s="439">
        <v>3201.9003500175759</v>
      </c>
      <c r="D40" s="440">
        <v>2079000</v>
      </c>
      <c r="E40" s="441">
        <v>6656750827.6865406</v>
      </c>
      <c r="F40" s="691">
        <v>5.6248701209779257E-4</v>
      </c>
      <c r="G40" s="237"/>
      <c r="H40" s="686"/>
    </row>
    <row r="41" spans="1:8" x14ac:dyDescent="0.25">
      <c r="A41" s="42"/>
      <c r="B41" s="543" t="s">
        <v>44</v>
      </c>
      <c r="C41" s="439">
        <v>2775.9142916366332</v>
      </c>
      <c r="D41" s="440">
        <v>5942000</v>
      </c>
      <c r="E41" s="441">
        <v>16494482720.904875</v>
      </c>
      <c r="F41" s="691">
        <v>1.3937628945328668E-3</v>
      </c>
      <c r="G41" s="237"/>
      <c r="H41" s="686"/>
    </row>
    <row r="42" spans="1:8" x14ac:dyDescent="0.25">
      <c r="A42" s="42"/>
      <c r="B42" s="543" t="s">
        <v>62</v>
      </c>
      <c r="C42" s="444">
        <v>2623.9584266137508</v>
      </c>
      <c r="D42" s="440">
        <v>389000</v>
      </c>
      <c r="E42" s="441">
        <v>1020719827.952749</v>
      </c>
      <c r="F42" s="691">
        <v>8.6249532403430743E-5</v>
      </c>
      <c r="G42" s="237"/>
      <c r="H42" s="686"/>
    </row>
    <row r="43" spans="1:8" x14ac:dyDescent="0.25">
      <c r="A43" s="42"/>
      <c r="B43" s="543" t="s">
        <v>47</v>
      </c>
      <c r="C43" s="439">
        <v>2550.1860854934198</v>
      </c>
      <c r="D43" s="440">
        <v>10036000</v>
      </c>
      <c r="E43" s="441">
        <v>25593667554.011959</v>
      </c>
      <c r="F43" s="691">
        <v>2.1626324859876974E-3</v>
      </c>
      <c r="G43" s="237"/>
      <c r="H43" s="686"/>
    </row>
    <row r="44" spans="1:8" x14ac:dyDescent="0.25">
      <c r="A44" s="42"/>
      <c r="B44" s="543" t="s">
        <v>36</v>
      </c>
      <c r="C44" s="439">
        <v>2329.3154752146406</v>
      </c>
      <c r="D44" s="440">
        <v>1199000</v>
      </c>
      <c r="E44" s="441">
        <v>2792849254.7823544</v>
      </c>
      <c r="F44" s="691">
        <v>2.3599222401840021E-4</v>
      </c>
      <c r="G44" s="237"/>
      <c r="H44" s="686"/>
    </row>
    <row r="45" spans="1:8" x14ac:dyDescent="0.25">
      <c r="A45" s="42"/>
      <c r="B45" s="543" t="s">
        <v>49</v>
      </c>
      <c r="C45" s="439">
        <v>2064.0784161086581</v>
      </c>
      <c r="D45" s="440">
        <v>65130000</v>
      </c>
      <c r="E45" s="441">
        <v>134433427241.15689</v>
      </c>
      <c r="F45" s="691">
        <v>1.1359454300203086E-2</v>
      </c>
      <c r="G45" s="237"/>
      <c r="H45" s="686"/>
    </row>
    <row r="46" spans="1:8" x14ac:dyDescent="0.25">
      <c r="A46" s="42"/>
      <c r="B46" s="543" t="s">
        <v>22</v>
      </c>
      <c r="C46" s="444">
        <v>1909.3863702894448</v>
      </c>
      <c r="D46" s="440">
        <v>1356000</v>
      </c>
      <c r="E46" s="441">
        <v>2589127918.1124873</v>
      </c>
      <c r="F46" s="691">
        <v>2.1877802914612099E-4</v>
      </c>
      <c r="G46" s="237"/>
      <c r="H46" s="686"/>
    </row>
    <row r="47" spans="1:8" x14ac:dyDescent="0.25">
      <c r="A47" s="42"/>
      <c r="B47" s="543" t="s">
        <v>41</v>
      </c>
      <c r="C47" s="439">
        <v>1900.2317393783712</v>
      </c>
      <c r="D47" s="440">
        <v>10473000</v>
      </c>
      <c r="E47" s="441">
        <v>19901127006.509682</v>
      </c>
      <c r="F47" s="691">
        <v>1.681620021093786E-3</v>
      </c>
      <c r="G47" s="237"/>
      <c r="H47" s="686"/>
    </row>
    <row r="48" spans="1:8" x14ac:dyDescent="0.25">
      <c r="A48" s="42"/>
      <c r="B48" s="543" t="s">
        <v>45</v>
      </c>
      <c r="C48" s="439">
        <v>1874.4667531506364</v>
      </c>
      <c r="D48" s="440">
        <v>6777000</v>
      </c>
      <c r="E48" s="441">
        <v>12703261186.101862</v>
      </c>
      <c r="F48" s="691">
        <v>1.0734094776011897E-3</v>
      </c>
      <c r="G48" s="237"/>
      <c r="H48" s="686"/>
    </row>
    <row r="49" spans="1:8" x14ac:dyDescent="0.25">
      <c r="A49" s="42"/>
      <c r="B49" s="543" t="s">
        <v>43</v>
      </c>
      <c r="C49" s="439">
        <v>1855.0569054988578</v>
      </c>
      <c r="D49" s="440">
        <v>46737000</v>
      </c>
      <c r="E49" s="441">
        <v>86699794592.30011</v>
      </c>
      <c r="F49" s="691">
        <v>7.3260228108408404E-3</v>
      </c>
      <c r="G49" s="237"/>
      <c r="H49" s="686"/>
    </row>
    <row r="50" spans="1:8" x14ac:dyDescent="0.25">
      <c r="A50" s="42"/>
      <c r="B50" s="543" t="s">
        <v>42</v>
      </c>
      <c r="C50" s="439">
        <v>1851.0266791367605</v>
      </c>
      <c r="D50" s="440">
        <v>82914000</v>
      </c>
      <c r="E50" s="441">
        <v>153476026073.94537</v>
      </c>
      <c r="F50" s="691">
        <v>1.296852977820992E-2</v>
      </c>
      <c r="G50" s="237"/>
      <c r="H50" s="686"/>
    </row>
    <row r="51" spans="1:8" x14ac:dyDescent="0.25">
      <c r="A51" s="42"/>
      <c r="B51" s="543" t="s">
        <v>57</v>
      </c>
      <c r="C51" s="439">
        <v>1847.9312152897855</v>
      </c>
      <c r="D51" s="440">
        <v>37888000</v>
      </c>
      <c r="E51" s="441">
        <v>70014417884.899399</v>
      </c>
      <c r="F51" s="691">
        <v>5.9161296162755783E-3</v>
      </c>
      <c r="H51" s="686"/>
    </row>
    <row r="52" spans="1:8" x14ac:dyDescent="0.25">
      <c r="A52" s="42"/>
      <c r="B52" s="543" t="s">
        <v>48</v>
      </c>
      <c r="C52" s="439">
        <v>1817.5092757522279</v>
      </c>
      <c r="D52" s="440">
        <v>67530000</v>
      </c>
      <c r="E52" s="441">
        <v>122736401391.54796</v>
      </c>
      <c r="F52" s="691">
        <v>1.0371070433826079E-2</v>
      </c>
      <c r="H52" s="686"/>
    </row>
    <row r="53" spans="1:8" x14ac:dyDescent="0.25">
      <c r="A53" s="42"/>
      <c r="B53" s="543" t="s">
        <v>50</v>
      </c>
      <c r="C53" s="439">
        <v>1798.3560271308627</v>
      </c>
      <c r="D53" s="440">
        <v>10226000</v>
      </c>
      <c r="E53" s="441">
        <v>18389988733.440201</v>
      </c>
      <c r="F53" s="691">
        <v>1.5539307513452178E-3</v>
      </c>
      <c r="G53" s="237"/>
      <c r="H53" s="686"/>
    </row>
    <row r="54" spans="1:8" x14ac:dyDescent="0.25">
      <c r="A54" s="42"/>
      <c r="B54" s="543" t="s">
        <v>46</v>
      </c>
      <c r="C54" s="439">
        <v>1781.2420701167437</v>
      </c>
      <c r="D54" s="440">
        <v>60550000</v>
      </c>
      <c r="E54" s="441">
        <v>107854207345.56883</v>
      </c>
      <c r="F54" s="691">
        <v>9.1135438898602445E-3</v>
      </c>
      <c r="G54" s="237"/>
      <c r="H54" s="686"/>
    </row>
    <row r="55" spans="1:8" x14ac:dyDescent="0.25">
      <c r="A55" s="42"/>
      <c r="B55" s="543" t="s">
        <v>56</v>
      </c>
      <c r="C55" s="439">
        <v>1764.7632893187704</v>
      </c>
      <c r="D55" s="440">
        <v>8591000</v>
      </c>
      <c r="E55" s="441">
        <v>15161081418.537556</v>
      </c>
      <c r="F55" s="691">
        <v>1.2810921736495741E-3</v>
      </c>
      <c r="G55" s="237"/>
      <c r="H55" s="686"/>
    </row>
    <row r="56" spans="1:8" x14ac:dyDescent="0.25">
      <c r="A56" s="42"/>
      <c r="B56" s="543" t="s">
        <v>53</v>
      </c>
      <c r="C56" s="439">
        <v>1556.3822914844941</v>
      </c>
      <c r="D56" s="440">
        <v>5772000</v>
      </c>
      <c r="E56" s="441">
        <v>8983438586.4484997</v>
      </c>
      <c r="F56" s="691">
        <v>7.5908918024073847E-4</v>
      </c>
      <c r="G56" s="237"/>
      <c r="H56" s="686"/>
    </row>
    <row r="57" spans="1:8" x14ac:dyDescent="0.25">
      <c r="A57" s="42"/>
      <c r="B57" s="446" t="s">
        <v>297</v>
      </c>
      <c r="C57" s="684">
        <v>1546.6354182297091</v>
      </c>
      <c r="D57" s="612">
        <v>7651769000</v>
      </c>
      <c r="E57" s="685">
        <v>11834496947512.123</v>
      </c>
      <c r="F57" s="691">
        <v>1</v>
      </c>
      <c r="G57" s="237"/>
      <c r="H57" s="686"/>
    </row>
    <row r="58" spans="1:8" x14ac:dyDescent="0.25">
      <c r="A58" s="42"/>
      <c r="B58" s="543" t="s">
        <v>52</v>
      </c>
      <c r="C58" s="439">
        <v>1458.0315687651737</v>
      </c>
      <c r="D58" s="440">
        <v>58558000</v>
      </c>
      <c r="E58" s="441">
        <v>85379412603.751038</v>
      </c>
      <c r="F58" s="691">
        <v>7.2144522054821865E-3</v>
      </c>
      <c r="G58" s="237"/>
      <c r="H58" s="686"/>
    </row>
    <row r="59" spans="1:8" x14ac:dyDescent="0.25">
      <c r="A59" s="42"/>
      <c r="B59" s="543" t="s">
        <v>59</v>
      </c>
      <c r="C59" s="439">
        <v>1439.4558183639761</v>
      </c>
      <c r="D59" s="440">
        <v>1433784000</v>
      </c>
      <c r="E59" s="441">
        <v>2063868721077.175</v>
      </c>
      <c r="F59" s="691">
        <v>0.17439429240049334</v>
      </c>
      <c r="G59" s="237"/>
      <c r="H59" s="686"/>
    </row>
    <row r="60" spans="1:8" x14ac:dyDescent="0.25">
      <c r="A60" s="42"/>
      <c r="B60" s="543" t="s">
        <v>60</v>
      </c>
      <c r="C60" s="439">
        <v>1438.9236245987136</v>
      </c>
      <c r="D60" s="440">
        <v>5457000</v>
      </c>
      <c r="E60" s="441">
        <v>7852206219.4351797</v>
      </c>
      <c r="F60" s="691">
        <v>6.6350147828513235E-4</v>
      </c>
      <c r="G60" s="237"/>
      <c r="H60" s="686"/>
    </row>
    <row r="61" spans="1:8" x14ac:dyDescent="0.25">
      <c r="A61" s="42"/>
      <c r="B61" s="543" t="s">
        <v>223</v>
      </c>
      <c r="C61" s="439">
        <v>1367.540871787714</v>
      </c>
      <c r="D61" s="440">
        <v>3301000</v>
      </c>
      <c r="E61" s="441">
        <v>4514252417.771244</v>
      </c>
      <c r="F61" s="691">
        <v>3.814486105993919E-4</v>
      </c>
      <c r="G61" s="237"/>
      <c r="H61" s="686"/>
    </row>
    <row r="62" spans="1:8" x14ac:dyDescent="0.25">
      <c r="A62" s="42"/>
      <c r="B62" s="543" t="s">
        <v>51</v>
      </c>
      <c r="C62" s="439">
        <v>1281.2162594602969</v>
      </c>
      <c r="D62" s="440">
        <v>28516000</v>
      </c>
      <c r="E62" s="441">
        <v>36535162854.769829</v>
      </c>
      <c r="F62" s="691">
        <v>3.0871749781008089E-3</v>
      </c>
      <c r="G62" s="237"/>
      <c r="H62" s="686"/>
    </row>
    <row r="63" spans="1:8" x14ac:dyDescent="0.25">
      <c r="A63" s="42"/>
      <c r="B63" s="543" t="s">
        <v>55</v>
      </c>
      <c r="C63" s="439">
        <v>1197.7586628201968</v>
      </c>
      <c r="D63" s="440">
        <v>4130000</v>
      </c>
      <c r="E63" s="441">
        <v>4946743277.4474125</v>
      </c>
      <c r="F63" s="691">
        <v>4.1799354035807401E-4</v>
      </c>
      <c r="G63" s="237"/>
      <c r="H63" s="686"/>
    </row>
    <row r="64" spans="1:8" x14ac:dyDescent="0.25">
      <c r="A64" s="42"/>
      <c r="B64" s="543" t="s">
        <v>66</v>
      </c>
      <c r="C64" s="439">
        <v>1170.8179146138223</v>
      </c>
      <c r="D64" s="440">
        <v>83430000</v>
      </c>
      <c r="E64" s="441">
        <v>97681338616.231201</v>
      </c>
      <c r="F64" s="691">
        <v>8.2539493693279467E-3</v>
      </c>
      <c r="G64" s="237"/>
      <c r="H64" s="686"/>
    </row>
    <row r="65" spans="1:8" x14ac:dyDescent="0.25">
      <c r="A65" s="42"/>
      <c r="B65" s="543" t="s">
        <v>219</v>
      </c>
      <c r="C65" s="439">
        <v>1084.7751430033195</v>
      </c>
      <c r="D65" s="440">
        <v>44781000</v>
      </c>
      <c r="E65" s="441">
        <v>48577315678.83165</v>
      </c>
      <c r="F65" s="691">
        <v>4.1047216366086178E-3</v>
      </c>
      <c r="G65" s="237"/>
      <c r="H65" s="686"/>
    </row>
    <row r="66" spans="1:8" x14ac:dyDescent="0.25">
      <c r="A66" s="42"/>
      <c r="B66" s="543" t="s">
        <v>61</v>
      </c>
      <c r="C66" s="439">
        <v>1078.9153405185491</v>
      </c>
      <c r="D66" s="440">
        <v>18952000</v>
      </c>
      <c r="E66" s="441">
        <v>20447603533.507542</v>
      </c>
      <c r="F66" s="691">
        <v>1.727796595342913E-3</v>
      </c>
      <c r="G66" s="237"/>
      <c r="H66" s="686"/>
    </row>
    <row r="67" spans="1:8" x14ac:dyDescent="0.25">
      <c r="A67" s="42"/>
      <c r="B67" s="543" t="s">
        <v>64</v>
      </c>
      <c r="C67" s="439">
        <v>1008.3322345180687</v>
      </c>
      <c r="D67" s="440">
        <v>8772000</v>
      </c>
      <c r="E67" s="441">
        <v>8845090361.1924992</v>
      </c>
      <c r="F67" s="691">
        <v>7.4739893046758832E-4</v>
      </c>
      <c r="G67" s="237"/>
      <c r="H67" s="686"/>
    </row>
    <row r="68" spans="1:8" x14ac:dyDescent="0.25">
      <c r="A68" s="42"/>
      <c r="B68" s="543" t="s">
        <v>71</v>
      </c>
      <c r="C68" s="439">
        <v>937.65133760424271</v>
      </c>
      <c r="D68" s="440">
        <v>9685000</v>
      </c>
      <c r="E68" s="441">
        <v>9081153204.6970901</v>
      </c>
      <c r="F68" s="691">
        <v>7.6734594169684182E-4</v>
      </c>
      <c r="G68" s="237"/>
      <c r="H68" s="686"/>
    </row>
    <row r="69" spans="1:8" x14ac:dyDescent="0.25">
      <c r="A69" s="42"/>
      <c r="B69" s="543" t="s">
        <v>73</v>
      </c>
      <c r="C69" s="439">
        <v>892.64817988796926</v>
      </c>
      <c r="D69" s="440">
        <v>7000000</v>
      </c>
      <c r="E69" s="441">
        <v>6248537259.215785</v>
      </c>
      <c r="F69" s="691">
        <v>5.2799348269124086E-4</v>
      </c>
      <c r="H69" s="686"/>
    </row>
    <row r="70" spans="1:8" x14ac:dyDescent="0.25">
      <c r="A70" s="42"/>
      <c r="B70" s="543" t="s">
        <v>58</v>
      </c>
      <c r="C70" s="444">
        <v>825.51943263126611</v>
      </c>
      <c r="D70" s="440">
        <v>3225000</v>
      </c>
      <c r="E70" s="441">
        <v>2662300170.2358332</v>
      </c>
      <c r="F70" s="691">
        <v>2.249609917551678E-4</v>
      </c>
      <c r="H70" s="686"/>
    </row>
    <row r="71" spans="1:8" x14ac:dyDescent="0.25">
      <c r="A71" s="42"/>
      <c r="B71" s="543" t="s">
        <v>68</v>
      </c>
      <c r="C71" s="439">
        <v>699.2145304355081</v>
      </c>
      <c r="D71" s="440">
        <v>127576000</v>
      </c>
      <c r="E71" s="441">
        <v>89202992934.840378</v>
      </c>
      <c r="F71" s="691">
        <v>7.537539899707596E-3</v>
      </c>
      <c r="G71" s="237"/>
      <c r="H71" s="686"/>
    </row>
    <row r="72" spans="1:8" x14ac:dyDescent="0.25">
      <c r="A72" s="42"/>
      <c r="B72" s="543" t="s">
        <v>74</v>
      </c>
      <c r="C72" s="441">
        <v>692.3742537552414</v>
      </c>
      <c r="D72" s="440">
        <v>9452000</v>
      </c>
      <c r="E72" s="441">
        <v>6544321446.4945421</v>
      </c>
      <c r="F72" s="691">
        <v>5.5298687181378717E-4</v>
      </c>
      <c r="G72" s="237"/>
      <c r="H72" s="686"/>
    </row>
    <row r="73" spans="1:8" x14ac:dyDescent="0.25">
      <c r="A73" s="42"/>
      <c r="B73" s="543" t="s">
        <v>67</v>
      </c>
      <c r="C73" s="439">
        <v>686.64323370225509</v>
      </c>
      <c r="D73" s="440">
        <v>1270000</v>
      </c>
      <c r="E73" s="441">
        <v>872036906.80186391</v>
      </c>
      <c r="F73" s="691">
        <v>7.3686013919263852E-5</v>
      </c>
      <c r="G73" s="237"/>
      <c r="H73" s="686"/>
    </row>
    <row r="74" spans="1:8" x14ac:dyDescent="0.25">
      <c r="A74" s="42"/>
      <c r="B74" s="543" t="s">
        <v>65</v>
      </c>
      <c r="C74" s="439">
        <v>652.48907808271088</v>
      </c>
      <c r="D74" s="440">
        <v>69626000</v>
      </c>
      <c r="E74" s="441">
        <v>45430204550.58683</v>
      </c>
      <c r="F74" s="691">
        <v>3.8387947330652933E-3</v>
      </c>
      <c r="G74" s="237"/>
      <c r="H74" s="686"/>
    </row>
    <row r="75" spans="1:8" x14ac:dyDescent="0.25">
      <c r="A75" s="42"/>
      <c r="B75" s="543" t="s">
        <v>69</v>
      </c>
      <c r="C75" s="439">
        <v>605.01909423419784</v>
      </c>
      <c r="D75" s="440">
        <v>6856000</v>
      </c>
      <c r="E75" s="441">
        <v>4148010910.0696602</v>
      </c>
      <c r="F75" s="691">
        <v>3.5050166715718873E-4</v>
      </c>
      <c r="G75" s="237"/>
      <c r="H75" s="686"/>
    </row>
    <row r="76" spans="1:8" x14ac:dyDescent="0.25">
      <c r="A76" s="42"/>
      <c r="B76" s="543" t="s">
        <v>77</v>
      </c>
      <c r="C76" s="439">
        <v>587.23896714098555</v>
      </c>
      <c r="D76" s="440">
        <v>581000</v>
      </c>
      <c r="E76" s="441">
        <v>341185839.9089126</v>
      </c>
      <c r="F76" s="691">
        <v>2.8829771254505036E-5</v>
      </c>
      <c r="G76" s="237"/>
      <c r="H76" s="686"/>
    </row>
    <row r="77" spans="1:8" x14ac:dyDescent="0.25">
      <c r="A77" s="42"/>
      <c r="B77" s="543" t="s">
        <v>75</v>
      </c>
      <c r="C77" s="439">
        <v>545.19476383713925</v>
      </c>
      <c r="D77" s="440">
        <v>4246000</v>
      </c>
      <c r="E77" s="441">
        <v>2314896967.2524934</v>
      </c>
      <c r="F77" s="691">
        <v>1.9560586119709436E-4</v>
      </c>
      <c r="G77" s="237"/>
      <c r="H77" s="686"/>
    </row>
    <row r="78" spans="1:8" x14ac:dyDescent="0.25">
      <c r="A78" s="42"/>
      <c r="B78" s="543" t="s">
        <v>328</v>
      </c>
      <c r="C78" s="444">
        <v>356.97292196915976</v>
      </c>
      <c r="D78" s="440">
        <v>2083000</v>
      </c>
      <c r="E78" s="441">
        <v>743574596.46175981</v>
      </c>
      <c r="F78" s="691">
        <v>6.283111143292625E-5</v>
      </c>
      <c r="G78" s="237"/>
      <c r="H78" s="686"/>
    </row>
    <row r="79" spans="1:8" x14ac:dyDescent="0.25">
      <c r="A79" s="42"/>
      <c r="B79" s="543" t="s">
        <v>84</v>
      </c>
      <c r="C79" s="441">
        <v>353.00272084081888</v>
      </c>
      <c r="D79" s="440">
        <v>43053000</v>
      </c>
      <c r="E79" s="441">
        <v>15197826140.359776</v>
      </c>
      <c r="F79" s="691">
        <v>1.2841970560949531E-3</v>
      </c>
      <c r="G79" s="237"/>
      <c r="H79" s="686"/>
    </row>
    <row r="80" spans="1:8" x14ac:dyDescent="0.25">
      <c r="A80" s="42"/>
      <c r="B80" s="543" t="s">
        <v>79</v>
      </c>
      <c r="C80" s="439">
        <v>341.41159326509677</v>
      </c>
      <c r="D80" s="440">
        <v>2304000</v>
      </c>
      <c r="E80" s="441">
        <v>786612310.88278294</v>
      </c>
      <c r="F80" s="691">
        <v>6.6467743780874983E-5</v>
      </c>
      <c r="G80" s="237"/>
      <c r="H80" s="686"/>
    </row>
    <row r="81" spans="1:8" x14ac:dyDescent="0.25">
      <c r="A81" s="42"/>
      <c r="B81" s="543" t="s">
        <v>80</v>
      </c>
      <c r="C81" s="439">
        <v>339.89559457458415</v>
      </c>
      <c r="D81" s="440">
        <v>211050000</v>
      </c>
      <c r="E81" s="441">
        <v>71734965234.965988</v>
      </c>
      <c r="F81" s="691">
        <v>6.0615136877487886E-3</v>
      </c>
      <c r="G81" s="237"/>
      <c r="H81" s="686"/>
    </row>
    <row r="82" spans="1:8" x14ac:dyDescent="0.25">
      <c r="A82" s="42"/>
      <c r="B82" s="543" t="s">
        <v>87</v>
      </c>
      <c r="C82" s="439">
        <v>335.97716887312714</v>
      </c>
      <c r="D82" s="440">
        <v>19365000</v>
      </c>
      <c r="E82" s="441">
        <v>6506197875.2281075</v>
      </c>
      <c r="F82" s="691">
        <v>5.497654783371131E-4</v>
      </c>
      <c r="G82" s="237"/>
      <c r="H82" s="686"/>
    </row>
    <row r="83" spans="1:8" x14ac:dyDescent="0.25">
      <c r="A83" s="42"/>
      <c r="B83" s="543" t="s">
        <v>70</v>
      </c>
      <c r="C83" s="439">
        <v>295.40858882965961</v>
      </c>
      <c r="D83" s="440">
        <v>39310000</v>
      </c>
      <c r="E83" s="441">
        <v>11612511626.893919</v>
      </c>
      <c r="F83" s="691">
        <v>9.8124252162109268E-4</v>
      </c>
      <c r="G83" s="237"/>
      <c r="H83" s="686"/>
    </row>
    <row r="84" spans="1:8" x14ac:dyDescent="0.25">
      <c r="A84" s="42"/>
      <c r="B84" s="543" t="s">
        <v>85</v>
      </c>
      <c r="C84" s="439">
        <v>181.81184178548844</v>
      </c>
      <c r="D84" s="440">
        <v>270626000</v>
      </c>
      <c r="E84" s="441">
        <v>49203011495.039597</v>
      </c>
      <c r="F84" s="691">
        <v>4.1575921404401707E-3</v>
      </c>
      <c r="H84" s="686"/>
    </row>
    <row r="85" spans="1:8" x14ac:dyDescent="0.25">
      <c r="A85" s="42"/>
      <c r="B85" s="543" t="s">
        <v>83</v>
      </c>
      <c r="C85" s="439">
        <v>176.46488506416063</v>
      </c>
      <c r="D85" s="440">
        <v>17374000</v>
      </c>
      <c r="E85" s="441">
        <v>3065900913.1047268</v>
      </c>
      <c r="F85" s="691">
        <v>2.5906474324193798E-4</v>
      </c>
      <c r="H85" s="686"/>
    </row>
    <row r="86" spans="1:8" x14ac:dyDescent="0.25">
      <c r="A86" s="42"/>
      <c r="B86" s="543" t="s">
        <v>82</v>
      </c>
      <c r="C86" s="439">
        <v>174.49976449620911</v>
      </c>
      <c r="D86" s="440">
        <v>100388000</v>
      </c>
      <c r="E86" s="441">
        <v>17517682358.245441</v>
      </c>
      <c r="F86" s="691">
        <v>1.4802219676881198E-3</v>
      </c>
      <c r="G86" s="237"/>
      <c r="H86" s="686"/>
    </row>
    <row r="87" spans="1:8" x14ac:dyDescent="0.25">
      <c r="A87" s="42"/>
      <c r="B87" s="543" t="s">
        <v>100</v>
      </c>
      <c r="C87" s="445">
        <v>163.78815104828993</v>
      </c>
      <c r="D87" s="440">
        <v>43994000</v>
      </c>
      <c r="E87" s="441">
        <v>7205695917.2184677</v>
      </c>
      <c r="F87" s="691">
        <v>6.0887217675384734E-4</v>
      </c>
      <c r="G87" s="237"/>
      <c r="H87" s="686"/>
    </row>
    <row r="88" spans="1:8" x14ac:dyDescent="0.25">
      <c r="A88" s="42"/>
      <c r="B88" s="543" t="s">
        <v>97</v>
      </c>
      <c r="C88" s="444">
        <v>158.78001450177791</v>
      </c>
      <c r="D88" s="440">
        <v>2760000</v>
      </c>
      <c r="E88" s="441">
        <v>438232840.02490705</v>
      </c>
      <c r="F88" s="691">
        <v>3.7030119824149636E-5</v>
      </c>
      <c r="G88" s="237"/>
      <c r="H88" s="686"/>
    </row>
    <row r="89" spans="1:8" x14ac:dyDescent="0.25">
      <c r="A89" s="42"/>
      <c r="B89" s="543" t="s">
        <v>88</v>
      </c>
      <c r="C89" s="439">
        <v>144.75308970363233</v>
      </c>
      <c r="D89" s="440">
        <v>11695000</v>
      </c>
      <c r="E89" s="441">
        <v>1692887384.0839801</v>
      </c>
      <c r="F89" s="691">
        <v>1.4304683938761445E-4</v>
      </c>
      <c r="G89" s="237"/>
      <c r="H89" s="686"/>
    </row>
    <row r="90" spans="1:8" x14ac:dyDescent="0.25">
      <c r="A90" s="42"/>
      <c r="B90" s="543" t="s">
        <v>76</v>
      </c>
      <c r="C90" s="439">
        <v>138.11140589861017</v>
      </c>
      <c r="D90" s="440">
        <v>10102000</v>
      </c>
      <c r="E90" s="441">
        <v>1395201422.3877599</v>
      </c>
      <c r="F90" s="691">
        <v>1.1789275273598027E-4</v>
      </c>
      <c r="G90" s="237"/>
      <c r="H90" s="686"/>
    </row>
    <row r="91" spans="1:8" x14ac:dyDescent="0.25">
      <c r="A91" s="42"/>
      <c r="B91" s="543" t="s">
        <v>137</v>
      </c>
      <c r="C91" s="439">
        <v>135.19508800527058</v>
      </c>
      <c r="D91" s="440">
        <v>1907000</v>
      </c>
      <c r="E91" s="441">
        <v>257817032.82605097</v>
      </c>
      <c r="F91" s="691">
        <v>2.1785212668481857E-5</v>
      </c>
      <c r="G91" s="237"/>
      <c r="H91" s="686"/>
    </row>
    <row r="92" spans="1:8" x14ac:dyDescent="0.25">
      <c r="A92" s="42"/>
      <c r="B92" s="543" t="s">
        <v>91</v>
      </c>
      <c r="C92" s="439">
        <v>66.337676791987121</v>
      </c>
      <c r="D92" s="440">
        <v>32982000</v>
      </c>
      <c r="E92" s="441">
        <v>2187949255.9533191</v>
      </c>
      <c r="F92" s="691">
        <v>1.8487894041100539E-4</v>
      </c>
      <c r="G92" s="237"/>
      <c r="H92" s="686"/>
    </row>
    <row r="93" spans="1:8" x14ac:dyDescent="0.25">
      <c r="A93" s="42"/>
      <c r="B93" s="543" t="s">
        <v>243</v>
      </c>
      <c r="C93" s="439">
        <v>55.207318226893683</v>
      </c>
      <c r="D93" s="440">
        <v>183000</v>
      </c>
      <c r="E93" s="441">
        <v>10102939.235521544</v>
      </c>
      <c r="F93" s="691">
        <v>8.5368556689225458E-7</v>
      </c>
      <c r="G93" s="237"/>
      <c r="H93" s="686"/>
    </row>
    <row r="94" spans="1:8" x14ac:dyDescent="0.25">
      <c r="A94" s="42"/>
      <c r="B94" s="543" t="s">
        <v>86</v>
      </c>
      <c r="C94" s="439">
        <v>44.030584527315746</v>
      </c>
      <c r="D94" s="440">
        <v>2948000</v>
      </c>
      <c r="E94" s="441">
        <v>129802163.18652682</v>
      </c>
      <c r="F94" s="691">
        <v>1.0968118354520692E-5</v>
      </c>
      <c r="G94" s="237"/>
      <c r="H94" s="686"/>
    </row>
    <row r="95" spans="1:8" x14ac:dyDescent="0.25">
      <c r="A95" s="42"/>
      <c r="B95" s="543" t="s">
        <v>103</v>
      </c>
      <c r="C95" s="439">
        <v>33.322423621008276</v>
      </c>
      <c r="D95" s="440">
        <v>96462000</v>
      </c>
      <c r="E95" s="441">
        <v>3214347627.3297005</v>
      </c>
      <c r="F95" s="691">
        <v>2.7160830254009476E-4</v>
      </c>
      <c r="G95" s="237"/>
      <c r="H95" s="686"/>
    </row>
    <row r="96" spans="1:8" x14ac:dyDescent="0.25">
      <c r="A96" s="42"/>
      <c r="B96" s="543" t="s">
        <v>92</v>
      </c>
      <c r="C96" s="444">
        <v>29.743783662082766</v>
      </c>
      <c r="D96" s="440">
        <v>783000</v>
      </c>
      <c r="E96" s="441">
        <v>23289382.607410807</v>
      </c>
      <c r="F96" s="691">
        <v>1.9679233270922223E-6</v>
      </c>
      <c r="G96" s="237"/>
      <c r="H96" s="686"/>
    </row>
    <row r="97" spans="1:8" x14ac:dyDescent="0.25">
      <c r="A97" s="42"/>
      <c r="B97" s="543" t="s">
        <v>95</v>
      </c>
      <c r="C97" s="439">
        <v>28.01073112228061</v>
      </c>
      <c r="D97" s="440">
        <v>11513000</v>
      </c>
      <c r="E97" s="441">
        <v>322487547.41081667</v>
      </c>
      <c r="F97" s="691">
        <v>2.724978922560885E-5</v>
      </c>
      <c r="G97" s="237"/>
      <c r="H97" s="686"/>
    </row>
    <row r="98" spans="1:8" x14ac:dyDescent="0.25">
      <c r="A98" s="42"/>
      <c r="B98" s="543" t="s">
        <v>102</v>
      </c>
      <c r="C98" s="439">
        <v>23.723323076839641</v>
      </c>
      <c r="D98" s="440">
        <v>890000</v>
      </c>
      <c r="E98" s="441">
        <v>21113757.53838728</v>
      </c>
      <c r="F98" s="691">
        <v>1.7840857648643753E-6</v>
      </c>
      <c r="G98" s="237"/>
      <c r="H98" s="686"/>
    </row>
    <row r="99" spans="1:8" x14ac:dyDescent="0.25">
      <c r="A99" s="42"/>
      <c r="B99" s="543" t="s">
        <v>221</v>
      </c>
      <c r="C99" s="439">
        <v>22.490147307119237</v>
      </c>
      <c r="D99" s="440">
        <v>390000</v>
      </c>
      <c r="E99" s="441">
        <v>8771157.4497765023</v>
      </c>
      <c r="F99" s="691">
        <v>7.4115169311192364E-7</v>
      </c>
      <c r="G99" s="237"/>
      <c r="H99" s="686"/>
    </row>
    <row r="100" spans="1:8" x14ac:dyDescent="0.25">
      <c r="A100" s="42"/>
      <c r="B100" s="543" t="s">
        <v>72</v>
      </c>
      <c r="C100" s="444">
        <v>10.744389680841259</v>
      </c>
      <c r="D100" s="440">
        <v>2173000</v>
      </c>
      <c r="E100" s="441">
        <v>23347558.776468057</v>
      </c>
      <c r="F100" s="691">
        <v>1.9728391396793795E-6</v>
      </c>
      <c r="G100" s="237"/>
      <c r="H100" s="686"/>
    </row>
    <row r="101" spans="1:8" x14ac:dyDescent="0.25">
      <c r="A101" s="42"/>
      <c r="B101" s="543" t="s">
        <v>147</v>
      </c>
      <c r="C101" s="439">
        <v>9.3375014734348909</v>
      </c>
      <c r="D101" s="440">
        <v>6546000</v>
      </c>
      <c r="E101" s="441">
        <v>61123284.645104796</v>
      </c>
      <c r="F101" s="691">
        <v>5.1648401208937137E-6</v>
      </c>
      <c r="H101" s="686"/>
    </row>
    <row r="102" spans="1:8" x14ac:dyDescent="0.25">
      <c r="A102" s="42"/>
      <c r="B102" s="543" t="s">
        <v>90</v>
      </c>
      <c r="C102" s="439">
        <v>5.5062372702753404</v>
      </c>
      <c r="D102" s="440">
        <v>3462000</v>
      </c>
      <c r="E102" s="441">
        <v>19062593.429693229</v>
      </c>
      <c r="F102" s="691">
        <v>1.6107649961159198E-6</v>
      </c>
      <c r="H102" s="686"/>
    </row>
    <row r="103" spans="1:8" x14ac:dyDescent="0.25">
      <c r="A103" s="42"/>
      <c r="B103" s="543" t="s">
        <v>101</v>
      </c>
      <c r="C103" s="444">
        <v>3.2366093571791472</v>
      </c>
      <c r="D103" s="440">
        <v>36472000</v>
      </c>
      <c r="E103" s="441">
        <v>118045616.47503786</v>
      </c>
      <c r="F103" s="691">
        <v>9.9747050507164737E-6</v>
      </c>
      <c r="G103" s="237"/>
      <c r="H103" s="686"/>
    </row>
    <row r="104" spans="1:8" x14ac:dyDescent="0.25">
      <c r="A104" s="42"/>
      <c r="B104" s="543" t="s">
        <v>96</v>
      </c>
      <c r="C104" s="444">
        <v>2.8577725140607653</v>
      </c>
      <c r="D104" s="440">
        <v>2881000</v>
      </c>
      <c r="E104" s="441">
        <v>8233242.6130090645</v>
      </c>
      <c r="F104" s="691">
        <v>6.9569857084122841E-7</v>
      </c>
      <c r="G104" s="237"/>
      <c r="H104" s="686"/>
    </row>
    <row r="105" spans="1:8" x14ac:dyDescent="0.25">
      <c r="A105" s="42"/>
      <c r="B105" s="543" t="s">
        <v>106</v>
      </c>
      <c r="C105" s="444">
        <v>1.9329659086871795</v>
      </c>
      <c r="D105" s="440">
        <v>1366418000</v>
      </c>
      <c r="E105" s="441">
        <v>2641239411.0165186</v>
      </c>
      <c r="F105" s="691">
        <v>2.2318138428112624E-4</v>
      </c>
      <c r="G105" s="237"/>
      <c r="H105" s="686"/>
    </row>
    <row r="106" spans="1:8" x14ac:dyDescent="0.25">
      <c r="A106" s="42"/>
      <c r="B106" s="543" t="s">
        <v>107</v>
      </c>
      <c r="C106" s="444">
        <v>0</v>
      </c>
      <c r="D106" s="440">
        <v>38042000</v>
      </c>
      <c r="E106" s="441">
        <v>0</v>
      </c>
      <c r="F106" s="691">
        <v>0</v>
      </c>
      <c r="H106" s="686"/>
    </row>
    <row r="107" spans="1:8" x14ac:dyDescent="0.25">
      <c r="A107" s="42"/>
      <c r="B107" s="543" t="s">
        <v>98</v>
      </c>
      <c r="C107" s="439">
        <v>0</v>
      </c>
      <c r="D107" s="440">
        <v>31825000</v>
      </c>
      <c r="E107" s="441">
        <v>0</v>
      </c>
      <c r="F107" s="691">
        <v>0</v>
      </c>
      <c r="H107" s="686"/>
    </row>
    <row r="108" spans="1:8" x14ac:dyDescent="0.25">
      <c r="A108" s="42"/>
      <c r="B108" s="543" t="s">
        <v>99</v>
      </c>
      <c r="C108" s="441">
        <v>0</v>
      </c>
      <c r="D108" s="440">
        <v>2958000</v>
      </c>
      <c r="E108" s="441">
        <v>0</v>
      </c>
      <c r="F108" s="691">
        <v>0</v>
      </c>
      <c r="G108" s="237"/>
      <c r="H108" s="686"/>
    </row>
    <row r="109" spans="1:8" x14ac:dyDescent="0.25">
      <c r="A109" s="42"/>
      <c r="B109" s="543" t="s">
        <v>108</v>
      </c>
      <c r="C109" s="444">
        <v>0</v>
      </c>
      <c r="D109" s="440">
        <v>10048000</v>
      </c>
      <c r="E109" s="441">
        <v>0</v>
      </c>
      <c r="F109" s="691">
        <v>0</v>
      </c>
      <c r="G109" s="237"/>
      <c r="H109" s="686"/>
    </row>
    <row r="110" spans="1:8" x14ac:dyDescent="0.25">
      <c r="A110" s="42"/>
      <c r="B110" s="543" t="s">
        <v>109</v>
      </c>
      <c r="C110" s="444">
        <v>0</v>
      </c>
      <c r="D110" s="440">
        <v>163046000</v>
      </c>
      <c r="E110" s="441">
        <v>0</v>
      </c>
      <c r="F110" s="691">
        <v>0</v>
      </c>
      <c r="G110" s="237"/>
      <c r="H110" s="686"/>
    </row>
    <row r="111" spans="1:8" x14ac:dyDescent="0.25">
      <c r="A111" s="42"/>
      <c r="B111" s="543" t="s">
        <v>110</v>
      </c>
      <c r="C111" s="444">
        <v>0</v>
      </c>
      <c r="D111" s="440">
        <v>11801000</v>
      </c>
      <c r="E111" s="441">
        <v>0</v>
      </c>
      <c r="F111" s="691">
        <v>0</v>
      </c>
      <c r="G111" s="237"/>
      <c r="H111" s="686"/>
    </row>
    <row r="112" spans="1:8" x14ac:dyDescent="0.25">
      <c r="A112" s="42"/>
      <c r="B112" s="543" t="s">
        <v>111</v>
      </c>
      <c r="C112" s="444">
        <v>0</v>
      </c>
      <c r="D112" s="440">
        <v>763000</v>
      </c>
      <c r="E112" s="441">
        <v>0</v>
      </c>
      <c r="F112" s="691">
        <v>0</v>
      </c>
      <c r="G112" s="237"/>
      <c r="H112" s="686"/>
    </row>
    <row r="113" spans="1:8" x14ac:dyDescent="0.25">
      <c r="A113" s="42"/>
      <c r="B113" s="543" t="s">
        <v>112</v>
      </c>
      <c r="C113" s="444">
        <v>0</v>
      </c>
      <c r="D113" s="440">
        <v>20321000</v>
      </c>
      <c r="E113" s="441">
        <v>0</v>
      </c>
      <c r="F113" s="691">
        <v>0</v>
      </c>
      <c r="G113" s="237"/>
      <c r="H113" s="686"/>
    </row>
    <row r="114" spans="1:8" x14ac:dyDescent="0.25">
      <c r="A114" s="42"/>
      <c r="B114" s="543" t="s">
        <v>113</v>
      </c>
      <c r="C114" s="444">
        <v>0</v>
      </c>
      <c r="D114" s="440">
        <v>11531000</v>
      </c>
      <c r="E114" s="441">
        <v>0</v>
      </c>
      <c r="F114" s="691">
        <v>0</v>
      </c>
      <c r="G114" s="237"/>
      <c r="H114" s="686"/>
    </row>
    <row r="115" spans="1:8" x14ac:dyDescent="0.25">
      <c r="A115" s="42"/>
      <c r="B115" s="543" t="s">
        <v>114</v>
      </c>
      <c r="C115" s="444">
        <v>0</v>
      </c>
      <c r="D115" s="440">
        <v>16487000</v>
      </c>
      <c r="E115" s="441">
        <v>0</v>
      </c>
      <c r="F115" s="691">
        <v>0</v>
      </c>
      <c r="G115" s="237"/>
      <c r="H115" s="686"/>
    </row>
    <row r="116" spans="1:8" x14ac:dyDescent="0.25">
      <c r="A116" s="42"/>
      <c r="B116" s="543" t="s">
        <v>115</v>
      </c>
      <c r="C116" s="444">
        <v>0</v>
      </c>
      <c r="D116" s="440">
        <v>25876000</v>
      </c>
      <c r="E116" s="441">
        <v>0</v>
      </c>
      <c r="F116" s="691">
        <v>0</v>
      </c>
      <c r="G116" s="237"/>
      <c r="H116" s="686"/>
    </row>
    <row r="117" spans="1:8" x14ac:dyDescent="0.25">
      <c r="A117" s="42"/>
      <c r="B117" s="543" t="s">
        <v>116</v>
      </c>
      <c r="C117" s="444">
        <v>0</v>
      </c>
      <c r="D117" s="440">
        <v>4745000</v>
      </c>
      <c r="E117" s="441">
        <v>0</v>
      </c>
      <c r="F117" s="691">
        <v>0</v>
      </c>
      <c r="G117" s="237"/>
      <c r="H117" s="686"/>
    </row>
    <row r="118" spans="1:8" x14ac:dyDescent="0.25">
      <c r="A118" s="42"/>
      <c r="B118" s="543" t="s">
        <v>117</v>
      </c>
      <c r="C118" s="444">
        <v>0</v>
      </c>
      <c r="D118" s="440">
        <v>15947000</v>
      </c>
      <c r="E118" s="441">
        <v>0</v>
      </c>
      <c r="F118" s="691">
        <v>0</v>
      </c>
      <c r="H118" s="686"/>
    </row>
    <row r="119" spans="1:8" x14ac:dyDescent="0.25">
      <c r="A119" s="42"/>
      <c r="B119" s="543" t="s">
        <v>118</v>
      </c>
      <c r="C119" s="444">
        <v>0</v>
      </c>
      <c r="D119" s="440">
        <v>50339000</v>
      </c>
      <c r="E119" s="441">
        <v>0</v>
      </c>
      <c r="F119" s="691">
        <v>0</v>
      </c>
      <c r="H119" s="686"/>
    </row>
    <row r="120" spans="1:8" x14ac:dyDescent="0.25">
      <c r="A120" s="42"/>
      <c r="B120" s="543" t="s">
        <v>119</v>
      </c>
      <c r="C120" s="444">
        <v>0</v>
      </c>
      <c r="D120" s="440">
        <v>851000</v>
      </c>
      <c r="E120" s="441">
        <v>0</v>
      </c>
      <c r="F120" s="691">
        <v>0</v>
      </c>
      <c r="G120" s="237"/>
      <c r="H120" s="686"/>
    </row>
    <row r="121" spans="1:8" x14ac:dyDescent="0.25">
      <c r="A121" s="42"/>
      <c r="B121" s="543" t="s">
        <v>329</v>
      </c>
      <c r="C121" s="444">
        <v>0</v>
      </c>
      <c r="D121" s="440">
        <v>86791000</v>
      </c>
      <c r="E121" s="441">
        <v>0</v>
      </c>
      <c r="F121" s="691">
        <v>0</v>
      </c>
      <c r="G121" s="237"/>
      <c r="H121" s="686"/>
    </row>
    <row r="122" spans="1:8" x14ac:dyDescent="0.25">
      <c r="A122" s="42"/>
      <c r="B122" s="543" t="s">
        <v>330</v>
      </c>
      <c r="C122" s="444">
        <v>0</v>
      </c>
      <c r="D122" s="440">
        <v>5381000</v>
      </c>
      <c r="E122" s="441">
        <v>0</v>
      </c>
      <c r="F122" s="691">
        <v>0</v>
      </c>
      <c r="G122" s="237"/>
      <c r="H122" s="686"/>
    </row>
    <row r="123" spans="1:8" x14ac:dyDescent="0.25">
      <c r="A123" s="42"/>
      <c r="B123" s="543" t="s">
        <v>121</v>
      </c>
      <c r="C123" s="444">
        <v>0</v>
      </c>
      <c r="D123" s="440">
        <v>5048000</v>
      </c>
      <c r="E123" s="441">
        <v>0</v>
      </c>
      <c r="F123" s="691">
        <v>0</v>
      </c>
      <c r="G123" s="237"/>
      <c r="H123" s="686"/>
    </row>
    <row r="124" spans="1:8" x14ac:dyDescent="0.25">
      <c r="A124" s="42"/>
      <c r="B124" s="543" t="s">
        <v>303</v>
      </c>
      <c r="C124" s="444">
        <v>0</v>
      </c>
      <c r="D124" s="440">
        <v>25717000</v>
      </c>
      <c r="E124" s="441">
        <v>0</v>
      </c>
      <c r="F124" s="691">
        <v>0</v>
      </c>
      <c r="G124" s="237"/>
      <c r="H124" s="686"/>
    </row>
    <row r="125" spans="1:8" x14ac:dyDescent="0.25">
      <c r="A125" s="42"/>
      <c r="B125" s="543" t="s">
        <v>123</v>
      </c>
      <c r="C125" s="439">
        <v>0</v>
      </c>
      <c r="D125" s="440">
        <v>11333000</v>
      </c>
      <c r="E125" s="441">
        <v>0</v>
      </c>
      <c r="F125" s="691">
        <v>0</v>
      </c>
      <c r="G125" s="237"/>
      <c r="H125" s="686"/>
    </row>
    <row r="126" spans="1:8" x14ac:dyDescent="0.25">
      <c r="A126" s="42"/>
      <c r="B126" s="543" t="s">
        <v>226</v>
      </c>
      <c r="C126" s="439">
        <v>0</v>
      </c>
      <c r="D126" s="440">
        <v>974000</v>
      </c>
      <c r="E126" s="441">
        <v>0</v>
      </c>
      <c r="F126" s="691">
        <v>0</v>
      </c>
      <c r="G126" s="237"/>
      <c r="H126" s="686"/>
    </row>
    <row r="127" spans="1:8" x14ac:dyDescent="0.25">
      <c r="A127" s="42"/>
      <c r="B127" s="543" t="s">
        <v>89</v>
      </c>
      <c r="C127" s="439">
        <v>0</v>
      </c>
      <c r="D127" s="440">
        <v>10739000</v>
      </c>
      <c r="E127" s="441">
        <v>0</v>
      </c>
      <c r="F127" s="691">
        <v>0</v>
      </c>
      <c r="G127" s="237"/>
      <c r="H127" s="686"/>
    </row>
    <row r="128" spans="1:8" x14ac:dyDescent="0.25">
      <c r="A128" s="42"/>
      <c r="B128" s="543" t="s">
        <v>125</v>
      </c>
      <c r="C128" s="444">
        <v>0</v>
      </c>
      <c r="D128" s="440">
        <v>6454000</v>
      </c>
      <c r="E128" s="441">
        <v>0</v>
      </c>
      <c r="F128" s="691">
        <v>0</v>
      </c>
      <c r="H128" s="686"/>
    </row>
    <row r="129" spans="1:8" x14ac:dyDescent="0.25">
      <c r="A129" s="42"/>
      <c r="B129" s="543" t="s">
        <v>126</v>
      </c>
      <c r="C129" s="444">
        <v>0</v>
      </c>
      <c r="D129" s="440">
        <v>3497000</v>
      </c>
      <c r="E129" s="441">
        <v>0</v>
      </c>
      <c r="F129" s="691">
        <v>0</v>
      </c>
      <c r="H129" s="686"/>
    </row>
    <row r="130" spans="1:8" x14ac:dyDescent="0.25">
      <c r="A130" s="42"/>
      <c r="B130" s="543" t="s">
        <v>127</v>
      </c>
      <c r="C130" s="444">
        <v>0</v>
      </c>
      <c r="D130" s="440">
        <v>112079000</v>
      </c>
      <c r="E130" s="441">
        <v>0</v>
      </c>
      <c r="F130" s="691">
        <v>0</v>
      </c>
      <c r="G130" s="237"/>
      <c r="H130" s="686"/>
    </row>
    <row r="131" spans="1:8" x14ac:dyDescent="0.25">
      <c r="A131" s="42"/>
      <c r="B131" s="543" t="s">
        <v>128</v>
      </c>
      <c r="C131" s="444">
        <v>0</v>
      </c>
      <c r="D131" s="440">
        <v>2348000</v>
      </c>
      <c r="E131" s="441">
        <v>0</v>
      </c>
      <c r="F131" s="691">
        <v>0</v>
      </c>
      <c r="G131" s="237"/>
      <c r="H131" s="686"/>
    </row>
    <row r="132" spans="1:8" x14ac:dyDescent="0.25">
      <c r="A132" s="42"/>
      <c r="B132" s="543" t="s">
        <v>129</v>
      </c>
      <c r="C132" s="444">
        <v>0</v>
      </c>
      <c r="D132" s="440">
        <v>3997000</v>
      </c>
      <c r="E132" s="441">
        <v>0</v>
      </c>
      <c r="F132" s="691">
        <v>0</v>
      </c>
      <c r="G132" s="237"/>
      <c r="H132" s="686"/>
    </row>
    <row r="133" spans="1:8" x14ac:dyDescent="0.25">
      <c r="A133" s="42"/>
      <c r="B133" s="543" t="s">
        <v>130</v>
      </c>
      <c r="C133" s="444">
        <v>0</v>
      </c>
      <c r="D133" s="440">
        <v>30418000</v>
      </c>
      <c r="E133" s="441">
        <v>0</v>
      </c>
      <c r="F133" s="691">
        <v>0</v>
      </c>
      <c r="G133" s="237"/>
      <c r="H133" s="686"/>
    </row>
    <row r="134" spans="1:8" x14ac:dyDescent="0.25">
      <c r="A134" s="42"/>
      <c r="B134" s="543" t="s">
        <v>104</v>
      </c>
      <c r="C134" s="439">
        <v>0</v>
      </c>
      <c r="D134" s="440">
        <v>17581000</v>
      </c>
      <c r="E134" s="441">
        <v>0</v>
      </c>
      <c r="F134" s="691">
        <v>0</v>
      </c>
      <c r="G134" s="237"/>
      <c r="H134" s="686"/>
    </row>
    <row r="135" spans="1:8" x14ac:dyDescent="0.25">
      <c r="A135" s="42"/>
      <c r="B135" s="543" t="s">
        <v>131</v>
      </c>
      <c r="C135" s="444">
        <v>0</v>
      </c>
      <c r="D135" s="440">
        <v>12771000</v>
      </c>
      <c r="E135" s="441">
        <v>0</v>
      </c>
      <c r="F135" s="691">
        <v>0</v>
      </c>
      <c r="G135" s="237"/>
      <c r="H135" s="686"/>
    </row>
    <row r="136" spans="1:8" x14ac:dyDescent="0.25">
      <c r="A136" s="42"/>
      <c r="B136" s="543" t="s">
        <v>132</v>
      </c>
      <c r="C136" s="444">
        <v>0</v>
      </c>
      <c r="D136" s="440">
        <v>1921000</v>
      </c>
      <c r="E136" s="441">
        <v>0</v>
      </c>
      <c r="F136" s="691">
        <v>0</v>
      </c>
      <c r="G136" s="237"/>
      <c r="H136" s="686"/>
    </row>
    <row r="137" spans="1:8" x14ac:dyDescent="0.25">
      <c r="A137" s="42"/>
      <c r="B137" s="543" t="s">
        <v>133</v>
      </c>
      <c r="C137" s="444">
        <v>0</v>
      </c>
      <c r="D137" s="440">
        <v>11263000</v>
      </c>
      <c r="E137" s="441">
        <v>0</v>
      </c>
      <c r="F137" s="691">
        <v>0</v>
      </c>
      <c r="H137" s="686"/>
    </row>
    <row r="138" spans="1:8" x14ac:dyDescent="0.25">
      <c r="A138" s="42"/>
      <c r="B138" s="543" t="s">
        <v>93</v>
      </c>
      <c r="C138" s="439">
        <v>0</v>
      </c>
      <c r="D138" s="440">
        <v>9746000</v>
      </c>
      <c r="E138" s="441">
        <v>0</v>
      </c>
      <c r="F138" s="691">
        <v>0</v>
      </c>
      <c r="H138" s="686"/>
    </row>
    <row r="139" spans="1:8" x14ac:dyDescent="0.25">
      <c r="A139" s="42"/>
      <c r="B139" s="543" t="s">
        <v>134</v>
      </c>
      <c r="C139" s="444">
        <v>0</v>
      </c>
      <c r="D139" s="440">
        <v>52574000</v>
      </c>
      <c r="E139" s="441">
        <v>0</v>
      </c>
      <c r="F139" s="691">
        <v>0</v>
      </c>
      <c r="G139" s="237"/>
      <c r="H139" s="686"/>
    </row>
    <row r="140" spans="1:8" x14ac:dyDescent="0.25">
      <c r="A140" s="42"/>
      <c r="B140" s="543" t="s">
        <v>135</v>
      </c>
      <c r="C140" s="444">
        <v>0</v>
      </c>
      <c r="D140" s="440">
        <v>6416000</v>
      </c>
      <c r="E140" s="441">
        <v>0</v>
      </c>
      <c r="F140" s="691">
        <v>0</v>
      </c>
      <c r="G140" s="237"/>
      <c r="H140" s="686"/>
    </row>
    <row r="141" spans="1:8" x14ac:dyDescent="0.25">
      <c r="A141" s="42"/>
      <c r="B141" s="543" t="s">
        <v>136</v>
      </c>
      <c r="C141" s="444">
        <v>0</v>
      </c>
      <c r="D141" s="440">
        <v>7169000</v>
      </c>
      <c r="E141" s="441">
        <v>0</v>
      </c>
      <c r="F141" s="691">
        <v>0</v>
      </c>
      <c r="G141" s="237"/>
      <c r="H141" s="686"/>
    </row>
    <row r="142" spans="1:8" x14ac:dyDescent="0.25">
      <c r="A142" s="42"/>
      <c r="B142" s="543" t="s">
        <v>138</v>
      </c>
      <c r="C142" s="444">
        <v>0</v>
      </c>
      <c r="D142" s="440">
        <v>4937000</v>
      </c>
      <c r="E142" s="441">
        <v>0</v>
      </c>
      <c r="F142" s="691">
        <v>0</v>
      </c>
      <c r="G142" s="237"/>
      <c r="H142" s="686"/>
    </row>
    <row r="143" spans="1:8" x14ac:dyDescent="0.25">
      <c r="A143" s="42"/>
      <c r="B143" s="543" t="s">
        <v>139</v>
      </c>
      <c r="C143" s="444">
        <v>0</v>
      </c>
      <c r="D143" s="440">
        <v>26969000</v>
      </c>
      <c r="E143" s="441">
        <v>0</v>
      </c>
      <c r="F143" s="691">
        <v>0</v>
      </c>
      <c r="G143" s="237"/>
      <c r="H143" s="686"/>
    </row>
    <row r="144" spans="1:8" x14ac:dyDescent="0.25">
      <c r="A144" s="42"/>
      <c r="B144" s="543" t="s">
        <v>140</v>
      </c>
      <c r="C144" s="444">
        <v>0</v>
      </c>
      <c r="D144" s="440">
        <v>18629000</v>
      </c>
      <c r="E144" s="441">
        <v>0</v>
      </c>
      <c r="F144" s="691">
        <v>0</v>
      </c>
      <c r="G144" s="237"/>
      <c r="H144" s="686"/>
    </row>
    <row r="145" spans="1:8" x14ac:dyDescent="0.25">
      <c r="A145" s="42"/>
      <c r="B145" s="543" t="s">
        <v>141</v>
      </c>
      <c r="C145" s="444">
        <v>0</v>
      </c>
      <c r="D145" s="440">
        <v>19658000</v>
      </c>
      <c r="E145" s="441">
        <v>0</v>
      </c>
      <c r="F145" s="691">
        <v>0</v>
      </c>
      <c r="G145" s="237"/>
      <c r="H145" s="686"/>
    </row>
    <row r="146" spans="1:8" x14ac:dyDescent="0.25">
      <c r="A146" s="42"/>
      <c r="B146" s="543" t="s">
        <v>142</v>
      </c>
      <c r="C146" s="444">
        <v>0</v>
      </c>
      <c r="D146" s="440">
        <v>4526000</v>
      </c>
      <c r="E146" s="441">
        <v>0</v>
      </c>
      <c r="F146" s="691">
        <v>0</v>
      </c>
      <c r="G146" s="237"/>
      <c r="H146" s="686"/>
    </row>
    <row r="147" spans="1:8" x14ac:dyDescent="0.25">
      <c r="A147" s="42"/>
      <c r="B147" s="543" t="s">
        <v>143</v>
      </c>
      <c r="C147" s="444">
        <v>0</v>
      </c>
      <c r="D147" s="440">
        <v>4043000</v>
      </c>
      <c r="E147" s="441">
        <v>0</v>
      </c>
      <c r="F147" s="691">
        <v>0</v>
      </c>
      <c r="G147" s="237"/>
      <c r="H147" s="686"/>
    </row>
    <row r="148" spans="1:8" x14ac:dyDescent="0.25">
      <c r="A148" s="42"/>
      <c r="B148" s="543" t="s">
        <v>144</v>
      </c>
      <c r="C148" s="444">
        <v>0</v>
      </c>
      <c r="D148" s="440">
        <v>30366000</v>
      </c>
      <c r="E148" s="441">
        <v>0</v>
      </c>
      <c r="F148" s="691">
        <v>0</v>
      </c>
      <c r="H148" s="686"/>
    </row>
    <row r="149" spans="1:8" x14ac:dyDescent="0.25">
      <c r="A149" s="42"/>
      <c r="B149" s="543" t="s">
        <v>302</v>
      </c>
      <c r="C149" s="444">
        <v>0</v>
      </c>
      <c r="D149" s="440">
        <v>54045000</v>
      </c>
      <c r="E149" s="441">
        <v>0</v>
      </c>
      <c r="F149" s="691">
        <v>0</v>
      </c>
      <c r="H149" s="686"/>
    </row>
    <row r="150" spans="1:8" x14ac:dyDescent="0.25">
      <c r="A150" s="42"/>
      <c r="B150" s="543" t="s">
        <v>145</v>
      </c>
      <c r="C150" s="439">
        <v>0</v>
      </c>
      <c r="D150" s="440">
        <v>2495000</v>
      </c>
      <c r="E150" s="441">
        <v>0</v>
      </c>
      <c r="F150" s="691">
        <v>0</v>
      </c>
      <c r="G150" s="237"/>
      <c r="H150" s="686"/>
    </row>
    <row r="151" spans="1:8" x14ac:dyDescent="0.25">
      <c r="A151" s="42"/>
      <c r="B151" s="543" t="s">
        <v>146</v>
      </c>
      <c r="C151" s="439">
        <v>0</v>
      </c>
      <c r="D151" s="440">
        <v>28609000</v>
      </c>
      <c r="E151" s="441">
        <v>0</v>
      </c>
      <c r="F151" s="691">
        <v>0</v>
      </c>
      <c r="G151" s="237"/>
      <c r="H151" s="686"/>
    </row>
    <row r="152" spans="1:8" x14ac:dyDescent="0.25">
      <c r="A152" s="42"/>
      <c r="B152" s="543" t="s">
        <v>148</v>
      </c>
      <c r="C152" s="439">
        <v>0</v>
      </c>
      <c r="D152" s="440">
        <v>23311000</v>
      </c>
      <c r="E152" s="441">
        <v>0</v>
      </c>
      <c r="F152" s="691">
        <v>0</v>
      </c>
      <c r="G152" s="237"/>
      <c r="H152" s="686"/>
    </row>
    <row r="153" spans="1:8" x14ac:dyDescent="0.25">
      <c r="A153" s="42"/>
      <c r="B153" s="543" t="s">
        <v>149</v>
      </c>
      <c r="C153" s="439">
        <v>0</v>
      </c>
      <c r="D153" s="440">
        <v>200964000</v>
      </c>
      <c r="E153" s="441">
        <v>0</v>
      </c>
      <c r="F153" s="691">
        <v>0</v>
      </c>
      <c r="H153" s="686"/>
    </row>
    <row r="154" spans="1:8" x14ac:dyDescent="0.25">
      <c r="A154" s="42"/>
      <c r="B154" s="543" t="s">
        <v>240</v>
      </c>
      <c r="C154" s="439">
        <v>0</v>
      </c>
      <c r="D154" s="440">
        <v>25666000</v>
      </c>
      <c r="E154" s="441">
        <v>0</v>
      </c>
      <c r="F154" s="691">
        <v>0</v>
      </c>
      <c r="H154" s="686"/>
    </row>
    <row r="155" spans="1:8" x14ac:dyDescent="0.25">
      <c r="A155" s="42"/>
      <c r="B155" s="543" t="s">
        <v>150</v>
      </c>
      <c r="C155" s="439">
        <v>0</v>
      </c>
      <c r="D155" s="440">
        <v>216565000</v>
      </c>
      <c r="E155" s="441">
        <v>0</v>
      </c>
      <c r="F155" s="691">
        <v>0</v>
      </c>
      <c r="G155" s="237"/>
      <c r="H155" s="686"/>
    </row>
    <row r="156" spans="1:8" x14ac:dyDescent="0.25">
      <c r="A156" s="42"/>
      <c r="B156" s="543" t="s">
        <v>105</v>
      </c>
      <c r="C156" s="439">
        <v>0</v>
      </c>
      <c r="D156" s="440">
        <v>8776000</v>
      </c>
      <c r="E156" s="441">
        <v>0</v>
      </c>
      <c r="F156" s="691">
        <v>0</v>
      </c>
      <c r="G156" s="237"/>
      <c r="H156" s="686"/>
    </row>
    <row r="157" spans="1:8" x14ac:dyDescent="0.25">
      <c r="A157" s="42"/>
      <c r="B157" s="543" t="s">
        <v>151</v>
      </c>
      <c r="C157" s="439">
        <v>0</v>
      </c>
      <c r="D157" s="440">
        <v>7045000</v>
      </c>
      <c r="E157" s="441">
        <v>0</v>
      </c>
      <c r="F157" s="691">
        <v>0</v>
      </c>
      <c r="G157" s="237"/>
      <c r="H157" s="686"/>
    </row>
    <row r="158" spans="1:8" x14ac:dyDescent="0.25">
      <c r="A158" s="42"/>
      <c r="B158" s="543" t="s">
        <v>94</v>
      </c>
      <c r="C158" s="439">
        <v>0</v>
      </c>
      <c r="D158" s="440">
        <v>32510000</v>
      </c>
      <c r="E158" s="441">
        <v>0</v>
      </c>
      <c r="F158" s="691">
        <v>0</v>
      </c>
      <c r="G158" s="237"/>
      <c r="H158" s="686"/>
    </row>
    <row r="159" spans="1:8" x14ac:dyDescent="0.25">
      <c r="A159" s="42"/>
      <c r="B159" s="543" t="s">
        <v>152</v>
      </c>
      <c r="C159" s="439">
        <v>0</v>
      </c>
      <c r="D159" s="440">
        <v>108117000</v>
      </c>
      <c r="E159" s="441">
        <v>0</v>
      </c>
      <c r="F159" s="691">
        <v>0</v>
      </c>
      <c r="G159" s="237"/>
      <c r="H159" s="686"/>
    </row>
    <row r="160" spans="1:8" x14ac:dyDescent="0.25">
      <c r="A160" s="658"/>
      <c r="B160" s="543" t="s">
        <v>153</v>
      </c>
      <c r="C160" s="439">
        <v>0</v>
      </c>
      <c r="D160" s="440">
        <v>12627000</v>
      </c>
      <c r="E160" s="441">
        <v>0</v>
      </c>
      <c r="F160" s="691">
        <v>0</v>
      </c>
      <c r="G160" s="237"/>
      <c r="H160" s="686"/>
    </row>
    <row r="161" spans="1:9" x14ac:dyDescent="0.25">
      <c r="A161" s="658"/>
      <c r="B161" s="543" t="s">
        <v>245</v>
      </c>
      <c r="C161" s="439">
        <v>0</v>
      </c>
      <c r="D161" s="440">
        <v>197000</v>
      </c>
      <c r="E161" s="441">
        <v>0</v>
      </c>
      <c r="F161" s="691">
        <v>0</v>
      </c>
      <c r="G161" s="237"/>
      <c r="H161" s="686"/>
    </row>
    <row r="162" spans="1:9" x14ac:dyDescent="0.25">
      <c r="A162" s="658"/>
      <c r="B162" s="543" t="s">
        <v>246</v>
      </c>
      <c r="C162" s="439">
        <v>0</v>
      </c>
      <c r="D162" s="440">
        <v>215000</v>
      </c>
      <c r="E162" s="441">
        <v>0</v>
      </c>
      <c r="F162" s="691">
        <v>0</v>
      </c>
      <c r="G162" s="237"/>
      <c r="H162" s="686"/>
    </row>
    <row r="163" spans="1:9" x14ac:dyDescent="0.25">
      <c r="A163" s="42"/>
      <c r="B163" s="543" t="s">
        <v>154</v>
      </c>
      <c r="C163" s="439">
        <v>0</v>
      </c>
      <c r="D163" s="440">
        <v>16296000</v>
      </c>
      <c r="E163" s="441">
        <v>0</v>
      </c>
      <c r="F163" s="691">
        <v>0</v>
      </c>
      <c r="G163" s="237"/>
      <c r="H163" s="686"/>
    </row>
    <row r="164" spans="1:9" x14ac:dyDescent="0.25">
      <c r="A164" s="42"/>
      <c r="B164" s="543" t="s">
        <v>155</v>
      </c>
      <c r="C164" s="445">
        <v>0</v>
      </c>
      <c r="D164" s="440">
        <v>7813000</v>
      </c>
      <c r="E164" s="441">
        <v>0</v>
      </c>
      <c r="F164" s="691">
        <v>0</v>
      </c>
      <c r="G164" s="237"/>
      <c r="H164" s="686"/>
    </row>
    <row r="165" spans="1:9" x14ac:dyDescent="0.25">
      <c r="A165" s="42"/>
      <c r="B165" s="543" t="s">
        <v>157</v>
      </c>
      <c r="C165" s="439">
        <v>0</v>
      </c>
      <c r="D165" s="440">
        <v>670000</v>
      </c>
      <c r="E165" s="441">
        <v>0</v>
      </c>
      <c r="F165" s="691">
        <v>0</v>
      </c>
      <c r="H165" s="686"/>
    </row>
    <row r="166" spans="1:9" x14ac:dyDescent="0.25">
      <c r="A166" s="42"/>
      <c r="B166" s="543" t="s">
        <v>248</v>
      </c>
      <c r="C166" s="439">
        <v>0</v>
      </c>
      <c r="D166" s="440">
        <v>15443000</v>
      </c>
      <c r="E166" s="441">
        <v>0</v>
      </c>
      <c r="F166" s="691">
        <v>0</v>
      </c>
      <c r="H166" s="686"/>
    </row>
    <row r="167" spans="1:9" x14ac:dyDescent="0.25">
      <c r="A167" s="42"/>
      <c r="B167" s="543" t="s">
        <v>158</v>
      </c>
      <c r="C167" s="439">
        <v>0</v>
      </c>
      <c r="D167" s="440">
        <v>21324000</v>
      </c>
      <c r="E167" s="441">
        <v>0</v>
      </c>
      <c r="F167" s="691">
        <v>0</v>
      </c>
      <c r="G167" s="237"/>
      <c r="H167" s="686"/>
    </row>
    <row r="168" spans="1:9" x14ac:dyDescent="0.25">
      <c r="A168" s="42"/>
      <c r="B168" s="543" t="s">
        <v>159</v>
      </c>
      <c r="C168" s="439">
        <v>0</v>
      </c>
      <c r="D168" s="440">
        <v>42813000</v>
      </c>
      <c r="E168" s="441">
        <v>0</v>
      </c>
      <c r="F168" s="691">
        <v>0</v>
      </c>
      <c r="G168" s="237"/>
      <c r="H168" s="686"/>
    </row>
    <row r="169" spans="1:9" x14ac:dyDescent="0.25">
      <c r="A169" s="42"/>
      <c r="B169" s="543" t="s">
        <v>160</v>
      </c>
      <c r="C169" s="439">
        <v>0</v>
      </c>
      <c r="D169" s="440">
        <v>1148000</v>
      </c>
      <c r="E169" s="441">
        <v>0</v>
      </c>
      <c r="F169" s="691">
        <v>0</v>
      </c>
      <c r="G169" s="237"/>
      <c r="H169" s="686"/>
    </row>
    <row r="170" spans="1:9" x14ac:dyDescent="0.25">
      <c r="A170" s="42"/>
      <c r="B170" s="543" t="s">
        <v>250</v>
      </c>
      <c r="C170" s="439">
        <v>0</v>
      </c>
      <c r="D170" s="440">
        <v>17070000</v>
      </c>
      <c r="E170" s="441">
        <v>0</v>
      </c>
      <c r="F170" s="691">
        <v>0</v>
      </c>
      <c r="G170" s="237"/>
      <c r="H170" s="686"/>
    </row>
    <row r="171" spans="1:9" x14ac:dyDescent="0.25">
      <c r="A171" s="42"/>
      <c r="B171" s="543" t="s">
        <v>161</v>
      </c>
      <c r="C171" s="439">
        <v>0</v>
      </c>
      <c r="D171" s="440">
        <v>9321000</v>
      </c>
      <c r="E171" s="441">
        <v>0</v>
      </c>
      <c r="F171" s="691">
        <v>0</v>
      </c>
      <c r="G171" s="237"/>
      <c r="H171" s="686"/>
    </row>
    <row r="172" spans="1:9" x14ac:dyDescent="0.25">
      <c r="A172" s="237"/>
      <c r="B172" s="543" t="s">
        <v>162</v>
      </c>
      <c r="C172" s="439">
        <v>0</v>
      </c>
      <c r="D172" s="440">
        <v>58005000</v>
      </c>
      <c r="E172" s="441">
        <v>0</v>
      </c>
      <c r="F172" s="691">
        <v>0</v>
      </c>
      <c r="G172" s="42"/>
      <c r="H172" s="686"/>
    </row>
    <row r="173" spans="1:9" x14ac:dyDescent="0.25">
      <c r="A173" s="237"/>
      <c r="B173" s="543" t="s">
        <v>163</v>
      </c>
      <c r="C173" s="439">
        <v>0</v>
      </c>
      <c r="D173" s="440">
        <v>1293000</v>
      </c>
      <c r="E173" s="441">
        <v>0</v>
      </c>
      <c r="F173" s="691">
        <v>0</v>
      </c>
      <c r="G173" s="682"/>
      <c r="H173" s="686"/>
      <c r="I173" s="677"/>
    </row>
    <row r="174" spans="1:9" x14ac:dyDescent="0.25">
      <c r="A174" s="237"/>
      <c r="B174" s="543" t="s">
        <v>164</v>
      </c>
      <c r="C174" s="439">
        <v>0</v>
      </c>
      <c r="D174" s="440">
        <v>8082000</v>
      </c>
      <c r="E174" s="441">
        <v>0</v>
      </c>
      <c r="F174" s="691">
        <v>0</v>
      </c>
      <c r="G174" s="237"/>
      <c r="H174" s="686"/>
    </row>
    <row r="175" spans="1:9" x14ac:dyDescent="0.25">
      <c r="A175" s="237"/>
      <c r="B175" s="543" t="s">
        <v>165</v>
      </c>
      <c r="C175" s="439">
        <v>0</v>
      </c>
      <c r="D175" s="440">
        <v>44270000</v>
      </c>
      <c r="E175" s="441">
        <v>0</v>
      </c>
      <c r="F175" s="691">
        <v>0</v>
      </c>
      <c r="G175" s="237"/>
      <c r="H175" s="686"/>
    </row>
    <row r="176" spans="1:9" x14ac:dyDescent="0.25">
      <c r="A176" s="237"/>
      <c r="B176" s="543" t="s">
        <v>166</v>
      </c>
      <c r="C176" s="439">
        <v>0</v>
      </c>
      <c r="D176" s="440">
        <v>29162000</v>
      </c>
      <c r="E176" s="441">
        <v>0</v>
      </c>
      <c r="F176" s="691">
        <v>0</v>
      </c>
      <c r="H176" s="234"/>
    </row>
    <row r="177" spans="1:14" x14ac:dyDescent="0.25">
      <c r="A177" s="237"/>
      <c r="B177" s="543" t="s">
        <v>167</v>
      </c>
      <c r="C177" s="439">
        <v>0</v>
      </c>
      <c r="D177" s="440">
        <v>17861000</v>
      </c>
      <c r="E177" s="441">
        <v>0</v>
      </c>
      <c r="F177" s="691">
        <v>0</v>
      </c>
      <c r="H177" s="234"/>
    </row>
    <row r="178" spans="1:14" x14ac:dyDescent="0.25">
      <c r="A178" s="237"/>
      <c r="B178" s="543" t="s">
        <v>168</v>
      </c>
      <c r="C178" s="439">
        <v>0</v>
      </c>
      <c r="D178" s="440">
        <v>14645000</v>
      </c>
      <c r="E178" s="441">
        <v>0</v>
      </c>
      <c r="F178" s="691">
        <v>0</v>
      </c>
      <c r="H178" s="234"/>
    </row>
    <row r="179" spans="1:14" x14ac:dyDescent="0.25">
      <c r="A179" s="237"/>
      <c r="D179" s="650"/>
      <c r="E179" s="650"/>
      <c r="H179" s="234"/>
    </row>
    <row r="180" spans="1:14" x14ac:dyDescent="0.25">
      <c r="A180" s="237"/>
      <c r="H180" s="234"/>
    </row>
    <row r="181" spans="1:14" x14ac:dyDescent="0.25">
      <c r="A181" s="237"/>
      <c r="H181" s="234"/>
    </row>
    <row r="182" spans="1:14" x14ac:dyDescent="0.25">
      <c r="A182" s="237"/>
      <c r="I182" s="234"/>
    </row>
    <row r="183" spans="1:14" x14ac:dyDescent="0.25">
      <c r="A183" s="237"/>
      <c r="I183" s="234"/>
    </row>
    <row r="184" spans="1:14" x14ac:dyDescent="0.25">
      <c r="A184" s="237"/>
      <c r="I184" s="234"/>
    </row>
    <row r="185" spans="1:14" x14ac:dyDescent="0.25">
      <c r="A185" s="237"/>
      <c r="I185" s="234"/>
      <c r="J185" s="679"/>
      <c r="K185" s="679"/>
      <c r="L185" s="679"/>
      <c r="M185" s="683"/>
      <c r="N185" s="679"/>
    </row>
    <row r="186" spans="1:14" x14ac:dyDescent="0.25">
      <c r="A186" s="237"/>
      <c r="I186" s="234"/>
    </row>
    <row r="187" spans="1:14" x14ac:dyDescent="0.25">
      <c r="A187" s="237"/>
      <c r="I187" s="234"/>
    </row>
    <row r="188" spans="1:14" x14ac:dyDescent="0.25">
      <c r="A188" s="237"/>
      <c r="I188" s="234"/>
    </row>
    <row r="189" spans="1:14" x14ac:dyDescent="0.25">
      <c r="A189" s="237"/>
      <c r="H189" s="66"/>
      <c r="I189" s="234"/>
    </row>
    <row r="190" spans="1:14" x14ac:dyDescent="0.25">
      <c r="A190" s="237"/>
      <c r="H190" s="645"/>
      <c r="I190" s="234"/>
    </row>
    <row r="191" spans="1:14" x14ac:dyDescent="0.25">
      <c r="A191" s="237"/>
      <c r="I191" s="234"/>
    </row>
    <row r="192" spans="1:14" x14ac:dyDescent="0.25">
      <c r="A192" s="237"/>
    </row>
    <row r="193" spans="1:5" x14ac:dyDescent="0.25">
      <c r="A193" s="237"/>
      <c r="C193" s="234"/>
      <c r="D193" s="650"/>
      <c r="E193" s="234"/>
    </row>
    <row r="194" spans="1:5" x14ac:dyDescent="0.25">
      <c r="A194" s="237"/>
    </row>
    <row r="195" spans="1:5" x14ac:dyDescent="0.25">
      <c r="A195" s="237"/>
    </row>
    <row r="196" spans="1:5" x14ac:dyDescent="0.25">
      <c r="A196" s="237"/>
    </row>
    <row r="197" spans="1:5" x14ac:dyDescent="0.25">
      <c r="A197" s="237"/>
    </row>
    <row r="198" spans="1:5" x14ac:dyDescent="0.25">
      <c r="A198" s="237"/>
    </row>
    <row r="199" spans="1:5" x14ac:dyDescent="0.25">
      <c r="A199" s="237"/>
    </row>
    <row r="200" spans="1:5" x14ac:dyDescent="0.25">
      <c r="A200" s="237"/>
    </row>
    <row r="201" spans="1:5" x14ac:dyDescent="0.25">
      <c r="A201" s="237"/>
    </row>
    <row r="202" spans="1:5" x14ac:dyDescent="0.25">
      <c r="A202" s="237"/>
    </row>
    <row r="203" spans="1:5" x14ac:dyDescent="0.25">
      <c r="A203" s="237"/>
    </row>
    <row r="204" spans="1:5" x14ac:dyDescent="0.25">
      <c r="A204" s="237"/>
    </row>
    <row r="205" spans="1:5" x14ac:dyDescent="0.25">
      <c r="A205" s="237"/>
    </row>
    <row r="206" spans="1:5" x14ac:dyDescent="0.25">
      <c r="A206" s="237"/>
    </row>
    <row r="207" spans="1:5" x14ac:dyDescent="0.25">
      <c r="A207" s="237"/>
    </row>
    <row r="208" spans="1:5" x14ac:dyDescent="0.25">
      <c r="A208" s="237"/>
    </row>
    <row r="209" spans="1:1" x14ac:dyDescent="0.25">
      <c r="A209" s="237"/>
    </row>
    <row r="210" spans="1:1" x14ac:dyDescent="0.25">
      <c r="A210" s="237"/>
    </row>
    <row r="211" spans="1:1" x14ac:dyDescent="0.25">
      <c r="A211" s="237"/>
    </row>
    <row r="212" spans="1:1" x14ac:dyDescent="0.25">
      <c r="A212" s="237"/>
    </row>
    <row r="213" spans="1:1" x14ac:dyDescent="0.25">
      <c r="A213" s="237"/>
    </row>
    <row r="214" spans="1:1" x14ac:dyDescent="0.25">
      <c r="A214" s="237"/>
    </row>
    <row r="215" spans="1:1" x14ac:dyDescent="0.25">
      <c r="A215" s="237"/>
    </row>
    <row r="216" spans="1:1" x14ac:dyDescent="0.25">
      <c r="A216" s="237"/>
    </row>
  </sheetData>
  <autoFilter ref="B9:F175" xr:uid="{B9337787-EF74-4B5D-AC53-76AFDD02FDC8}">
    <sortState xmlns:xlrd2="http://schemas.microsoft.com/office/spreadsheetml/2017/richdata2" ref="B10:F178">
      <sortCondition descending="1" ref="C9:C175"/>
    </sortState>
  </autoFilter>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AW240"/>
  <sheetViews>
    <sheetView zoomScaleNormal="100" workbookViewId="0"/>
  </sheetViews>
  <sheetFormatPr defaultRowHeight="15" x14ac:dyDescent="0.25"/>
  <cols>
    <col min="1" max="1" width="38" style="240" customWidth="1"/>
    <col min="2" max="2" width="23.85546875" style="240" customWidth="1"/>
    <col min="3" max="3" width="13.42578125" style="240" customWidth="1"/>
    <col min="4" max="29" width="10" style="240" customWidth="1"/>
    <col min="30" max="30" width="9.140625" style="240" customWidth="1"/>
    <col min="31" max="31" width="18.7109375" style="240" customWidth="1"/>
    <col min="32" max="34" width="9.140625" style="240"/>
    <col min="35" max="35" width="15.85546875" style="240" customWidth="1"/>
    <col min="36" max="39" width="15.7109375" style="240" customWidth="1"/>
    <col min="40" max="41" width="9.140625" style="240"/>
    <col min="42" max="42" width="7.5703125" style="240" customWidth="1"/>
    <col min="43" max="43" width="12.5703125" style="240" customWidth="1"/>
    <col min="44" max="44" width="11.7109375" style="240" customWidth="1"/>
    <col min="45" max="45" width="12.7109375" style="240" customWidth="1"/>
    <col min="46" max="46" width="11" style="240" customWidth="1"/>
    <col min="47" max="47" width="18.140625" style="240" customWidth="1"/>
    <col min="48" max="16384" width="9.140625" style="240"/>
  </cols>
  <sheetData>
    <row r="1" spans="1:49" x14ac:dyDescent="0.25">
      <c r="A1" s="14"/>
      <c r="B1" s="239"/>
      <c r="C1" s="472"/>
      <c r="D1" s="449"/>
      <c r="E1" s="473" t="s">
        <v>293</v>
      </c>
      <c r="F1" s="412"/>
      <c r="G1" s="412"/>
      <c r="H1" s="473" t="s">
        <v>173</v>
      </c>
      <c r="I1" s="474"/>
      <c r="J1" s="449"/>
      <c r="K1" s="473" t="s">
        <v>308</v>
      </c>
      <c r="L1" s="449"/>
      <c r="M1" s="449"/>
      <c r="N1" s="475" t="s">
        <v>174</v>
      </c>
      <c r="O1" s="476"/>
      <c r="P1" s="242"/>
      <c r="Q1" s="243"/>
      <c r="R1" s="244">
        <v>6.09</v>
      </c>
      <c r="S1" s="639">
        <f>N2/AQ11*AR11</f>
        <v>7.71</v>
      </c>
      <c r="T1" s="640">
        <f>S1-R1</f>
        <v>1.62</v>
      </c>
      <c r="U1" s="640">
        <f>T1/R1</f>
        <v>0.26600985221674878</v>
      </c>
      <c r="V1" s="45"/>
      <c r="W1" s="45"/>
      <c r="X1" s="641">
        <f>AC1/S1</f>
        <v>2.6642137480431889</v>
      </c>
      <c r="Y1" s="642">
        <f>D6</f>
        <v>8.9640081148233559</v>
      </c>
      <c r="Z1" s="640">
        <f>X1</f>
        <v>2.6642137480431889</v>
      </c>
      <c r="AA1" s="640">
        <f>Y1-Z1</f>
        <v>6.2997943667801675</v>
      </c>
      <c r="AB1" s="643">
        <f>AA1/25</f>
        <v>0.2519917746712067</v>
      </c>
      <c r="AC1" s="640">
        <f>V2*AQ12/AR12</f>
        <v>20.541087997412987</v>
      </c>
      <c r="AD1" s="66"/>
      <c r="AE1" s="66"/>
      <c r="AF1" s="243"/>
    </row>
    <row r="2" spans="1:49" ht="15.75" x14ac:dyDescent="0.25">
      <c r="A2" s="17" t="s">
        <v>372</v>
      </c>
      <c r="B2" s="245"/>
      <c r="C2" s="477"/>
      <c r="D2" s="618" t="s">
        <v>368</v>
      </c>
      <c r="E2" s="570">
        <v>0.98</v>
      </c>
      <c r="F2" s="617" t="s">
        <v>371</v>
      </c>
      <c r="G2" s="618">
        <v>2019</v>
      </c>
      <c r="H2" s="570">
        <v>22.79</v>
      </c>
      <c r="I2" s="478" t="s">
        <v>175</v>
      </c>
      <c r="J2" s="618">
        <v>2019</v>
      </c>
      <c r="K2" s="570">
        <v>411.44</v>
      </c>
      <c r="L2" s="478" t="s">
        <v>176</v>
      </c>
      <c r="M2" s="618">
        <v>2019</v>
      </c>
      <c r="N2" s="570">
        <v>7.71</v>
      </c>
      <c r="O2" s="619" t="s">
        <v>337</v>
      </c>
      <c r="P2" s="620">
        <f>U1*100</f>
        <v>26.600985221674879</v>
      </c>
      <c r="Q2" s="621" t="s">
        <v>298</v>
      </c>
      <c r="R2" s="246"/>
      <c r="S2" s="45"/>
      <c r="T2" s="399">
        <v>403</v>
      </c>
      <c r="U2" s="644">
        <f>K2/AQ10*AR10</f>
        <v>411.44</v>
      </c>
      <c r="V2" s="640">
        <f>20*T2/U2</f>
        <v>19.589733618510596</v>
      </c>
      <c r="W2" s="551"/>
      <c r="X2" s="551"/>
      <c r="Y2" s="551"/>
      <c r="Z2" s="551"/>
      <c r="AA2" s="551"/>
      <c r="AB2" s="107"/>
      <c r="AC2" s="107"/>
      <c r="AD2" s="66"/>
      <c r="AE2" s="66"/>
      <c r="AQ2" s="247"/>
      <c r="AR2" s="248" t="s">
        <v>177</v>
      </c>
      <c r="AT2" s="249"/>
      <c r="AU2" s="250" t="s">
        <v>178</v>
      </c>
      <c r="AW2" s="251"/>
    </row>
    <row r="3" spans="1:49" x14ac:dyDescent="0.25">
      <c r="A3" s="252" t="s">
        <v>179</v>
      </c>
      <c r="B3" s="253"/>
      <c r="C3" s="254"/>
      <c r="E3" s="255"/>
      <c r="F3" s="256"/>
      <c r="G3" s="256"/>
      <c r="H3" s="255"/>
      <c r="I3" s="256"/>
      <c r="J3" s="256"/>
      <c r="K3" s="255"/>
      <c r="L3" s="256"/>
      <c r="M3" s="256"/>
      <c r="N3" s="256"/>
      <c r="O3" s="256"/>
      <c r="P3" s="256"/>
      <c r="Q3" s="256"/>
      <c r="R3" s="257"/>
      <c r="S3" s="638"/>
      <c r="T3" s="534"/>
      <c r="U3" s="638"/>
      <c r="V3" s="638"/>
      <c r="W3" s="638"/>
      <c r="X3" s="638"/>
      <c r="Y3" s="49"/>
      <c r="Z3" s="44"/>
      <c r="AA3" s="44"/>
      <c r="AB3" s="44"/>
      <c r="AC3" s="44"/>
      <c r="AD3" s="44"/>
      <c r="AE3" s="66"/>
      <c r="AH3" s="239"/>
      <c r="AI3" s="259" t="s">
        <v>8</v>
      </c>
      <c r="AJ3" s="260" t="s">
        <v>181</v>
      </c>
      <c r="AK3" s="260" t="s">
        <v>182</v>
      </c>
      <c r="AL3" s="571" t="s">
        <v>349</v>
      </c>
      <c r="AM3" s="260" t="s">
        <v>183</v>
      </c>
      <c r="AQ3" s="251"/>
      <c r="AR3" s="261"/>
      <c r="AS3" s="262" t="s">
        <v>180</v>
      </c>
      <c r="AT3" s="263"/>
      <c r="AU3" s="264" t="str">
        <f>A34</f>
        <v>Sweden</v>
      </c>
      <c r="AV3" s="265"/>
      <c r="AW3" s="266"/>
    </row>
    <row r="4" spans="1:49" ht="18.75" thickBot="1" x14ac:dyDescent="0.4">
      <c r="A4" s="590">
        <f>'Climate Debt'!A3</f>
        <v>44136</v>
      </c>
      <c r="B4" s="151"/>
      <c r="C4" s="410" t="s">
        <v>311</v>
      </c>
      <c r="D4" s="410" t="s">
        <v>309</v>
      </c>
      <c r="E4" s="267"/>
      <c r="H4" s="267"/>
      <c r="K4" s="267"/>
      <c r="N4" s="267"/>
      <c r="AD4" s="268"/>
      <c r="AH4" s="239"/>
      <c r="AI4" s="259" t="s">
        <v>8</v>
      </c>
      <c r="AJ4" s="260" t="s">
        <v>185</v>
      </c>
      <c r="AK4" s="260" t="s">
        <v>186</v>
      </c>
      <c r="AL4" s="571" t="s">
        <v>350</v>
      </c>
      <c r="AM4" s="260" t="s">
        <v>187</v>
      </c>
      <c r="AQ4" s="269">
        <v>10</v>
      </c>
      <c r="AR4" s="270">
        <v>10</v>
      </c>
      <c r="AS4" s="271" t="s">
        <v>184</v>
      </c>
      <c r="AT4" s="263"/>
      <c r="AU4" s="272" t="s">
        <v>288</v>
      </c>
      <c r="AV4" s="266"/>
      <c r="AW4" s="266"/>
    </row>
    <row r="5" spans="1:49" ht="15.75" thickBot="1" x14ac:dyDescent="0.3">
      <c r="B5" s="172"/>
      <c r="C5" s="410" t="s">
        <v>188</v>
      </c>
      <c r="D5" s="410" t="s">
        <v>310</v>
      </c>
      <c r="E5" s="410">
        <v>2000</v>
      </c>
      <c r="F5" s="410">
        <v>2001</v>
      </c>
      <c r="G5" s="410">
        <v>2002</v>
      </c>
      <c r="H5" s="410">
        <v>2003</v>
      </c>
      <c r="I5" s="410">
        <v>2004</v>
      </c>
      <c r="J5" s="410">
        <v>2005</v>
      </c>
      <c r="K5" s="410">
        <v>2006</v>
      </c>
      <c r="L5" s="410">
        <v>2007</v>
      </c>
      <c r="M5" s="410">
        <v>2008</v>
      </c>
      <c r="N5" s="410">
        <v>2009</v>
      </c>
      <c r="O5" s="410">
        <v>2010</v>
      </c>
      <c r="P5" s="410">
        <v>2011</v>
      </c>
      <c r="Q5" s="410">
        <v>2012</v>
      </c>
      <c r="R5" s="410">
        <v>2013</v>
      </c>
      <c r="S5" s="410">
        <v>2014</v>
      </c>
      <c r="T5" s="453">
        <v>2015</v>
      </c>
      <c r="U5" s="453">
        <v>2016</v>
      </c>
      <c r="V5" s="453">
        <v>2017</v>
      </c>
      <c r="W5" s="453">
        <v>2018</v>
      </c>
      <c r="X5" s="453">
        <v>2019</v>
      </c>
      <c r="Y5" s="461">
        <v>2020</v>
      </c>
      <c r="Z5" s="462">
        <v>2021</v>
      </c>
      <c r="AA5" s="462">
        <v>2022</v>
      </c>
      <c r="AB5" s="462">
        <v>2023</v>
      </c>
      <c r="AC5" s="463">
        <v>2024</v>
      </c>
      <c r="AD5" s="258"/>
      <c r="AH5" s="239"/>
      <c r="AI5" s="259" t="s">
        <v>8</v>
      </c>
      <c r="AJ5" s="260" t="s">
        <v>191</v>
      </c>
      <c r="AK5" s="260" t="s">
        <v>192</v>
      </c>
      <c r="AL5" s="260" t="s">
        <v>9</v>
      </c>
      <c r="AM5" s="260" t="s">
        <v>6</v>
      </c>
      <c r="AQ5" s="269">
        <v>10</v>
      </c>
      <c r="AR5" s="273">
        <v>10</v>
      </c>
      <c r="AS5" s="271" t="s">
        <v>190</v>
      </c>
      <c r="AT5" s="274"/>
      <c r="AU5" s="275">
        <f>B20</f>
        <v>2660.3066514559546</v>
      </c>
      <c r="AV5" s="266"/>
      <c r="AW5" s="276"/>
    </row>
    <row r="6" spans="1:49" ht="15.75" thickBot="1" x14ac:dyDescent="0.3">
      <c r="A6" s="277"/>
      <c r="B6" s="447" t="str">
        <f>A34</f>
        <v>Sweden</v>
      </c>
      <c r="C6" s="448">
        <f>C34</f>
        <v>7.0806541773586487</v>
      </c>
      <c r="D6" s="609">
        <f>C6+(G34/AQ7*AR7)</f>
        <v>8.9640081148233559</v>
      </c>
      <c r="E6" s="454">
        <f>D6-AB1</f>
        <v>8.7120163401521484</v>
      </c>
      <c r="F6" s="454">
        <f>E6-AB1</f>
        <v>8.460024565480941</v>
      </c>
      <c r="G6" s="454">
        <f>F6-AB1</f>
        <v>8.2080327908097335</v>
      </c>
      <c r="H6" s="454">
        <f>G6-AB1</f>
        <v>7.9560410161385269</v>
      </c>
      <c r="I6" s="454">
        <f>H6-AB1</f>
        <v>7.7040492414673203</v>
      </c>
      <c r="J6" s="454">
        <f>I6-AB1</f>
        <v>7.4520574667961137</v>
      </c>
      <c r="K6" s="454">
        <f>J6-AB1</f>
        <v>7.2000656921249071</v>
      </c>
      <c r="L6" s="454">
        <f>K6-AB1</f>
        <v>6.9480739174537005</v>
      </c>
      <c r="M6" s="454">
        <f>L6-AB1</f>
        <v>6.6960821427824939</v>
      </c>
      <c r="N6" s="454">
        <f>M6-AB1</f>
        <v>6.4440903681112873</v>
      </c>
      <c r="O6" s="454">
        <f>N6-AB1</f>
        <v>6.1920985934400807</v>
      </c>
      <c r="P6" s="454">
        <f>O6-AB1</f>
        <v>5.9401068187688741</v>
      </c>
      <c r="Q6" s="454">
        <f>P6-AB1</f>
        <v>5.6881150440976675</v>
      </c>
      <c r="R6" s="454">
        <f>Q6-AB1</f>
        <v>5.436123269426461</v>
      </c>
      <c r="S6" s="454">
        <f>R6-AB1</f>
        <v>5.1841314947552544</v>
      </c>
      <c r="T6" s="454">
        <f>S6-AB1</f>
        <v>4.9321397200840478</v>
      </c>
      <c r="U6" s="454">
        <f>T6-AB1</f>
        <v>4.6801479454128412</v>
      </c>
      <c r="V6" s="454">
        <f>U6-AB1</f>
        <v>4.4281561707416346</v>
      </c>
      <c r="W6" s="454">
        <f>V6-AB1</f>
        <v>4.176164396070428</v>
      </c>
      <c r="X6" s="454">
        <f>W6-AB1</f>
        <v>3.9241726213992214</v>
      </c>
      <c r="Y6" s="464">
        <f>X6-AB1</f>
        <v>3.6721808467280148</v>
      </c>
      <c r="Z6" s="454">
        <f>Y6-AB1</f>
        <v>3.4201890720568082</v>
      </c>
      <c r="AA6" s="454">
        <f>Z6-AB1</f>
        <v>3.1681972973856016</v>
      </c>
      <c r="AB6" s="454">
        <f>AA6-AB1</f>
        <v>2.916205522714395</v>
      </c>
      <c r="AC6" s="649">
        <f>AB6-AB1</f>
        <v>2.6642137480431884</v>
      </c>
      <c r="AD6" s="637"/>
      <c r="AE6" s="550"/>
      <c r="AH6" s="239"/>
      <c r="AI6" s="259" t="s">
        <v>8</v>
      </c>
      <c r="AJ6" s="278" t="s">
        <v>8</v>
      </c>
      <c r="AK6" s="278" t="s">
        <v>8</v>
      </c>
      <c r="AL6" s="278" t="s">
        <v>8</v>
      </c>
      <c r="AM6" s="278" t="s">
        <v>8</v>
      </c>
      <c r="AQ6" s="269">
        <v>10</v>
      </c>
      <c r="AR6" s="270">
        <v>10</v>
      </c>
      <c r="AS6" s="279" t="s">
        <v>193</v>
      </c>
      <c r="AT6" s="263"/>
      <c r="AU6" s="280" t="s">
        <v>289</v>
      </c>
      <c r="AV6" s="280"/>
      <c r="AW6" s="280"/>
    </row>
    <row r="7" spans="1:49" x14ac:dyDescent="0.25">
      <c r="B7" s="411" t="s">
        <v>194</v>
      </c>
      <c r="C7" s="412"/>
      <c r="D7" s="404">
        <f>(140-D34)/(500/(AR4+0.00000001)*AQ4)*-1</f>
        <v>-7.3396691782640936E-3</v>
      </c>
      <c r="E7" s="455">
        <f>E6*D7</f>
        <v>-6.3943317812347869E-2</v>
      </c>
      <c r="F7" s="456">
        <f>F6*D7</f>
        <v>-6.2093781550617545E-2</v>
      </c>
      <c r="G7" s="624">
        <f>G6*D7</f>
        <v>-6.0244245288887215E-2</v>
      </c>
      <c r="H7" s="456">
        <f>H6*D7</f>
        <v>-5.8394709027156884E-2</v>
      </c>
      <c r="I7" s="456">
        <f>I6*D7</f>
        <v>-5.654517276542656E-2</v>
      </c>
      <c r="J7" s="456">
        <f>J6*D7</f>
        <v>-5.4695636503696236E-2</v>
      </c>
      <c r="K7" s="456">
        <f>K6*D7</f>
        <v>-5.2846100241965913E-2</v>
      </c>
      <c r="L7" s="456">
        <f>L6*D7</f>
        <v>-5.0996563980235582E-2</v>
      </c>
      <c r="M7" s="456">
        <f>M6*D7</f>
        <v>-4.9147027718505258E-2</v>
      </c>
      <c r="N7" s="456">
        <f>N6*D7</f>
        <v>-4.7297491456774934E-2</v>
      </c>
      <c r="O7" s="456">
        <f>O6*D7</f>
        <v>-4.5447955195044611E-2</v>
      </c>
      <c r="P7" s="456">
        <f>P6*D7</f>
        <v>-4.359841893331428E-2</v>
      </c>
      <c r="Q7" s="456">
        <f>Q6*D7</f>
        <v>-4.1748882671583956E-2</v>
      </c>
      <c r="R7" s="456">
        <f>R6*D7</f>
        <v>-3.9899346409853632E-2</v>
      </c>
      <c r="S7" s="455">
        <f>S6*D7</f>
        <v>-3.8049810148123309E-2</v>
      </c>
      <c r="T7" s="455">
        <f>T6*D7</f>
        <v>-3.6200273886392978E-2</v>
      </c>
      <c r="U7" s="455">
        <f>U6*D7</f>
        <v>-3.4350737624662654E-2</v>
      </c>
      <c r="V7" s="455">
        <f>V6*D7</f>
        <v>-3.250120136293233E-2</v>
      </c>
      <c r="W7" s="455">
        <f>W6*D7</f>
        <v>-3.0651665101202003E-2</v>
      </c>
      <c r="X7" s="455">
        <f>X6*D7</f>
        <v>-2.8802128839471676E-2</v>
      </c>
      <c r="Y7" s="281"/>
      <c r="Z7" s="282"/>
      <c r="AA7" s="282"/>
      <c r="AB7" s="282"/>
      <c r="AC7" s="283"/>
      <c r="AD7" s="258"/>
      <c r="AI7" s="284" t="s">
        <v>17</v>
      </c>
      <c r="AJ7" s="285">
        <v>119.74301838563071</v>
      </c>
      <c r="AK7" s="286">
        <v>29.438196613781429</v>
      </c>
      <c r="AL7" s="286">
        <v>0</v>
      </c>
      <c r="AM7" s="287">
        <v>0</v>
      </c>
      <c r="AQ7" s="269">
        <v>10</v>
      </c>
      <c r="AR7" s="270">
        <v>10</v>
      </c>
      <c r="AS7" s="271" t="s">
        <v>195</v>
      </c>
      <c r="AT7" s="263"/>
      <c r="AU7" s="288">
        <f>B21</f>
        <v>26698837554.011959</v>
      </c>
      <c r="AV7" s="280"/>
      <c r="AW7" s="280"/>
    </row>
    <row r="8" spans="1:49" x14ac:dyDescent="0.25">
      <c r="A8" s="289"/>
      <c r="B8" s="411" t="s">
        <v>335</v>
      </c>
      <c r="C8" s="449"/>
      <c r="D8" s="404">
        <f>(E34/7500*-1/AQ5*AR5)*2</f>
        <v>-6.0985251590130934E-2</v>
      </c>
      <c r="E8" s="456">
        <f>E6*D8</f>
        <v>-0.53130450836151044</v>
      </c>
      <c r="F8" s="456">
        <f>F6*D8</f>
        <v>-0.51593672658454337</v>
      </c>
      <c r="G8" s="456">
        <f>G6*D8</f>
        <v>-0.50056894480757619</v>
      </c>
      <c r="H8" s="456">
        <f>H6*D8</f>
        <v>-0.48520116303060901</v>
      </c>
      <c r="I8" s="456">
        <f>I6*D8</f>
        <v>-0.46983338125364194</v>
      </c>
      <c r="J8" s="456">
        <f>J6*D8</f>
        <v>-0.45446559947667481</v>
      </c>
      <c r="K8" s="456">
        <f>K6*D8</f>
        <v>-0.43909781769970768</v>
      </c>
      <c r="L8" s="456">
        <f>L6*D8</f>
        <v>-0.42373003592274056</v>
      </c>
      <c r="M8" s="456">
        <f>M6*D8</f>
        <v>-0.40836225414577343</v>
      </c>
      <c r="N8" s="456">
        <f>N6*D8</f>
        <v>-0.3929944723688063</v>
      </c>
      <c r="O8" s="456">
        <f>O6*D8</f>
        <v>-0.37762669059183923</v>
      </c>
      <c r="P8" s="456">
        <f>P6*D8</f>
        <v>-0.3622589088148721</v>
      </c>
      <c r="Q8" s="456">
        <f>Q6*D8</f>
        <v>-0.34689112703790498</v>
      </c>
      <c r="R8" s="456">
        <f>R6*D8</f>
        <v>-0.33152334526093785</v>
      </c>
      <c r="S8" s="456">
        <f>S6*D8</f>
        <v>-0.31615556348397073</v>
      </c>
      <c r="T8" s="456">
        <f>T6*D8</f>
        <v>-0.3007877817070036</v>
      </c>
      <c r="U8" s="456">
        <f>U6*D8</f>
        <v>-0.28541999993003647</v>
      </c>
      <c r="V8" s="456">
        <f>V6*D8</f>
        <v>-0.2700522181530694</v>
      </c>
      <c r="W8" s="456">
        <f>W6*D8</f>
        <v>-0.25468443637610227</v>
      </c>
      <c r="X8" s="456">
        <f>X6*D8</f>
        <v>-0.23931665459913515</v>
      </c>
      <c r="Y8" s="281"/>
      <c r="Z8" s="290"/>
      <c r="AA8" s="290"/>
      <c r="AB8" s="290"/>
      <c r="AC8" s="291"/>
      <c r="AD8" s="292"/>
      <c r="AH8" s="239"/>
      <c r="AI8" s="284" t="s">
        <v>42</v>
      </c>
      <c r="AJ8" s="285">
        <v>61.702543759837489</v>
      </c>
      <c r="AK8" s="286">
        <v>12.181616635397635</v>
      </c>
      <c r="AL8" s="286">
        <v>0</v>
      </c>
      <c r="AM8" s="287">
        <v>0</v>
      </c>
      <c r="AQ8" s="269">
        <v>10</v>
      </c>
      <c r="AR8" s="270">
        <v>10</v>
      </c>
      <c r="AS8" s="274" t="s">
        <v>197</v>
      </c>
      <c r="AT8" s="263"/>
      <c r="AU8" s="293" t="s">
        <v>198</v>
      </c>
      <c r="AV8" s="266"/>
      <c r="AW8" s="266"/>
    </row>
    <row r="9" spans="1:49" x14ac:dyDescent="0.25">
      <c r="A9" s="294"/>
      <c r="B9" s="412" t="s">
        <v>424</v>
      </c>
      <c r="C9" s="412"/>
      <c r="D9" s="404">
        <f>F34/100/AQ6*AR6</f>
        <v>-8.221197602088029E-2</v>
      </c>
      <c r="E9" s="456">
        <f>E6*D9</f>
        <v>-0.71623207845010572</v>
      </c>
      <c r="F9" s="456">
        <f>F6*D9</f>
        <v>-0.69551533671337729</v>
      </c>
      <c r="G9" s="456">
        <f>G6*D9</f>
        <v>-0.67479859497664896</v>
      </c>
      <c r="H9" s="456">
        <f>H6*D9</f>
        <v>-0.65408185323992063</v>
      </c>
      <c r="I9" s="456">
        <f>I6*D9</f>
        <v>-0.6333651115031923</v>
      </c>
      <c r="J9" s="456">
        <f>J6*D9</f>
        <v>-0.61264836976646397</v>
      </c>
      <c r="K9" s="456">
        <f>K6*D9</f>
        <v>-0.59193162802973576</v>
      </c>
      <c r="L9" s="456">
        <f>L6*D9</f>
        <v>-0.57121488629300743</v>
      </c>
      <c r="M9" s="456">
        <f>M6*D9</f>
        <v>-0.5504981445562791</v>
      </c>
      <c r="N9" s="456">
        <f>N6*D9</f>
        <v>-0.52978140281955077</v>
      </c>
      <c r="O9" s="456">
        <f>O6*D9</f>
        <v>-0.50906466108282244</v>
      </c>
      <c r="P9" s="456">
        <f>P6*D9</f>
        <v>-0.48834791934609417</v>
      </c>
      <c r="Q9" s="456">
        <f>Q6*D9</f>
        <v>-0.4676311776093659</v>
      </c>
      <c r="R9" s="456">
        <f>R6*D9</f>
        <v>-0.44691443587263757</v>
      </c>
      <c r="S9" s="456">
        <f>S6*D9</f>
        <v>-0.42619769413590924</v>
      </c>
      <c r="T9" s="456">
        <f>T6*D9</f>
        <v>-0.40548095239918097</v>
      </c>
      <c r="U9" s="456">
        <f>U6*D9</f>
        <v>-0.38476421066245264</v>
      </c>
      <c r="V9" s="456">
        <f>V6*D9</f>
        <v>-0.36404746892572437</v>
      </c>
      <c r="W9" s="456">
        <f>W6*D9</f>
        <v>-0.34333072718899604</v>
      </c>
      <c r="X9" s="455">
        <f>X6*D9</f>
        <v>-0.32261398545226772</v>
      </c>
      <c r="Y9" s="281"/>
      <c r="Z9" s="296"/>
      <c r="AA9" s="296"/>
      <c r="AB9" s="296"/>
      <c r="AC9" s="297"/>
      <c r="AH9" s="239"/>
      <c r="AI9" s="284" t="s">
        <v>51</v>
      </c>
      <c r="AJ9" s="285">
        <v>35.93157562603853</v>
      </c>
      <c r="AK9" s="286">
        <v>8.5777026506504548</v>
      </c>
      <c r="AL9" s="286">
        <v>0</v>
      </c>
      <c r="AM9" s="287">
        <v>0</v>
      </c>
      <c r="AQ9" s="269">
        <v>10</v>
      </c>
      <c r="AR9" s="270">
        <v>10</v>
      </c>
      <c r="AS9" s="271" t="s">
        <v>199</v>
      </c>
      <c r="AT9" s="271"/>
      <c r="AU9" s="298">
        <f>Y14</f>
        <v>34.340047640232612</v>
      </c>
      <c r="AV9" s="266"/>
      <c r="AW9" s="266"/>
    </row>
    <row r="10" spans="1:49" x14ac:dyDescent="0.25">
      <c r="A10" s="294"/>
      <c r="B10" s="412" t="s">
        <v>200</v>
      </c>
      <c r="C10" s="412"/>
      <c r="D10" s="405">
        <f>H34/AQ7*AR7*-1</f>
        <v>-1.6394439158473411</v>
      </c>
      <c r="E10" s="456">
        <f>D10</f>
        <v>-1.6394439158473411</v>
      </c>
      <c r="F10" s="456">
        <f t="shared" ref="F10:X10" si="0">E10</f>
        <v>-1.6394439158473411</v>
      </c>
      <c r="G10" s="456">
        <f t="shared" si="0"/>
        <v>-1.6394439158473411</v>
      </c>
      <c r="H10" s="456">
        <f t="shared" si="0"/>
        <v>-1.6394439158473411</v>
      </c>
      <c r="I10" s="456">
        <f t="shared" si="0"/>
        <v>-1.6394439158473411</v>
      </c>
      <c r="J10" s="456">
        <f t="shared" si="0"/>
        <v>-1.6394439158473411</v>
      </c>
      <c r="K10" s="456">
        <f t="shared" si="0"/>
        <v>-1.6394439158473411</v>
      </c>
      <c r="L10" s="456">
        <f t="shared" si="0"/>
        <v>-1.6394439158473411</v>
      </c>
      <c r="M10" s="456">
        <f t="shared" si="0"/>
        <v>-1.6394439158473411</v>
      </c>
      <c r="N10" s="456">
        <f t="shared" si="0"/>
        <v>-1.6394439158473411</v>
      </c>
      <c r="O10" s="456">
        <f t="shared" si="0"/>
        <v>-1.6394439158473411</v>
      </c>
      <c r="P10" s="456">
        <f t="shared" si="0"/>
        <v>-1.6394439158473411</v>
      </c>
      <c r="Q10" s="456">
        <f t="shared" si="0"/>
        <v>-1.6394439158473411</v>
      </c>
      <c r="R10" s="456">
        <f t="shared" si="0"/>
        <v>-1.6394439158473411</v>
      </c>
      <c r="S10" s="456">
        <f t="shared" si="0"/>
        <v>-1.6394439158473411</v>
      </c>
      <c r="T10" s="456">
        <f t="shared" si="0"/>
        <v>-1.6394439158473411</v>
      </c>
      <c r="U10" s="456">
        <f t="shared" si="0"/>
        <v>-1.6394439158473411</v>
      </c>
      <c r="V10" s="456">
        <f t="shared" si="0"/>
        <v>-1.6394439158473411</v>
      </c>
      <c r="W10" s="456">
        <f>V10</f>
        <v>-1.6394439158473411</v>
      </c>
      <c r="X10" s="455">
        <f t="shared" si="0"/>
        <v>-1.6394439158473411</v>
      </c>
      <c r="Y10" s="281"/>
      <c r="Z10" s="282"/>
      <c r="AA10" s="282"/>
      <c r="AB10" s="282"/>
      <c r="AC10" s="283"/>
      <c r="AD10" s="258"/>
      <c r="AH10" s="239"/>
      <c r="AI10" s="284" t="s">
        <v>66</v>
      </c>
      <c r="AJ10" s="285">
        <v>20.075218743456425</v>
      </c>
      <c r="AK10" s="286">
        <v>7.6669142943983539</v>
      </c>
      <c r="AL10" s="286">
        <v>2.5423999212872986E-2</v>
      </c>
      <c r="AM10" s="287">
        <v>5.3483283048134047E-5</v>
      </c>
      <c r="AQ10" s="269">
        <v>10</v>
      </c>
      <c r="AR10" s="270">
        <v>10</v>
      </c>
      <c r="AS10" s="274" t="s">
        <v>201</v>
      </c>
      <c r="AT10" s="271"/>
      <c r="AU10" s="272" t="s">
        <v>202</v>
      </c>
      <c r="AV10" s="266"/>
      <c r="AW10" s="266"/>
    </row>
    <row r="11" spans="1:49" x14ac:dyDescent="0.25">
      <c r="A11" s="294"/>
      <c r="B11" s="130" t="s">
        <v>338</v>
      </c>
      <c r="C11" s="450"/>
      <c r="D11" s="406"/>
      <c r="E11" s="457">
        <f t="shared" ref="E11:X11" si="1">SUM(E6:E10)</f>
        <v>5.7610925196808447</v>
      </c>
      <c r="F11" s="457">
        <f t="shared" si="1"/>
        <v>5.5470348047850617</v>
      </c>
      <c r="G11" s="457">
        <f t="shared" si="1"/>
        <v>5.3329770898892797</v>
      </c>
      <c r="H11" s="457">
        <f t="shared" si="1"/>
        <v>5.1189193749934994</v>
      </c>
      <c r="I11" s="457">
        <f t="shared" si="1"/>
        <v>4.9048616600977191</v>
      </c>
      <c r="J11" s="457">
        <f t="shared" si="1"/>
        <v>4.6908039452019379</v>
      </c>
      <c r="K11" s="457">
        <f t="shared" si="1"/>
        <v>4.4767462303061576</v>
      </c>
      <c r="L11" s="457">
        <f t="shared" si="1"/>
        <v>4.2626885154103764</v>
      </c>
      <c r="M11" s="457">
        <f t="shared" si="1"/>
        <v>4.0486308005145952</v>
      </c>
      <c r="N11" s="457">
        <f t="shared" si="1"/>
        <v>3.834573085618814</v>
      </c>
      <c r="O11" s="457">
        <f t="shared" si="1"/>
        <v>3.6205153707230338</v>
      </c>
      <c r="P11" s="457">
        <f t="shared" si="1"/>
        <v>3.4064576558272526</v>
      </c>
      <c r="Q11" s="457">
        <f t="shared" si="1"/>
        <v>3.1923999409314714</v>
      </c>
      <c r="R11" s="457">
        <f t="shared" si="1"/>
        <v>2.9783422260356911</v>
      </c>
      <c r="S11" s="457">
        <f t="shared" si="1"/>
        <v>2.7642845111399099</v>
      </c>
      <c r="T11" s="457">
        <f t="shared" si="1"/>
        <v>2.5502267962441296</v>
      </c>
      <c r="U11" s="457">
        <f t="shared" si="1"/>
        <v>2.3361690813483484</v>
      </c>
      <c r="V11" s="457">
        <f t="shared" si="1"/>
        <v>2.1221113664525673</v>
      </c>
      <c r="W11" s="457">
        <f t="shared" si="1"/>
        <v>1.9080536515567861</v>
      </c>
      <c r="X11" s="458">
        <f t="shared" si="1"/>
        <v>1.6939959366610058</v>
      </c>
      <c r="Y11" s="299">
        <f>SUM(E11:X11)</f>
        <v>74.550884563418492</v>
      </c>
      <c r="Z11" s="548" t="s">
        <v>334</v>
      </c>
      <c r="AA11" s="290"/>
      <c r="AB11" s="290"/>
      <c r="AC11" s="291"/>
      <c r="AD11" s="292"/>
      <c r="AH11" s="239"/>
      <c r="AI11" s="284" t="s">
        <v>70</v>
      </c>
      <c r="AJ11" s="285">
        <v>19.740907870917631</v>
      </c>
      <c r="AK11" s="286">
        <v>5.9947666472859478</v>
      </c>
      <c r="AL11" s="286">
        <v>0</v>
      </c>
      <c r="AM11" s="287">
        <v>0</v>
      </c>
      <c r="AQ11" s="269">
        <v>10</v>
      </c>
      <c r="AR11" s="270">
        <v>10</v>
      </c>
      <c r="AS11" s="271" t="s">
        <v>203</v>
      </c>
      <c r="AT11" s="271"/>
      <c r="AU11" s="275">
        <f>B25</f>
        <v>24.430929165713906</v>
      </c>
      <c r="AV11" s="266"/>
      <c r="AW11" s="266"/>
    </row>
    <row r="12" spans="1:49" x14ac:dyDescent="0.25">
      <c r="A12" s="254"/>
      <c r="B12" s="411"/>
      <c r="C12" s="451"/>
      <c r="D12" s="406"/>
      <c r="E12" s="151"/>
      <c r="F12" s="151"/>
      <c r="G12" s="151"/>
      <c r="H12" s="151"/>
      <c r="I12" s="151"/>
      <c r="J12" s="151"/>
      <c r="K12" s="151"/>
      <c r="L12" s="118"/>
      <c r="M12" s="118"/>
      <c r="N12" s="118"/>
      <c r="O12" s="118"/>
      <c r="P12" s="118"/>
      <c r="Q12" s="118"/>
      <c r="R12" s="118"/>
      <c r="S12" s="118"/>
      <c r="T12" s="118"/>
      <c r="U12" s="118"/>
      <c r="V12" s="118"/>
      <c r="W12" s="118"/>
      <c r="X12" s="459" t="s">
        <v>204</v>
      </c>
      <c r="Y12" s="281"/>
      <c r="Z12" s="258"/>
      <c r="AA12" s="258"/>
      <c r="AB12" s="258"/>
      <c r="AC12" s="300"/>
      <c r="AD12" s="258"/>
      <c r="AI12" s="284" t="s">
        <v>80</v>
      </c>
      <c r="AJ12" s="285">
        <v>7.4420422462524991</v>
      </c>
      <c r="AK12" s="286">
        <v>4.5736438334654617</v>
      </c>
      <c r="AL12" s="286">
        <v>3.3678533814460378E-2</v>
      </c>
      <c r="AM12" s="287">
        <v>2.2544349802244111E-4</v>
      </c>
      <c r="AQ12" s="301">
        <v>10.485639262599999</v>
      </c>
      <c r="AR12" s="270">
        <v>10</v>
      </c>
      <c r="AS12" s="274" t="s">
        <v>205</v>
      </c>
      <c r="AT12" s="263"/>
      <c r="AU12" s="272" t="s">
        <v>290</v>
      </c>
      <c r="AV12" s="302"/>
      <c r="AW12" s="302"/>
    </row>
    <row r="13" spans="1:49" x14ac:dyDescent="0.25">
      <c r="A13" s="303"/>
      <c r="B13" s="130" t="s">
        <v>336</v>
      </c>
      <c r="C13" s="130"/>
      <c r="D13" s="406"/>
      <c r="E13" s="664">
        <f t="shared" ref="E13:T13" si="2">K34</f>
        <v>6.5714638315358398</v>
      </c>
      <c r="F13" s="460">
        <f t="shared" si="2"/>
        <v>6.5568763682657103</v>
      </c>
      <c r="G13" s="460">
        <f t="shared" si="2"/>
        <v>6.6952129065666401</v>
      </c>
      <c r="H13" s="460">
        <f t="shared" si="2"/>
        <v>6.7468112857479596</v>
      </c>
      <c r="I13" s="460">
        <f t="shared" si="2"/>
        <v>6.5456713065432499</v>
      </c>
      <c r="J13" s="460">
        <f t="shared" si="2"/>
        <v>6.17569067629461</v>
      </c>
      <c r="K13" s="460">
        <f t="shared" si="2"/>
        <v>6.0764927498884198</v>
      </c>
      <c r="L13" s="460">
        <f t="shared" si="2"/>
        <v>5.7752869144953101</v>
      </c>
      <c r="M13" s="460">
        <f t="shared" si="2"/>
        <v>5.5194646021821203</v>
      </c>
      <c r="N13" s="460">
        <f t="shared" si="2"/>
        <v>5.0740438881073402</v>
      </c>
      <c r="O13" s="460">
        <f t="shared" si="2"/>
        <v>5.6752990895090401</v>
      </c>
      <c r="P13" s="460">
        <f t="shared" si="2"/>
        <v>5.1801533963529396</v>
      </c>
      <c r="Q13" s="460">
        <f t="shared" si="2"/>
        <v>4.81124871805339</v>
      </c>
      <c r="R13" s="460">
        <f t="shared" si="2"/>
        <v>4.5777956528980797</v>
      </c>
      <c r="S13" s="460">
        <f t="shared" si="2"/>
        <v>4.5505264463136896</v>
      </c>
      <c r="T13" s="460">
        <f t="shared" si="2"/>
        <v>4.5263820530479899</v>
      </c>
      <c r="U13" s="460">
        <f>AA34</f>
        <v>4.5403159553764301</v>
      </c>
      <c r="V13" s="460">
        <f>AB34</f>
        <v>4.4757099871959101</v>
      </c>
      <c r="W13" s="460">
        <f>AC34</f>
        <v>4.3652610397492904</v>
      </c>
      <c r="X13" s="626">
        <f>AD34</f>
        <v>4.4512253355271296</v>
      </c>
      <c r="Y13" s="299">
        <f>SUM(E13:X13)</f>
        <v>108.89093220365108</v>
      </c>
      <c r="Z13" s="548" t="s">
        <v>334</v>
      </c>
      <c r="AA13" s="282"/>
      <c r="AB13" s="282"/>
      <c r="AC13" s="304"/>
      <c r="AD13" s="305"/>
      <c r="AI13" s="284" t="s">
        <v>92</v>
      </c>
      <c r="AJ13" s="285">
        <v>6.528931579969294</v>
      </c>
      <c r="AK13" s="286">
        <v>1.5735802137857029</v>
      </c>
      <c r="AL13" s="286">
        <v>0</v>
      </c>
      <c r="AM13" s="287">
        <v>0</v>
      </c>
      <c r="AQ13" s="306">
        <f>AQ14-AR13</f>
        <v>0</v>
      </c>
      <c r="AR13" s="270">
        <v>10</v>
      </c>
      <c r="AS13" s="274" t="s">
        <v>206</v>
      </c>
      <c r="AT13" s="263"/>
      <c r="AU13" s="272" t="s">
        <v>291</v>
      </c>
      <c r="AV13" s="307"/>
      <c r="AW13" s="308"/>
    </row>
    <row r="14" spans="1:49" x14ac:dyDescent="0.25">
      <c r="A14" s="303"/>
      <c r="B14" s="411" t="s">
        <v>326</v>
      </c>
      <c r="C14" s="452"/>
      <c r="D14" s="406"/>
      <c r="E14" s="665">
        <f t="shared" ref="E14:X14" si="3">E13-E11</f>
        <v>0.81037131185499511</v>
      </c>
      <c r="F14" s="665">
        <f t="shared" si="3"/>
        <v>1.0098415634806486</v>
      </c>
      <c r="G14" s="665">
        <f t="shared" si="3"/>
        <v>1.3622358166773605</v>
      </c>
      <c r="H14" s="665">
        <f t="shared" si="3"/>
        <v>1.6278919107544603</v>
      </c>
      <c r="I14" s="665">
        <f t="shared" si="3"/>
        <v>1.6408096464455308</v>
      </c>
      <c r="J14" s="665">
        <f t="shared" si="3"/>
        <v>1.4848867310926721</v>
      </c>
      <c r="K14" s="665">
        <f t="shared" si="3"/>
        <v>1.5997465195822622</v>
      </c>
      <c r="L14" s="665">
        <f t="shared" si="3"/>
        <v>1.5125983990849337</v>
      </c>
      <c r="M14" s="665">
        <f t="shared" si="3"/>
        <v>1.4708338016675251</v>
      </c>
      <c r="N14" s="665">
        <f t="shared" si="3"/>
        <v>1.2394708024885261</v>
      </c>
      <c r="O14" s="665">
        <f t="shared" si="3"/>
        <v>2.0547837187860063</v>
      </c>
      <c r="P14" s="665">
        <f t="shared" si="3"/>
        <v>1.773695740525687</v>
      </c>
      <c r="Q14" s="665">
        <f t="shared" si="3"/>
        <v>1.6188487771219187</v>
      </c>
      <c r="R14" s="665">
        <f t="shared" si="3"/>
        <v>1.5994534268623886</v>
      </c>
      <c r="S14" s="665">
        <f t="shared" si="3"/>
        <v>1.7862419351737797</v>
      </c>
      <c r="T14" s="665">
        <f t="shared" si="3"/>
        <v>1.9761552568038603</v>
      </c>
      <c r="U14" s="665">
        <f t="shared" si="3"/>
        <v>2.2041468740280816</v>
      </c>
      <c r="V14" s="665">
        <f t="shared" si="3"/>
        <v>2.3535986207433428</v>
      </c>
      <c r="W14" s="665">
        <f t="shared" si="3"/>
        <v>2.4572073881925043</v>
      </c>
      <c r="X14" s="665">
        <f t="shared" si="3"/>
        <v>2.7572293988661238</v>
      </c>
      <c r="Y14" s="299">
        <f>SUM(E14:X14)</f>
        <v>34.340047640232612</v>
      </c>
      <c r="Z14" s="548" t="s">
        <v>334</v>
      </c>
      <c r="AA14" s="309"/>
      <c r="AB14" s="310"/>
      <c r="AC14" s="547"/>
      <c r="AD14" s="311"/>
      <c r="AI14" s="284" t="s">
        <v>118</v>
      </c>
      <c r="AJ14" s="285">
        <v>0</v>
      </c>
      <c r="AK14" s="286">
        <v>0</v>
      </c>
      <c r="AL14" s="286">
        <v>0</v>
      </c>
      <c r="AM14" s="287">
        <v>0</v>
      </c>
      <c r="AQ14" s="269">
        <v>10</v>
      </c>
      <c r="AR14" s="270">
        <v>10</v>
      </c>
      <c r="AS14" s="274" t="s">
        <v>207</v>
      </c>
      <c r="AT14" s="263"/>
      <c r="AU14" s="312">
        <f>U25</f>
        <v>1.6939959366610058</v>
      </c>
      <c r="AV14" s="308"/>
      <c r="AW14" s="308"/>
    </row>
    <row r="15" spans="1:49" x14ac:dyDescent="0.25">
      <c r="A15" s="254"/>
      <c r="B15" s="295"/>
      <c r="C15" s="241"/>
      <c r="D15" s="407" t="s">
        <v>208</v>
      </c>
      <c r="E15" s="313"/>
      <c r="F15" s="313"/>
      <c r="G15" s="313"/>
      <c r="H15" s="313"/>
      <c r="I15" s="313"/>
      <c r="J15" s="313"/>
      <c r="K15" s="313"/>
      <c r="L15" s="313"/>
      <c r="M15" s="313"/>
      <c r="N15" s="313"/>
      <c r="O15" s="313"/>
      <c r="P15" s="313"/>
      <c r="Q15" s="313"/>
      <c r="R15" s="313"/>
      <c r="S15" s="311"/>
      <c r="T15" s="311"/>
      <c r="U15" s="311"/>
      <c r="V15" s="311"/>
      <c r="W15" s="311"/>
      <c r="X15" s="314"/>
      <c r="Y15" s="687"/>
      <c r="Z15" s="258"/>
      <c r="AA15" s="315"/>
      <c r="AB15" s="282"/>
      <c r="AC15" s="283"/>
      <c r="AD15" s="258"/>
      <c r="AQ15" s="258"/>
      <c r="AU15" s="251"/>
      <c r="AV15" s="251"/>
      <c r="AW15" s="251"/>
    </row>
    <row r="16" spans="1:49" x14ac:dyDescent="0.25">
      <c r="A16" s="555"/>
      <c r="B16" s="412" t="s">
        <v>345</v>
      </c>
      <c r="C16" s="241"/>
      <c r="D16" s="408">
        <f>(K27/AQ14*AR14*(E2/AQ8*AR8)*H2/AQ9*AR9/13750)</f>
        <v>77.46950963280419</v>
      </c>
      <c r="E16" s="588">
        <f>E14*D16</f>
        <v>62.779068149898713</v>
      </c>
      <c r="F16" s="588">
        <f>F14*D16</f>
        <v>78.231930729670154</v>
      </c>
      <c r="G16" s="588">
        <f>G14*D16</f>
        <v>105.53174072223766</v>
      </c>
      <c r="H16" s="588">
        <f>H14*D16</f>
        <v>126.11198806135668</v>
      </c>
      <c r="I16" s="588">
        <f>I14*D16</f>
        <v>127.11271871091009</v>
      </c>
      <c r="J16" s="588">
        <f>J14*D16</f>
        <v>115.03344691800689</v>
      </c>
      <c r="K16" s="588">
        <f>K14*D16</f>
        <v>123.93157840882304</v>
      </c>
      <c r="L16" s="588">
        <f>L14*D16</f>
        <v>117.18025624847446</v>
      </c>
      <c r="M16" s="588">
        <f>M14*D16</f>
        <v>113.94477336653634</v>
      </c>
      <c r="N16" s="588">
        <f>N14*D16</f>
        <v>96.02119527296442</v>
      </c>
      <c r="O16" s="588">
        <f>O14*D16</f>
        <v>159.18308709582172</v>
      </c>
      <c r="P16" s="588">
        <f>P14*D16</f>
        <v>137.40733925631847</v>
      </c>
      <c r="Q16" s="588">
        <f>Q14*D16</f>
        <v>125.41142093329977</v>
      </c>
      <c r="R16" s="588">
        <f>R14*D16</f>
        <v>123.90887265953748</v>
      </c>
      <c r="S16" s="588">
        <f>S14*D16</f>
        <v>138.37928680346391</v>
      </c>
      <c r="T16" s="588">
        <f>T14*D16</f>
        <v>153.09177870288329</v>
      </c>
      <c r="U16" s="588">
        <f>U14*D16</f>
        <v>170.75417748963372</v>
      </c>
      <c r="V16" s="588">
        <f>V14*D16</f>
        <v>182.33213102143105</v>
      </c>
      <c r="W16" s="588">
        <f>W14*D16</f>
        <v>190.35865142937683</v>
      </c>
      <c r="X16" s="588">
        <f>X14*D16</f>
        <v>213.6012094753101</v>
      </c>
      <c r="Y16" s="316"/>
      <c r="Z16" s="282"/>
      <c r="AA16" s="315"/>
      <c r="AB16" s="282"/>
      <c r="AC16" s="283"/>
      <c r="AD16" s="258"/>
      <c r="AE16" s="613" t="str">
        <f>A34</f>
        <v>Sweden</v>
      </c>
      <c r="AQ16" s="258"/>
      <c r="AR16" s="317"/>
      <c r="AS16" s="251"/>
      <c r="AT16" s="251"/>
    </row>
    <row r="17" spans="1:46" ht="15.75" thickBot="1" x14ac:dyDescent="0.3">
      <c r="A17" s="555"/>
      <c r="B17" s="412" t="s">
        <v>346</v>
      </c>
      <c r="C17" s="241"/>
      <c r="D17" s="409"/>
      <c r="E17" s="588">
        <f>E16</f>
        <v>62.779068149898713</v>
      </c>
      <c r="F17" s="588">
        <f t="shared" ref="F17:S17" si="4">F16+E17</f>
        <v>141.01099887956886</v>
      </c>
      <c r="G17" s="588">
        <f t="shared" si="4"/>
        <v>246.54273960180652</v>
      </c>
      <c r="H17" s="588">
        <f t="shared" si="4"/>
        <v>372.65472766316321</v>
      </c>
      <c r="I17" s="588">
        <f t="shared" si="4"/>
        <v>499.7674463740733</v>
      </c>
      <c r="J17" s="588">
        <f t="shared" si="4"/>
        <v>614.80089329208022</v>
      </c>
      <c r="K17" s="588">
        <f t="shared" si="4"/>
        <v>738.73247170090326</v>
      </c>
      <c r="L17" s="588">
        <f t="shared" si="4"/>
        <v>855.91272794937777</v>
      </c>
      <c r="M17" s="588">
        <f t="shared" si="4"/>
        <v>969.85750131591408</v>
      </c>
      <c r="N17" s="588">
        <f t="shared" si="4"/>
        <v>1065.8786965888785</v>
      </c>
      <c r="O17" s="588">
        <f t="shared" si="4"/>
        <v>1225.0617836847002</v>
      </c>
      <c r="P17" s="588">
        <f t="shared" si="4"/>
        <v>1362.4691229410187</v>
      </c>
      <c r="Q17" s="588">
        <f t="shared" si="4"/>
        <v>1487.8805438743184</v>
      </c>
      <c r="R17" s="588">
        <f t="shared" si="4"/>
        <v>1611.789416533856</v>
      </c>
      <c r="S17" s="588">
        <f t="shared" si="4"/>
        <v>1750.1687033373198</v>
      </c>
      <c r="T17" s="588">
        <f>T16+S17</f>
        <v>1903.260482040203</v>
      </c>
      <c r="U17" s="588">
        <f>U16+T17</f>
        <v>2074.0146595298365</v>
      </c>
      <c r="V17" s="588">
        <f>V16+U17</f>
        <v>2256.3467905512675</v>
      </c>
      <c r="W17" s="588">
        <f>W16+V17</f>
        <v>2446.7054419806445</v>
      </c>
      <c r="X17" s="589">
        <f>X16+W17</f>
        <v>2660.3066514559546</v>
      </c>
      <c r="Y17" s="318"/>
      <c r="Z17" s="319"/>
      <c r="AA17" s="320"/>
      <c r="AB17" s="319"/>
      <c r="AC17" s="321"/>
      <c r="AD17" s="258"/>
      <c r="AE17" s="550" t="s">
        <v>370</v>
      </c>
      <c r="AH17" s="322" t="s">
        <v>196</v>
      </c>
      <c r="AI17" s="323" t="str">
        <f>A34</f>
        <v>Sweden</v>
      </c>
      <c r="AJ17" s="324">
        <f>Y14</f>
        <v>34.340047640232612</v>
      </c>
      <c r="AK17" s="325">
        <f>B25</f>
        <v>24.430929165713906</v>
      </c>
      <c r="AL17" s="325">
        <f>B22</f>
        <v>110.12056596253487</v>
      </c>
      <c r="AM17" s="326">
        <f>B26</f>
        <v>4.3181384522858586E-2</v>
      </c>
    </row>
    <row r="18" spans="1:46" x14ac:dyDescent="0.25">
      <c r="B18" s="239"/>
      <c r="C18" s="239"/>
      <c r="D18" s="239"/>
      <c r="E18" s="239"/>
      <c r="G18" s="239"/>
      <c r="H18" s="239"/>
      <c r="I18" s="239"/>
      <c r="J18" s="44"/>
      <c r="K18" s="239"/>
      <c r="L18" s="239"/>
      <c r="M18" s="239"/>
      <c r="N18" s="239"/>
      <c r="O18" s="239"/>
      <c r="P18" s="239"/>
      <c r="Q18" s="239"/>
      <c r="R18" s="239"/>
      <c r="S18" s="239"/>
      <c r="T18" s="239"/>
      <c r="U18" s="239"/>
      <c r="V18" s="239"/>
      <c r="W18" s="239"/>
      <c r="X18" s="239"/>
      <c r="AA18" s="581" t="s">
        <v>354</v>
      </c>
      <c r="AB18" s="327"/>
      <c r="AC18" s="328"/>
      <c r="AD18" s="551">
        <v>1000000000</v>
      </c>
      <c r="AE18" s="549">
        <f>Y14*B34</f>
        <v>344636718.11737448</v>
      </c>
      <c r="AF18" s="550" t="s">
        <v>333</v>
      </c>
      <c r="AQ18" s="251"/>
      <c r="AR18" s="251"/>
      <c r="AS18" s="251"/>
      <c r="AT18" s="329"/>
    </row>
    <row r="19" spans="1:46" x14ac:dyDescent="0.25">
      <c r="A19" s="561" t="str">
        <f>A34</f>
        <v>Sweden</v>
      </c>
      <c r="B19" s="569" t="s">
        <v>397</v>
      </c>
      <c r="C19" s="562"/>
      <c r="E19" s="330"/>
      <c r="F19" s="330"/>
      <c r="G19" s="330"/>
      <c r="H19" s="331" t="str">
        <f>A34</f>
        <v>Sweden</v>
      </c>
      <c r="I19" s="330"/>
      <c r="J19" s="332"/>
      <c r="K19" s="330"/>
      <c r="L19" s="330"/>
      <c r="M19" s="330"/>
      <c r="N19" s="333"/>
      <c r="O19" s="333"/>
      <c r="P19" s="333" t="str">
        <f>A34</f>
        <v>Sweden</v>
      </c>
      <c r="Q19" s="334"/>
      <c r="R19" s="334"/>
      <c r="S19" s="330"/>
      <c r="T19" s="335"/>
      <c r="U19" s="533"/>
      <c r="V19" s="533"/>
      <c r="W19" s="534"/>
      <c r="X19" s="535"/>
      <c r="Y19" s="535"/>
      <c r="Z19" s="534"/>
      <c r="AB19" s="535"/>
      <c r="AC19" s="535"/>
      <c r="AE19" s="608">
        <f>AE18/AD18</f>
        <v>0.34463671811737445</v>
      </c>
      <c r="AF19" s="550" t="s">
        <v>339</v>
      </c>
      <c r="AG19" s="243"/>
    </row>
    <row r="20" spans="1:46" x14ac:dyDescent="0.25">
      <c r="A20" s="563" t="s">
        <v>343</v>
      </c>
      <c r="B20" s="587">
        <f>X17</f>
        <v>2660.3066514559546</v>
      </c>
      <c r="C20" s="564" t="s">
        <v>9</v>
      </c>
      <c r="E20" s="340"/>
      <c r="F20" s="332"/>
      <c r="G20" s="341" t="s">
        <v>188</v>
      </c>
      <c r="H20" s="342">
        <f>C34</f>
        <v>7.0806541773586487</v>
      </c>
      <c r="I20" s="342">
        <f>C34</f>
        <v>7.0806541773586487</v>
      </c>
      <c r="J20" s="332"/>
      <c r="K20" s="341"/>
      <c r="L20" s="343">
        <v>2000</v>
      </c>
      <c r="M20" s="343">
        <v>2001</v>
      </c>
      <c r="N20" s="343">
        <v>2002</v>
      </c>
      <c r="O20" s="343">
        <v>2003</v>
      </c>
      <c r="P20" s="343">
        <v>2004</v>
      </c>
      <c r="Q20" s="343">
        <v>2005</v>
      </c>
      <c r="R20" s="343">
        <v>2006</v>
      </c>
      <c r="S20" s="343">
        <v>2007</v>
      </c>
      <c r="T20" s="343">
        <v>2008</v>
      </c>
      <c r="U20" s="537">
        <v>2009</v>
      </c>
      <c r="V20" s="537">
        <v>2010</v>
      </c>
      <c r="W20" s="537">
        <v>2011</v>
      </c>
      <c r="X20" s="538">
        <v>2012</v>
      </c>
      <c r="Y20" s="538">
        <v>2013</v>
      </c>
      <c r="Z20" s="538">
        <v>2014</v>
      </c>
      <c r="AA20" s="538">
        <v>2015</v>
      </c>
      <c r="AB20" s="538">
        <v>2016</v>
      </c>
      <c r="AC20" s="538">
        <v>2017</v>
      </c>
      <c r="AD20" s="538">
        <v>2018</v>
      </c>
      <c r="AE20" s="538">
        <v>2019</v>
      </c>
      <c r="AF20" s="648"/>
      <c r="AG20" s="610"/>
      <c r="AH20" s="66"/>
      <c r="AI20" s="66"/>
      <c r="AJ20" s="243"/>
      <c r="AK20" s="243"/>
    </row>
    <row r="21" spans="1:46" x14ac:dyDescent="0.25">
      <c r="A21" s="563" t="s">
        <v>393</v>
      </c>
      <c r="B21" s="587">
        <f>B20*B34</f>
        <v>26698837554.011959</v>
      </c>
      <c r="C21" s="564" t="s">
        <v>389</v>
      </c>
      <c r="E21" s="342"/>
      <c r="F21" s="332"/>
      <c r="G21" s="341" t="s">
        <v>209</v>
      </c>
      <c r="H21" s="342">
        <f>(E13+F13+G13+H13+I13+J13+K13+L13+M13+N13)/10</f>
        <v>6.1737014529627192</v>
      </c>
      <c r="I21" s="342">
        <f>(E11+F11+G11+H11+I11+J11+K11+L11+M11+N11)/10</f>
        <v>4.797832802649828</v>
      </c>
      <c r="J21" s="342"/>
      <c r="K21" s="332"/>
      <c r="L21" s="344">
        <f t="shared" ref="L21:AA21" si="5">K34</f>
        <v>6.5714638315358398</v>
      </c>
      <c r="M21" s="344">
        <f t="shared" si="5"/>
        <v>6.5568763682657103</v>
      </c>
      <c r="N21" s="344">
        <f t="shared" si="5"/>
        <v>6.6952129065666401</v>
      </c>
      <c r="O21" s="344">
        <f t="shared" si="5"/>
        <v>6.7468112857479596</v>
      </c>
      <c r="P21" s="344">
        <f t="shared" si="5"/>
        <v>6.5456713065432499</v>
      </c>
      <c r="Q21" s="344">
        <f t="shared" si="5"/>
        <v>6.17569067629461</v>
      </c>
      <c r="R21" s="344">
        <f t="shared" si="5"/>
        <v>6.0764927498884198</v>
      </c>
      <c r="S21" s="344">
        <f t="shared" si="5"/>
        <v>5.7752869144953101</v>
      </c>
      <c r="T21" s="344">
        <f t="shared" si="5"/>
        <v>5.5194646021821203</v>
      </c>
      <c r="U21" s="539">
        <f t="shared" si="5"/>
        <v>5.0740438881073402</v>
      </c>
      <c r="V21" s="539">
        <f t="shared" si="5"/>
        <v>5.6752990895090401</v>
      </c>
      <c r="W21" s="539">
        <f t="shared" si="5"/>
        <v>5.1801533963529396</v>
      </c>
      <c r="X21" s="539">
        <f t="shared" si="5"/>
        <v>4.81124871805339</v>
      </c>
      <c r="Y21" s="539">
        <f t="shared" si="5"/>
        <v>4.5777956528980797</v>
      </c>
      <c r="Z21" s="539">
        <f t="shared" si="5"/>
        <v>4.5505264463136896</v>
      </c>
      <c r="AA21" s="539">
        <f t="shared" si="5"/>
        <v>4.5263820530479899</v>
      </c>
      <c r="AB21" s="539">
        <f>AA34</f>
        <v>4.5403159553764301</v>
      </c>
      <c r="AC21" s="539">
        <f>AB34</f>
        <v>4.4757099871959101</v>
      </c>
      <c r="AD21" s="539">
        <f>AC34</f>
        <v>4.3652610397492904</v>
      </c>
      <c r="AE21" s="582">
        <f>AD34</f>
        <v>4.4512253355271296</v>
      </c>
      <c r="AF21" s="60"/>
      <c r="AG21" s="60"/>
      <c r="AH21" s="66"/>
      <c r="AI21" s="66"/>
      <c r="AJ21" s="243"/>
      <c r="AK21" s="243"/>
    </row>
    <row r="22" spans="1:46" x14ac:dyDescent="0.25">
      <c r="A22" s="564" t="s">
        <v>344</v>
      </c>
      <c r="B22" s="587">
        <f>B23/B34</f>
        <v>110.12056596253487</v>
      </c>
      <c r="C22" s="564" t="s">
        <v>9</v>
      </c>
      <c r="E22" s="342"/>
      <c r="F22" s="332"/>
      <c r="G22" s="536" t="s">
        <v>374</v>
      </c>
      <c r="H22" s="342">
        <f>(O13+P13+Q13+R13+S13+T13+U13+V13+W13+X13)/10</f>
        <v>4.7153917674023891</v>
      </c>
      <c r="I22" s="342">
        <f>(O11+P11+Q11+R11+S11+T11+U11+V11+W11+X11)/10</f>
        <v>2.6572556536920198</v>
      </c>
      <c r="J22" s="346"/>
      <c r="K22" s="347"/>
      <c r="L22" s="348">
        <f t="shared" ref="L22:AE22" si="6">E11</f>
        <v>5.7610925196808447</v>
      </c>
      <c r="M22" s="348">
        <f t="shared" si="6"/>
        <v>5.5470348047850617</v>
      </c>
      <c r="N22" s="348">
        <f t="shared" si="6"/>
        <v>5.3329770898892797</v>
      </c>
      <c r="O22" s="348">
        <f t="shared" si="6"/>
        <v>5.1189193749934994</v>
      </c>
      <c r="P22" s="348">
        <f t="shared" si="6"/>
        <v>4.9048616600977191</v>
      </c>
      <c r="Q22" s="348">
        <f t="shared" si="6"/>
        <v>4.6908039452019379</v>
      </c>
      <c r="R22" s="348">
        <f t="shared" si="6"/>
        <v>4.4767462303061576</v>
      </c>
      <c r="S22" s="348">
        <f t="shared" si="6"/>
        <v>4.2626885154103764</v>
      </c>
      <c r="T22" s="348">
        <f t="shared" si="6"/>
        <v>4.0486308005145952</v>
      </c>
      <c r="U22" s="540">
        <f t="shared" si="6"/>
        <v>3.834573085618814</v>
      </c>
      <c r="V22" s="540">
        <f t="shared" si="6"/>
        <v>3.6205153707230338</v>
      </c>
      <c r="W22" s="540">
        <f t="shared" si="6"/>
        <v>3.4064576558272526</v>
      </c>
      <c r="X22" s="541">
        <f t="shared" si="6"/>
        <v>3.1923999409314714</v>
      </c>
      <c r="Y22" s="541">
        <f t="shared" si="6"/>
        <v>2.9783422260356911</v>
      </c>
      <c r="Z22" s="541">
        <f t="shared" si="6"/>
        <v>2.7642845111399099</v>
      </c>
      <c r="AA22" s="541">
        <f t="shared" si="6"/>
        <v>2.5502267962441296</v>
      </c>
      <c r="AB22" s="541">
        <f t="shared" si="6"/>
        <v>2.3361690813483484</v>
      </c>
      <c r="AC22" s="541">
        <f t="shared" si="6"/>
        <v>2.1221113664525673</v>
      </c>
      <c r="AD22" s="541">
        <f t="shared" si="6"/>
        <v>1.9080536515567861</v>
      </c>
      <c r="AE22" s="541">
        <f t="shared" si="6"/>
        <v>1.6939959366610058</v>
      </c>
      <c r="AF22" s="254"/>
      <c r="AG22" s="254"/>
      <c r="AH22" s="345"/>
      <c r="AI22" s="243"/>
      <c r="AJ22" s="254"/>
      <c r="AK22" s="254"/>
    </row>
    <row r="23" spans="1:46" x14ac:dyDescent="0.25">
      <c r="A23" s="564" t="s">
        <v>394</v>
      </c>
      <c r="B23" s="587">
        <f>J34*1000000</f>
        <v>1105170000</v>
      </c>
      <c r="C23" s="564" t="s">
        <v>389</v>
      </c>
      <c r="E23" s="330"/>
      <c r="F23" s="332"/>
      <c r="G23" s="341" t="s">
        <v>210</v>
      </c>
      <c r="H23" s="342">
        <v>4.1399999999999997</v>
      </c>
      <c r="I23" s="342">
        <f>H23</f>
        <v>4.1399999999999997</v>
      </c>
      <c r="J23" s="330"/>
      <c r="K23" s="349"/>
      <c r="L23" s="350">
        <v>100</v>
      </c>
      <c r="M23" s="330"/>
      <c r="N23" s="342"/>
      <c r="O23" s="351"/>
      <c r="P23" s="352"/>
      <c r="Q23" s="352"/>
      <c r="R23" s="352"/>
      <c r="S23" s="352"/>
      <c r="T23" s="578"/>
      <c r="U23" s="534"/>
      <c r="V23" s="534"/>
      <c r="W23" s="534"/>
      <c r="X23" s="535"/>
      <c r="Y23" s="535"/>
      <c r="Z23" s="535"/>
      <c r="AA23" s="44"/>
      <c r="AB23" s="44"/>
      <c r="AC23" s="44"/>
      <c r="AD23" s="44"/>
      <c r="AE23" s="338"/>
      <c r="AF23" s="353"/>
      <c r="AG23" s="345"/>
      <c r="AH23" s="345"/>
      <c r="AI23" s="243"/>
      <c r="AJ23" s="354"/>
      <c r="AK23" s="251"/>
    </row>
    <row r="24" spans="1:46" x14ac:dyDescent="0.25">
      <c r="A24" s="564" t="s">
        <v>395</v>
      </c>
      <c r="B24" s="587">
        <f>B21-B23</f>
        <v>25593667554.011959</v>
      </c>
      <c r="C24" s="564" t="s">
        <v>389</v>
      </c>
      <c r="E24" s="332"/>
      <c r="F24" s="332"/>
      <c r="G24" s="341" t="s">
        <v>211</v>
      </c>
      <c r="H24" s="342">
        <v>4.5</v>
      </c>
      <c r="I24" s="342">
        <f>H24</f>
        <v>4.5</v>
      </c>
      <c r="J24" s="330"/>
      <c r="K24" s="330"/>
      <c r="L24" s="342">
        <f>C34-I34</f>
        <v>-47686.848720998736</v>
      </c>
      <c r="M24" s="330"/>
      <c r="N24" s="330"/>
      <c r="O24" s="355"/>
      <c r="P24" s="330"/>
      <c r="Q24" s="352"/>
      <c r="R24" s="352"/>
      <c r="S24" s="352"/>
      <c r="T24" s="579"/>
      <c r="U24" s="575">
        <f>C34</f>
        <v>7.0806541773586487</v>
      </c>
      <c r="V24" s="573" t="s">
        <v>356</v>
      </c>
      <c r="W24" s="79"/>
      <c r="X24" s="44"/>
      <c r="Y24" s="44"/>
      <c r="Z24" s="44"/>
      <c r="AA24" s="44"/>
      <c r="AB24" s="44"/>
      <c r="AC24" s="44"/>
      <c r="AD24" s="44"/>
      <c r="AE24" s="338"/>
      <c r="AF24" s="338"/>
      <c r="AG24" s="251"/>
      <c r="AH24" s="329"/>
      <c r="AI24" s="251"/>
      <c r="AJ24" s="251"/>
      <c r="AK24" s="251"/>
    </row>
    <row r="25" spans="1:46" x14ac:dyDescent="0.25">
      <c r="A25" s="564" t="s">
        <v>348</v>
      </c>
      <c r="B25" s="587">
        <f>B20/AE34</f>
        <v>24.430929165713906</v>
      </c>
      <c r="C25" s="564" t="s">
        <v>390</v>
      </c>
      <c r="E25" s="330"/>
      <c r="F25" s="332"/>
      <c r="G25" s="536" t="s">
        <v>375</v>
      </c>
      <c r="H25" s="342">
        <v>4.93</v>
      </c>
      <c r="I25" s="342">
        <f>H25</f>
        <v>4.93</v>
      </c>
      <c r="J25" s="332"/>
      <c r="K25" s="330"/>
      <c r="L25" s="330"/>
      <c r="M25" s="330"/>
      <c r="N25" s="330"/>
      <c r="O25" s="330"/>
      <c r="P25" s="330"/>
      <c r="Q25" s="330"/>
      <c r="R25" s="330"/>
      <c r="S25" s="330"/>
      <c r="T25" s="211"/>
      <c r="U25" s="575">
        <f>X11</f>
        <v>1.6939959366610058</v>
      </c>
      <c r="V25" s="573" t="s">
        <v>352</v>
      </c>
      <c r="W25" s="336"/>
      <c r="X25" s="339"/>
      <c r="Y25" s="339"/>
      <c r="Z25" s="357"/>
      <c r="AA25" s="337"/>
      <c r="AB25" s="337"/>
      <c r="AC25" s="337"/>
      <c r="AD25" s="337"/>
      <c r="AE25" s="337"/>
      <c r="AF25" s="353"/>
      <c r="AG25" s="329"/>
      <c r="AH25" s="329"/>
      <c r="AI25" s="239"/>
      <c r="AJ25" s="239"/>
      <c r="AK25" s="239"/>
    </row>
    <row r="26" spans="1:46" x14ac:dyDescent="0.25">
      <c r="A26" s="564" t="s">
        <v>342</v>
      </c>
      <c r="B26" s="565">
        <f>B23/B24</f>
        <v>4.3181384522858586E-2</v>
      </c>
      <c r="C26" s="564"/>
      <c r="E26" s="330"/>
      <c r="F26" s="358"/>
      <c r="G26" s="332"/>
      <c r="H26" s="332"/>
      <c r="I26" s="346"/>
      <c r="J26" s="342"/>
      <c r="K26" s="359"/>
      <c r="L26" s="330"/>
      <c r="M26" s="330"/>
      <c r="N26" s="330"/>
      <c r="O26" s="330"/>
      <c r="P26" s="330"/>
      <c r="Q26" s="330"/>
      <c r="R26" s="330"/>
      <c r="S26" s="351"/>
      <c r="T26" s="211"/>
      <c r="U26" s="576">
        <f>U24-U25</f>
        <v>5.3866582406976429</v>
      </c>
      <c r="V26" s="574"/>
      <c r="W26" s="336"/>
      <c r="X26" s="339"/>
      <c r="Y26" s="339"/>
      <c r="Z26" s="339"/>
      <c r="AA26" s="338"/>
      <c r="AB26" s="338"/>
      <c r="AC26" s="338"/>
      <c r="AD26" s="338"/>
      <c r="AE26" s="337"/>
      <c r="AF26" s="338"/>
      <c r="AG26" s="251"/>
      <c r="AI26" s="239"/>
      <c r="AJ26" s="239"/>
      <c r="AK26" s="239"/>
    </row>
    <row r="27" spans="1:46" x14ac:dyDescent="0.25">
      <c r="A27" s="561" t="s">
        <v>6</v>
      </c>
      <c r="B27" s="585">
        <f>B24/B34</f>
        <v>2550.1860854934198</v>
      </c>
      <c r="C27" s="561" t="s">
        <v>9</v>
      </c>
      <c r="E27" s="360"/>
      <c r="F27" s="361">
        <f>I34</f>
        <v>47693.929375176092</v>
      </c>
      <c r="G27" s="361">
        <v>11000</v>
      </c>
      <c r="H27" s="362">
        <f>F27-G27</f>
        <v>36693.929375176092</v>
      </c>
      <c r="I27" s="362">
        <f>H27/10</f>
        <v>3669.3929375176094</v>
      </c>
      <c r="J27" s="362">
        <f>I27*AQ13</f>
        <v>0</v>
      </c>
      <c r="K27" s="362">
        <f>F27-J27</f>
        <v>47693.929375176092</v>
      </c>
      <c r="L27" s="330"/>
      <c r="M27" s="330"/>
      <c r="N27" s="330"/>
      <c r="O27" s="330"/>
      <c r="P27" s="330"/>
      <c r="Q27" s="330"/>
      <c r="R27" s="330"/>
      <c r="S27" s="351"/>
      <c r="T27" s="211"/>
      <c r="U27" s="577">
        <f>(U26/U24)*-1</f>
        <v>-0.76075714274003281</v>
      </c>
      <c r="V27" s="577" t="s">
        <v>353</v>
      </c>
      <c r="W27" s="356"/>
      <c r="X27" s="338"/>
      <c r="Y27" s="356"/>
      <c r="Z27" s="338"/>
      <c r="AA27" s="338"/>
      <c r="AB27" s="338"/>
      <c r="AC27" s="338"/>
      <c r="AD27" s="338"/>
      <c r="AE27" s="338"/>
      <c r="AF27" s="353"/>
      <c r="AG27" s="329"/>
      <c r="AI27" s="239"/>
      <c r="AJ27" s="239"/>
      <c r="AK27" s="239"/>
    </row>
    <row r="28" spans="1:46" x14ac:dyDescent="0.25">
      <c r="A28" s="561" t="s">
        <v>396</v>
      </c>
      <c r="B28" s="586">
        <f>B24/1000000000</f>
        <v>25.593667554011958</v>
      </c>
      <c r="C28" s="561" t="s">
        <v>392</v>
      </c>
      <c r="E28" s="350"/>
      <c r="F28" s="332"/>
      <c r="G28" s="332"/>
      <c r="H28" s="332"/>
      <c r="I28" s="332"/>
      <c r="J28" s="332"/>
      <c r="K28" s="332"/>
      <c r="L28" s="330"/>
      <c r="M28" s="330"/>
      <c r="N28" s="330"/>
      <c r="O28" s="330"/>
      <c r="P28" s="330"/>
      <c r="Q28" s="330"/>
      <c r="R28" s="330"/>
      <c r="S28" s="330"/>
      <c r="T28" s="211"/>
      <c r="U28" s="577">
        <f>U27/20</f>
        <v>-3.8037857137001641E-2</v>
      </c>
      <c r="V28" s="577" t="s">
        <v>357</v>
      </c>
      <c r="W28" s="356"/>
      <c r="X28" s="356"/>
      <c r="Y28" s="356"/>
      <c r="Z28" s="338"/>
      <c r="AA28" s="338"/>
      <c r="AB28" s="338"/>
      <c r="AC28" s="338"/>
      <c r="AD28" s="338"/>
      <c r="AE28" s="337"/>
      <c r="AF28" s="338"/>
      <c r="AG28" s="363"/>
      <c r="AJ28" s="364"/>
    </row>
    <row r="29" spans="1:46" x14ac:dyDescent="0.25">
      <c r="A29" s="688" t="s">
        <v>398</v>
      </c>
      <c r="B29" s="692">
        <f>Y14/20</f>
        <v>1.7170023820116307</v>
      </c>
      <c r="C29" s="688" t="s">
        <v>391</v>
      </c>
      <c r="E29" s="332"/>
      <c r="F29" s="332"/>
      <c r="G29" s="332"/>
      <c r="H29" s="332"/>
      <c r="I29" s="332"/>
      <c r="J29" s="332"/>
      <c r="K29" s="332"/>
      <c r="L29" s="332"/>
      <c r="M29" s="332"/>
      <c r="N29" s="332"/>
      <c r="O29" s="332"/>
      <c r="P29" s="332"/>
      <c r="Q29" s="332"/>
      <c r="R29" s="332"/>
      <c r="S29" s="332"/>
      <c r="T29" s="580"/>
      <c r="U29" s="365"/>
      <c r="V29" s="365"/>
      <c r="W29" s="365"/>
      <c r="X29" s="339"/>
      <c r="Y29" s="339"/>
      <c r="Z29" s="339"/>
      <c r="AA29" s="339"/>
      <c r="AB29" s="339"/>
      <c r="AC29" s="339"/>
      <c r="AD29" s="339"/>
      <c r="AE29" s="339"/>
      <c r="AF29" s="339"/>
      <c r="AJ29" s="363"/>
    </row>
    <row r="30" spans="1:46" x14ac:dyDescent="0.25">
      <c r="A30" s="688" t="s">
        <v>399</v>
      </c>
      <c r="B30" s="689">
        <f>AE19</f>
        <v>0.34463671811737445</v>
      </c>
      <c r="C30" s="688" t="s">
        <v>387</v>
      </c>
      <c r="E30" s="332"/>
      <c r="F30" s="332"/>
      <c r="G30" s="332"/>
      <c r="H30" s="332"/>
      <c r="I30" s="332"/>
      <c r="J30" s="332"/>
      <c r="K30" s="332"/>
      <c r="L30" s="332"/>
      <c r="M30" s="332"/>
      <c r="N30" s="332"/>
      <c r="O30" s="332"/>
      <c r="P30" s="332"/>
      <c r="Q30" s="332"/>
      <c r="R30" s="332"/>
      <c r="S30" s="332"/>
      <c r="T30" s="332"/>
      <c r="U30" s="365"/>
      <c r="V30" s="365"/>
      <c r="W30" s="365"/>
      <c r="X30" s="339"/>
      <c r="Y30" s="339"/>
      <c r="Z30" s="339"/>
      <c r="AA30" s="339"/>
      <c r="AB30" s="339"/>
      <c r="AC30" s="339"/>
      <c r="AD30" s="339"/>
      <c r="AE30" s="339"/>
      <c r="AF30" s="339"/>
      <c r="AJ30" s="363"/>
    </row>
    <row r="31" spans="1:46" x14ac:dyDescent="0.25">
      <c r="E31" s="330"/>
      <c r="F31" s="330"/>
      <c r="G31" s="330"/>
      <c r="H31" s="330"/>
      <c r="I31" s="330"/>
      <c r="J31" s="330"/>
      <c r="K31" s="330"/>
      <c r="L31" s="330"/>
      <c r="M31" s="330"/>
      <c r="N31" s="330"/>
      <c r="O31" s="330"/>
      <c r="P31" s="330"/>
      <c r="Q31" s="330"/>
      <c r="R31" s="330"/>
      <c r="S31" s="330"/>
      <c r="T31" s="330"/>
      <c r="U31" s="339"/>
      <c r="V31" s="339"/>
      <c r="W31" s="339"/>
      <c r="X31" s="339"/>
      <c r="Y31" s="339"/>
      <c r="Z31" s="339"/>
      <c r="AA31" s="339"/>
      <c r="AB31" s="339"/>
      <c r="AC31" s="339"/>
      <c r="AD31" s="339"/>
      <c r="AE31" s="339"/>
      <c r="AF31" s="339"/>
      <c r="AG31" s="329"/>
      <c r="AJ31" s="366"/>
    </row>
    <row r="32" spans="1:46" x14ac:dyDescent="0.25">
      <c r="A32" s="651"/>
      <c r="E32" s="2"/>
      <c r="AF32" s="363"/>
      <c r="AG32" s="329"/>
      <c r="AI32" s="371"/>
      <c r="AJ32" s="633" t="s">
        <v>380</v>
      </c>
      <c r="AK32" s="634"/>
      <c r="AL32" s="635"/>
      <c r="AM32" s="635"/>
      <c r="AN32" s="635"/>
    </row>
    <row r="33" spans="1:40" x14ac:dyDescent="0.25">
      <c r="A33" s="465"/>
      <c r="B33" s="147" t="s">
        <v>7</v>
      </c>
      <c r="C33" s="147" t="s">
        <v>188</v>
      </c>
      <c r="D33" s="147" t="s">
        <v>312</v>
      </c>
      <c r="E33" s="147" t="s">
        <v>212</v>
      </c>
      <c r="F33" s="147" t="s">
        <v>307</v>
      </c>
      <c r="G33" s="147" t="s">
        <v>189</v>
      </c>
      <c r="H33" s="147" t="s">
        <v>189</v>
      </c>
      <c r="I33" s="147" t="s">
        <v>213</v>
      </c>
      <c r="J33" s="147" t="s">
        <v>295</v>
      </c>
      <c r="K33" s="147">
        <v>2000</v>
      </c>
      <c r="L33" s="147">
        <v>2001</v>
      </c>
      <c r="M33" s="147">
        <v>2002</v>
      </c>
      <c r="N33" s="147">
        <v>2003</v>
      </c>
      <c r="O33" s="147">
        <v>2004</v>
      </c>
      <c r="P33" s="147">
        <v>2005</v>
      </c>
      <c r="Q33" s="147">
        <v>2006</v>
      </c>
      <c r="R33" s="147">
        <v>2007</v>
      </c>
      <c r="S33" s="147">
        <v>2008</v>
      </c>
      <c r="T33" s="147">
        <v>2009</v>
      </c>
      <c r="U33" s="147">
        <v>2010</v>
      </c>
      <c r="V33" s="147">
        <v>2011</v>
      </c>
      <c r="W33" s="147">
        <v>2012</v>
      </c>
      <c r="X33" s="147">
        <v>2013</v>
      </c>
      <c r="Y33" s="147">
        <v>2014</v>
      </c>
      <c r="Z33" s="147">
        <v>2015</v>
      </c>
      <c r="AA33" s="147">
        <v>2016</v>
      </c>
      <c r="AB33" s="147">
        <v>2017</v>
      </c>
      <c r="AC33" s="147">
        <v>2018</v>
      </c>
      <c r="AD33" s="147">
        <v>2019</v>
      </c>
      <c r="AE33" s="150"/>
      <c r="AF33" s="364"/>
      <c r="AG33" s="363"/>
      <c r="AI33" s="371"/>
      <c r="AJ33" s="631" t="s">
        <v>181</v>
      </c>
      <c r="AK33" s="631" t="s">
        <v>181</v>
      </c>
      <c r="AL33" s="631" t="s">
        <v>377</v>
      </c>
      <c r="AM33" s="631" t="s">
        <v>378</v>
      </c>
      <c r="AN33" s="631" t="s">
        <v>377</v>
      </c>
    </row>
    <row r="34" spans="1:40" x14ac:dyDescent="0.25">
      <c r="A34" s="544" t="s">
        <v>47</v>
      </c>
      <c r="B34" s="85">
        <v>10036000</v>
      </c>
      <c r="C34" s="583">
        <v>7.0806541773586487</v>
      </c>
      <c r="D34" s="413">
        <v>136.33016541453779</v>
      </c>
      <c r="E34" s="413">
        <v>228.69469346299098</v>
      </c>
      <c r="F34" s="414">
        <v>-8.2211976020880275</v>
      </c>
      <c r="G34" s="414">
        <v>1.8833539374647075</v>
      </c>
      <c r="H34" s="414">
        <v>1.6394439158473413</v>
      </c>
      <c r="I34" s="415">
        <v>47693.929375176092</v>
      </c>
      <c r="J34" s="415">
        <v>1105.17</v>
      </c>
      <c r="K34" s="424">
        <v>6.5714638315358398</v>
      </c>
      <c r="L34" s="424">
        <v>6.5568763682657103</v>
      </c>
      <c r="M34" s="424">
        <v>6.6952129065666401</v>
      </c>
      <c r="N34" s="424">
        <v>6.7468112857479596</v>
      </c>
      <c r="O34" s="424">
        <v>6.5456713065432499</v>
      </c>
      <c r="P34" s="424">
        <v>6.17569067629461</v>
      </c>
      <c r="Q34" s="424">
        <v>6.0764927498884198</v>
      </c>
      <c r="R34" s="424">
        <v>5.7752869144953101</v>
      </c>
      <c r="S34" s="419">
        <v>5.5194646021821203</v>
      </c>
      <c r="T34" s="419">
        <v>5.0740438881073402</v>
      </c>
      <c r="U34" s="419">
        <v>5.6752990895090401</v>
      </c>
      <c r="V34" s="419">
        <v>5.1801533963529396</v>
      </c>
      <c r="W34" s="373">
        <v>4.81124871805339</v>
      </c>
      <c r="X34" s="373">
        <v>4.5777956528980797</v>
      </c>
      <c r="Y34" s="425">
        <v>4.5505264463136896</v>
      </c>
      <c r="Z34" s="425">
        <v>4.5263820530479899</v>
      </c>
      <c r="AA34" s="438">
        <v>4.5403159553764301</v>
      </c>
      <c r="AB34" s="419">
        <v>4.4757099871959101</v>
      </c>
      <c r="AC34" s="438">
        <v>4.3652610397492904</v>
      </c>
      <c r="AD34" s="418">
        <v>4.4512253355271296</v>
      </c>
      <c r="AE34" s="466">
        <f>SUM(K34:AD34)</f>
        <v>108.89093220365108</v>
      </c>
      <c r="AF34" s="466">
        <f>SUM(K34:AD34)/20</f>
        <v>5.4445466101825541</v>
      </c>
      <c r="AG34" s="364"/>
      <c r="AI34" s="371"/>
      <c r="AJ34" s="631" t="s">
        <v>188</v>
      </c>
      <c r="AK34" s="631" t="s">
        <v>373</v>
      </c>
      <c r="AL34" s="631" t="s">
        <v>373</v>
      </c>
      <c r="AM34" s="631" t="s">
        <v>379</v>
      </c>
      <c r="AN34" s="631">
        <v>2019</v>
      </c>
    </row>
    <row r="35" spans="1:40" x14ac:dyDescent="0.25">
      <c r="A35" s="154"/>
      <c r="B35" s="151"/>
      <c r="C35" s="151"/>
      <c r="D35" s="449"/>
      <c r="E35" s="467"/>
      <c r="F35" s="673"/>
      <c r="G35" s="628"/>
      <c r="H35" s="629"/>
      <c r="I35" s="468"/>
      <c r="J35" s="151"/>
      <c r="K35" s="468"/>
      <c r="L35" s="468"/>
      <c r="M35" s="151"/>
      <c r="N35" s="151"/>
      <c r="O35" s="151"/>
      <c r="P35" s="151"/>
      <c r="Q35" s="151"/>
      <c r="R35" s="151"/>
      <c r="S35" s="151"/>
      <c r="T35" s="151"/>
      <c r="U35" s="151"/>
      <c r="V35" s="151"/>
      <c r="W35" s="151"/>
      <c r="X35" s="151"/>
      <c r="Y35" s="151"/>
      <c r="Z35" s="150"/>
      <c r="AA35" s="469"/>
      <c r="AB35" s="150"/>
      <c r="AC35" s="151"/>
      <c r="AD35" s="151"/>
      <c r="AE35" s="150"/>
      <c r="AF35" s="363"/>
      <c r="AG35" s="363"/>
      <c r="AJ35" s="632"/>
      <c r="AK35" s="632"/>
      <c r="AL35" s="632"/>
      <c r="AM35" s="632"/>
      <c r="AN35" s="632"/>
    </row>
    <row r="36" spans="1:40" x14ac:dyDescent="0.25">
      <c r="A36" s="148" t="s">
        <v>314</v>
      </c>
      <c r="B36" s="147" t="s">
        <v>7</v>
      </c>
      <c r="C36" s="147" t="s">
        <v>299</v>
      </c>
      <c r="D36" s="147" t="s">
        <v>312</v>
      </c>
      <c r="E36" s="147" t="s">
        <v>212</v>
      </c>
      <c r="F36" s="147" t="s">
        <v>307</v>
      </c>
      <c r="G36" s="147" t="s">
        <v>189</v>
      </c>
      <c r="H36" s="147" t="s">
        <v>189</v>
      </c>
      <c r="I36" s="147" t="s">
        <v>213</v>
      </c>
      <c r="J36" s="147" t="s">
        <v>313</v>
      </c>
      <c r="K36" s="147" t="s">
        <v>300</v>
      </c>
      <c r="L36" s="147" t="s">
        <v>300</v>
      </c>
      <c r="M36" s="147" t="s">
        <v>301</v>
      </c>
      <c r="N36" s="147" t="s">
        <v>301</v>
      </c>
      <c r="O36" s="147" t="s">
        <v>301</v>
      </c>
      <c r="P36" s="147" t="s">
        <v>301</v>
      </c>
      <c r="Q36" s="147" t="s">
        <v>301</v>
      </c>
      <c r="R36" s="147" t="s">
        <v>301</v>
      </c>
      <c r="S36" s="147" t="s">
        <v>301</v>
      </c>
      <c r="T36" s="147" t="s">
        <v>301</v>
      </c>
      <c r="U36" s="147" t="s">
        <v>301</v>
      </c>
      <c r="V36" s="147" t="s">
        <v>301</v>
      </c>
      <c r="W36" s="147" t="s">
        <v>301</v>
      </c>
      <c r="X36" s="147" t="s">
        <v>301</v>
      </c>
      <c r="Y36" s="147" t="s">
        <v>301</v>
      </c>
      <c r="Z36" s="147" t="s">
        <v>301</v>
      </c>
      <c r="AA36" s="147" t="s">
        <v>301</v>
      </c>
      <c r="AB36" s="147" t="s">
        <v>301</v>
      </c>
      <c r="AC36" s="147" t="s">
        <v>301</v>
      </c>
      <c r="AD36" s="147" t="s">
        <v>301</v>
      </c>
      <c r="AE36" s="147" t="s">
        <v>214</v>
      </c>
      <c r="AF36" s="367"/>
      <c r="AG36" s="363"/>
      <c r="AI36" s="636" t="str">
        <f>A34</f>
        <v>Sweden</v>
      </c>
      <c r="AJ36" s="647">
        <f>C34</f>
        <v>7.0806541773586487</v>
      </c>
      <c r="AK36" s="647">
        <f>AF34</f>
        <v>5.4445466101825541</v>
      </c>
      <c r="AL36" s="647">
        <f>Y11/20</f>
        <v>3.7275442281709248</v>
      </c>
      <c r="AM36" s="647">
        <f>AE19</f>
        <v>0.34463671811737445</v>
      </c>
      <c r="AN36" s="647">
        <f>X6</f>
        <v>3.9241726213992214</v>
      </c>
    </row>
    <row r="37" spans="1:40" x14ac:dyDescent="0.25">
      <c r="A37" s="148" t="s">
        <v>400</v>
      </c>
      <c r="B37" s="147">
        <v>2019</v>
      </c>
      <c r="C37" s="147" t="s">
        <v>188</v>
      </c>
      <c r="D37" s="147"/>
      <c r="E37" s="147" t="s">
        <v>215</v>
      </c>
      <c r="F37" s="147" t="s">
        <v>216</v>
      </c>
      <c r="G37" s="147" t="s">
        <v>217</v>
      </c>
      <c r="H37" s="147" t="s">
        <v>373</v>
      </c>
      <c r="I37" s="147" t="s">
        <v>373</v>
      </c>
      <c r="J37" s="147" t="s">
        <v>376</v>
      </c>
      <c r="K37" s="147">
        <v>2000</v>
      </c>
      <c r="L37" s="147">
        <v>2001</v>
      </c>
      <c r="M37" s="147">
        <v>2002</v>
      </c>
      <c r="N37" s="147">
        <v>2003</v>
      </c>
      <c r="O37" s="147">
        <v>2004</v>
      </c>
      <c r="P37" s="147">
        <v>2005</v>
      </c>
      <c r="Q37" s="147">
        <v>2006</v>
      </c>
      <c r="R37" s="147">
        <v>2007</v>
      </c>
      <c r="S37" s="147">
        <v>2008</v>
      </c>
      <c r="T37" s="147">
        <v>2009</v>
      </c>
      <c r="U37" s="147">
        <v>2010</v>
      </c>
      <c r="V37" s="147">
        <v>2011</v>
      </c>
      <c r="W37" s="147">
        <v>2012</v>
      </c>
      <c r="X37" s="147">
        <v>2013</v>
      </c>
      <c r="Y37" s="147">
        <v>2014</v>
      </c>
      <c r="Z37" s="147">
        <v>2015</v>
      </c>
      <c r="AA37" s="147">
        <v>2016</v>
      </c>
      <c r="AB37" s="147">
        <v>2017</v>
      </c>
      <c r="AC37" s="147">
        <v>2018</v>
      </c>
      <c r="AD37" s="147">
        <v>2019</v>
      </c>
      <c r="AE37" s="147"/>
      <c r="AF37" s="367"/>
    </row>
    <row r="38" spans="1:40" x14ac:dyDescent="0.25">
      <c r="A38" s="148" t="s">
        <v>381</v>
      </c>
      <c r="B38" s="148"/>
      <c r="C38" s="148"/>
      <c r="D38" s="148"/>
      <c r="E38" s="148"/>
      <c r="F38" s="148"/>
      <c r="G38" s="148"/>
      <c r="H38" s="148"/>
      <c r="I38" s="147"/>
      <c r="J38" s="148"/>
      <c r="K38" s="148"/>
      <c r="L38" s="148"/>
      <c r="M38" s="148"/>
      <c r="N38" s="148"/>
      <c r="O38" s="148"/>
      <c r="P38" s="148"/>
      <c r="Q38" s="148"/>
      <c r="R38" s="148"/>
      <c r="S38" s="148"/>
      <c r="T38" s="148"/>
      <c r="U38" s="148"/>
      <c r="V38" s="470"/>
      <c r="W38" s="147"/>
      <c r="X38" s="470"/>
      <c r="Y38" s="471"/>
      <c r="Z38" s="470"/>
      <c r="AA38" s="470"/>
      <c r="AB38" s="470"/>
      <c r="AC38" s="470"/>
      <c r="AD38" s="470"/>
      <c r="AE38" s="147"/>
      <c r="AF38" s="367"/>
    </row>
    <row r="39" spans="1:40" x14ac:dyDescent="0.25">
      <c r="A39" s="544" t="s">
        <v>107</v>
      </c>
      <c r="B39" s="85">
        <v>38042000</v>
      </c>
      <c r="C39" s="583">
        <v>0.10237123255481881</v>
      </c>
      <c r="D39" s="413">
        <v>49.853387059946009</v>
      </c>
      <c r="E39" s="413">
        <v>33.792985853897072</v>
      </c>
      <c r="F39" s="414">
        <v>0</v>
      </c>
      <c r="G39" s="414"/>
      <c r="H39" s="414"/>
      <c r="I39" s="415">
        <v>1923.8028392346023</v>
      </c>
      <c r="J39" s="415"/>
      <c r="K39" s="416">
        <v>5.4532637878350498E-2</v>
      </c>
      <c r="L39" s="416">
        <v>4.7045132268141998E-2</v>
      </c>
      <c r="M39" s="416">
        <v>3.9116833406885397E-2</v>
      </c>
      <c r="N39" s="416">
        <v>2.9617290887885901E-2</v>
      </c>
      <c r="O39" s="416">
        <v>3.2312504771089601E-2</v>
      </c>
      <c r="P39" s="416">
        <v>4.3139172753311403E-2</v>
      </c>
      <c r="Q39" s="416">
        <v>4.4801961486488899E-2</v>
      </c>
      <c r="R39" s="416">
        <v>4.5197885893933497E-2</v>
      </c>
      <c r="S39" s="417">
        <v>9.91947000364512E-2</v>
      </c>
      <c r="T39" s="417">
        <v>0.151696073685398</v>
      </c>
      <c r="U39" s="417">
        <v>0.195878304024279</v>
      </c>
      <c r="V39" s="417">
        <v>0.233037359111742</v>
      </c>
      <c r="W39" s="370">
        <v>0.31585159293429599</v>
      </c>
      <c r="X39" s="372">
        <v>0.51495059029981405</v>
      </c>
      <c r="Y39" s="149">
        <v>0.31658202696075199</v>
      </c>
      <c r="Z39" s="149">
        <v>0.29204493375902102</v>
      </c>
      <c r="AA39" s="438">
        <v>0.27359097494694101</v>
      </c>
      <c r="AB39" s="419">
        <v>0.281206249567584</v>
      </c>
      <c r="AC39" s="438">
        <v>0.28605108137274599</v>
      </c>
      <c r="AD39" s="418">
        <v>0.29559661422195999</v>
      </c>
      <c r="AE39" s="190" t="s">
        <v>369</v>
      </c>
    </row>
    <row r="40" spans="1:40" x14ac:dyDescent="0.25">
      <c r="A40" s="544" t="s">
        <v>96</v>
      </c>
      <c r="B40" s="83">
        <v>2881000</v>
      </c>
      <c r="C40" s="583">
        <v>0.91176418879317889</v>
      </c>
      <c r="D40" s="413">
        <v>113.84736319100239</v>
      </c>
      <c r="E40" s="413">
        <v>78.710635587420356</v>
      </c>
      <c r="F40" s="420">
        <v>-0.48699036454710132</v>
      </c>
      <c r="G40" s="420"/>
      <c r="H40" s="420"/>
      <c r="I40" s="421">
        <v>11196.787916713038</v>
      </c>
      <c r="J40" s="415"/>
      <c r="K40" s="422">
        <v>1.0456350164357799</v>
      </c>
      <c r="L40" s="422">
        <v>1.11208490908305</v>
      </c>
      <c r="M40" s="422">
        <v>1.29205990822211</v>
      </c>
      <c r="N40" s="422">
        <v>1.3608502086949299</v>
      </c>
      <c r="O40" s="422">
        <v>1.4320077591413101</v>
      </c>
      <c r="P40" s="422">
        <v>1.3637191824505199</v>
      </c>
      <c r="Q40" s="422">
        <v>1.3622011363343201</v>
      </c>
      <c r="R40" s="422">
        <v>1.41166644395501</v>
      </c>
      <c r="S40" s="423">
        <v>1.4114034497351</v>
      </c>
      <c r="T40" s="423">
        <v>1.45731685339427</v>
      </c>
      <c r="U40" s="417">
        <v>1.56424004839264</v>
      </c>
      <c r="V40" s="417">
        <v>1.70678168019859</v>
      </c>
      <c r="W40" s="370">
        <v>1.55977686883056</v>
      </c>
      <c r="X40" s="372">
        <v>1.6402128568027201</v>
      </c>
      <c r="Y40" s="149">
        <v>1.82221447047706</v>
      </c>
      <c r="Z40" s="149">
        <v>1.7021398424718199</v>
      </c>
      <c r="AA40" s="438">
        <v>1.6454782047260199</v>
      </c>
      <c r="AB40" s="419">
        <v>1.8651630077455701</v>
      </c>
      <c r="AC40" s="438">
        <v>1.85610013402261</v>
      </c>
      <c r="AD40" s="418">
        <v>1.9259565046926499</v>
      </c>
      <c r="AE40" s="190" t="s">
        <v>6</v>
      </c>
      <c r="AJ40" s="646"/>
      <c r="AK40" s="646"/>
      <c r="AL40" s="646"/>
      <c r="AM40" s="646"/>
      <c r="AN40" s="646"/>
    </row>
    <row r="41" spans="1:40" x14ac:dyDescent="0.25">
      <c r="A41" s="544" t="s">
        <v>84</v>
      </c>
      <c r="B41" s="83">
        <v>43053000</v>
      </c>
      <c r="C41" s="583">
        <v>2.7174132482310709</v>
      </c>
      <c r="D41" s="413">
        <v>102.8612707970275</v>
      </c>
      <c r="E41" s="413">
        <v>66.726438316597907</v>
      </c>
      <c r="F41" s="420">
        <v>0.1414931346439432</v>
      </c>
      <c r="G41" s="420"/>
      <c r="H41" s="420"/>
      <c r="I41" s="421">
        <v>11953.229779662865</v>
      </c>
      <c r="J41" s="415"/>
      <c r="K41" s="424">
        <v>2.6840326908573999</v>
      </c>
      <c r="L41" s="424">
        <v>2.5987655968960701</v>
      </c>
      <c r="M41" s="424">
        <v>2.7063463550279701</v>
      </c>
      <c r="N41" s="424">
        <v>2.8714444102266699</v>
      </c>
      <c r="O41" s="424">
        <v>2.8233752810758701</v>
      </c>
      <c r="P41" s="424">
        <v>2.95040239617735</v>
      </c>
      <c r="Q41" s="424">
        <v>3.06023681930108</v>
      </c>
      <c r="R41" s="424">
        <v>3.09015427543476</v>
      </c>
      <c r="S41" s="419">
        <v>3.1786976192724201</v>
      </c>
      <c r="T41" s="419">
        <v>3.2200439731169199</v>
      </c>
      <c r="U41" s="419">
        <v>3.2238406351465798</v>
      </c>
      <c r="V41" s="419">
        <v>3.33492388064509</v>
      </c>
      <c r="W41" s="373">
        <v>3.6508933433199902</v>
      </c>
      <c r="X41" s="373">
        <v>3.6895065491415999</v>
      </c>
      <c r="Y41" s="425">
        <v>3.9042439015905099</v>
      </c>
      <c r="Z41" s="425">
        <v>4.0737090466360701</v>
      </c>
      <c r="AA41" s="438">
        <v>3.9560868277167698</v>
      </c>
      <c r="AB41" s="419">
        <v>3.8702215976422001</v>
      </c>
      <c r="AC41" s="438">
        <v>4.0783900714008299</v>
      </c>
      <c r="AD41" s="418">
        <v>4.23088264314024</v>
      </c>
      <c r="AE41" s="190" t="s">
        <v>6</v>
      </c>
    </row>
    <row r="42" spans="1:40" x14ac:dyDescent="0.25">
      <c r="A42" s="544" t="s">
        <v>98</v>
      </c>
      <c r="B42" s="83">
        <v>31825000</v>
      </c>
      <c r="C42" s="583">
        <v>0.98826562663858386</v>
      </c>
      <c r="D42" s="413">
        <v>68.72931866364145</v>
      </c>
      <c r="E42" s="413">
        <v>53.568261446862778</v>
      </c>
      <c r="F42" s="420">
        <v>-11.328306729766581</v>
      </c>
      <c r="G42" s="420"/>
      <c r="H42" s="420"/>
      <c r="I42" s="421">
        <v>6796.9738756585784</v>
      </c>
      <c r="J42" s="415"/>
      <c r="K42" s="416">
        <v>1.01047957805832</v>
      </c>
      <c r="L42" s="416">
        <v>0.95934342921705396</v>
      </c>
      <c r="M42" s="416">
        <v>0.91249120842971398</v>
      </c>
      <c r="N42" s="416">
        <v>0.95852533073837798</v>
      </c>
      <c r="O42" s="416">
        <v>0.92780466977255005</v>
      </c>
      <c r="P42" s="416">
        <v>0.81716055596926196</v>
      </c>
      <c r="Q42" s="416">
        <v>0.825825269275555</v>
      </c>
      <c r="R42" s="416">
        <v>0.82114772944974901</v>
      </c>
      <c r="S42" s="417">
        <v>0.89593211327968603</v>
      </c>
      <c r="T42" s="417">
        <v>0.94540793730974104</v>
      </c>
      <c r="U42" s="417">
        <v>1.01889604324373</v>
      </c>
      <c r="V42" s="417">
        <v>1.0229515901037201</v>
      </c>
      <c r="W42" s="370">
        <v>0.94513922012137297</v>
      </c>
      <c r="X42" s="370">
        <v>1.0240104607698599</v>
      </c>
      <c r="Y42" s="149">
        <v>1.0701716779379999</v>
      </c>
      <c r="Z42" s="149">
        <v>1.1298269737491999</v>
      </c>
      <c r="AA42" s="438">
        <v>1.10987053844259</v>
      </c>
      <c r="AB42" s="419">
        <v>0.91926422607698999</v>
      </c>
      <c r="AC42" s="438">
        <v>0.82840623468741104</v>
      </c>
      <c r="AD42" s="418">
        <v>0.81223852683620101</v>
      </c>
      <c r="AE42" s="190" t="s">
        <v>369</v>
      </c>
    </row>
    <row r="43" spans="1:40" x14ac:dyDescent="0.25">
      <c r="A43" s="544" t="s">
        <v>219</v>
      </c>
      <c r="B43" s="83">
        <v>44781000</v>
      </c>
      <c r="C43" s="583">
        <v>3.6842447870836508</v>
      </c>
      <c r="D43" s="413">
        <v>109.10877563589784</v>
      </c>
      <c r="E43" s="413">
        <v>136.10054205245956</v>
      </c>
      <c r="F43" s="420">
        <v>-3.7408286577470875</v>
      </c>
      <c r="G43" s="420">
        <v>5.0925047882866906E-2</v>
      </c>
      <c r="H43" s="420">
        <v>3.9405036006466471E-2</v>
      </c>
      <c r="I43" s="421">
        <v>19948.844205479967</v>
      </c>
      <c r="J43" s="415"/>
      <c r="K43" s="427">
        <v>4.0704544566174201</v>
      </c>
      <c r="L43" s="427">
        <v>3.7702282130045499</v>
      </c>
      <c r="M43" s="427">
        <v>3.5212847278605599</v>
      </c>
      <c r="N43" s="427">
        <v>3.8245514132432201</v>
      </c>
      <c r="O43" s="427">
        <v>4.2050042272449097</v>
      </c>
      <c r="P43" s="427">
        <v>4.2344068880893104</v>
      </c>
      <c r="Q43" s="427">
        <v>4.4630228977726896</v>
      </c>
      <c r="R43" s="427">
        <v>4.6106077343520901</v>
      </c>
      <c r="S43" s="428">
        <v>4.8589283400268402</v>
      </c>
      <c r="T43" s="428">
        <v>4.5629859295749498</v>
      </c>
      <c r="U43" s="419">
        <v>4.6470846435150497</v>
      </c>
      <c r="V43" s="419">
        <v>4.7945658935062401</v>
      </c>
      <c r="W43" s="373">
        <v>4.8834776305624903</v>
      </c>
      <c r="X43" s="374">
        <v>4.7493173743779398</v>
      </c>
      <c r="Y43" s="425">
        <v>4.8853885928759997</v>
      </c>
      <c r="Z43" s="425">
        <v>4.90291126490518</v>
      </c>
      <c r="AA43" s="438">
        <v>4.8488855855991497</v>
      </c>
      <c r="AB43" s="419">
        <v>4.6545282275022002</v>
      </c>
      <c r="AC43" s="438">
        <v>4.5855008521966401</v>
      </c>
      <c r="AD43" s="418">
        <v>4.4214167380374603</v>
      </c>
      <c r="AE43" s="190" t="s">
        <v>6</v>
      </c>
    </row>
    <row r="44" spans="1:40" x14ac:dyDescent="0.25">
      <c r="A44" s="544" t="s">
        <v>99</v>
      </c>
      <c r="B44" s="83">
        <v>2958000</v>
      </c>
      <c r="C44" s="583">
        <v>2.2860839931748922</v>
      </c>
      <c r="D44" s="413">
        <v>106.8393508161417</v>
      </c>
      <c r="E44" s="413">
        <v>72.08566040283678</v>
      </c>
      <c r="F44" s="420">
        <v>-0.50432034428268824</v>
      </c>
      <c r="G44" s="420">
        <v>6.6864243098197287E-2</v>
      </c>
      <c r="H44" s="420">
        <v>0.18559223623092236</v>
      </c>
      <c r="I44" s="421">
        <v>10120.016747144706</v>
      </c>
      <c r="J44" s="415"/>
      <c r="K44" s="416">
        <v>1.1927936548529301</v>
      </c>
      <c r="L44" s="416">
        <v>1.2218209769033599</v>
      </c>
      <c r="M44" s="416">
        <v>1.0535438406012101</v>
      </c>
      <c r="N44" s="416">
        <v>1.18275279431111</v>
      </c>
      <c r="O44" s="416">
        <v>1.2779204082503199</v>
      </c>
      <c r="P44" s="416">
        <v>1.5234565811770899</v>
      </c>
      <c r="Q44" s="416">
        <v>1.54812795139429</v>
      </c>
      <c r="R44" s="416">
        <v>1.80449507926875</v>
      </c>
      <c r="S44" s="417">
        <v>1.99245254905062</v>
      </c>
      <c r="T44" s="417">
        <v>1.6123510711837701</v>
      </c>
      <c r="U44" s="417">
        <v>1.55071061380247</v>
      </c>
      <c r="V44" s="417">
        <v>1.7695611529500099</v>
      </c>
      <c r="W44" s="370">
        <v>2.0363446723712002</v>
      </c>
      <c r="X44" s="370">
        <v>1.9199843077093199</v>
      </c>
      <c r="Y44" s="149">
        <v>1.90250653605026</v>
      </c>
      <c r="Z44" s="149">
        <v>1.71618847398824</v>
      </c>
      <c r="AA44" s="438">
        <v>1.7345103719887001</v>
      </c>
      <c r="AB44" s="419">
        <v>1.84711134102271</v>
      </c>
      <c r="AC44" s="438">
        <v>2.1121900730091698</v>
      </c>
      <c r="AD44" s="418">
        <v>2.0165376169082001</v>
      </c>
      <c r="AE44" s="190" t="s">
        <v>369</v>
      </c>
    </row>
    <row r="45" spans="1:40" x14ac:dyDescent="0.25">
      <c r="A45" s="544" t="s">
        <v>20</v>
      </c>
      <c r="B45" s="83">
        <v>25203000</v>
      </c>
      <c r="C45" s="583">
        <v>16.9463447170452</v>
      </c>
      <c r="D45" s="413">
        <v>123.34499176578798</v>
      </c>
      <c r="E45" s="413">
        <v>255.61496821533834</v>
      </c>
      <c r="F45" s="414">
        <v>-1.2762570683606811</v>
      </c>
      <c r="G45" s="429"/>
      <c r="H45" s="429"/>
      <c r="I45" s="415">
        <v>45057.395898997056</v>
      </c>
      <c r="J45" s="415">
        <v>484.84</v>
      </c>
      <c r="K45" s="424">
        <v>18.5792360667268</v>
      </c>
      <c r="L45" s="424">
        <v>18.7259054970548</v>
      </c>
      <c r="M45" s="424">
        <v>18.943769345963101</v>
      </c>
      <c r="N45" s="424">
        <v>18.933300618099199</v>
      </c>
      <c r="O45" s="424">
        <v>19.405223181458201</v>
      </c>
      <c r="P45" s="424">
        <v>19.371620685338598</v>
      </c>
      <c r="Q45" s="424">
        <v>19.3639457846269</v>
      </c>
      <c r="R45" s="424">
        <v>19.5175728508978</v>
      </c>
      <c r="S45" s="419">
        <v>19.303907231945601</v>
      </c>
      <c r="T45" s="419">
        <v>19.2025581332122</v>
      </c>
      <c r="U45" s="419">
        <v>18.683414042626399</v>
      </c>
      <c r="V45" s="419">
        <v>18.278497345149901</v>
      </c>
      <c r="W45" s="373">
        <v>17.986535306316799</v>
      </c>
      <c r="X45" s="373">
        <v>17.541409381940898</v>
      </c>
      <c r="Y45" s="425">
        <v>16.909406939769202</v>
      </c>
      <c r="Z45" s="425">
        <v>16.975970192028399</v>
      </c>
      <c r="AA45" s="438">
        <v>17.071253360540599</v>
      </c>
      <c r="AB45" s="419">
        <v>16.950744180959202</v>
      </c>
      <c r="AC45" s="438">
        <v>16.7949804578931</v>
      </c>
      <c r="AD45" s="418">
        <v>17.2739127895235</v>
      </c>
      <c r="AE45" s="190" t="s">
        <v>6</v>
      </c>
    </row>
    <row r="46" spans="1:40" x14ac:dyDescent="0.25">
      <c r="A46" s="544" t="s">
        <v>29</v>
      </c>
      <c r="B46" s="83">
        <v>8955000</v>
      </c>
      <c r="C46" s="583">
        <v>8.2573850289907238</v>
      </c>
      <c r="D46" s="413">
        <v>132.15602168754097</v>
      </c>
      <c r="E46" s="413">
        <v>144.33875989126284</v>
      </c>
      <c r="F46" s="420">
        <v>2.789998926923495</v>
      </c>
      <c r="G46" s="429"/>
      <c r="H46" s="429"/>
      <c r="I46" s="415">
        <v>49189.241800003023</v>
      </c>
      <c r="J46" s="415">
        <v>87.14</v>
      </c>
      <c r="K46" s="427">
        <v>8.44019533330607</v>
      </c>
      <c r="L46" s="427">
        <v>8.9948481746917395</v>
      </c>
      <c r="M46" s="427">
        <v>9.1264539451097306</v>
      </c>
      <c r="N46" s="427">
        <v>9.6996441385262706</v>
      </c>
      <c r="O46" s="427">
        <v>9.7863159487949698</v>
      </c>
      <c r="P46" s="427">
        <v>9.8148886531242603</v>
      </c>
      <c r="Q46" s="427">
        <v>9.5162364764915992</v>
      </c>
      <c r="R46" s="427">
        <v>9.2111839383778094</v>
      </c>
      <c r="S46" s="428">
        <v>9.1892291070222907</v>
      </c>
      <c r="T46" s="428">
        <v>8.3644984199537902</v>
      </c>
      <c r="U46" s="419">
        <v>8.9571391225869306</v>
      </c>
      <c r="V46" s="419">
        <v>8.6854656073598093</v>
      </c>
      <c r="W46" s="373">
        <v>8.3083898846849102</v>
      </c>
      <c r="X46" s="373">
        <v>8.2766518369908209</v>
      </c>
      <c r="Y46" s="425">
        <v>7.8184944035547996</v>
      </c>
      <c r="Z46" s="425">
        <v>7.9548896697926201</v>
      </c>
      <c r="AA46" s="438">
        <v>7.9038196861972096</v>
      </c>
      <c r="AB46" s="419">
        <v>8.2096860400193403</v>
      </c>
      <c r="AC46" s="438">
        <v>8.0494023742134999</v>
      </c>
      <c r="AD46" s="418">
        <v>8.2547931071366794</v>
      </c>
      <c r="AE46" s="190" t="s">
        <v>6</v>
      </c>
    </row>
    <row r="47" spans="1:40" x14ac:dyDescent="0.25">
      <c r="A47" s="544" t="s">
        <v>108</v>
      </c>
      <c r="B47" s="83">
        <v>10048000</v>
      </c>
      <c r="C47" s="583">
        <v>4.7754248110172117</v>
      </c>
      <c r="D47" s="413">
        <v>101.1918567807229</v>
      </c>
      <c r="E47" s="413">
        <v>64.236876756455956</v>
      </c>
      <c r="F47" s="420">
        <v>2.0554272517321017</v>
      </c>
      <c r="G47" s="429"/>
      <c r="H47" s="429"/>
      <c r="I47" s="415">
        <v>13815.351497837377</v>
      </c>
      <c r="J47" s="415"/>
      <c r="K47" s="424">
        <v>3.4552999759219198</v>
      </c>
      <c r="L47" s="424">
        <v>3.2590130460128202</v>
      </c>
      <c r="M47" s="424">
        <v>3.1992173704501998</v>
      </c>
      <c r="N47" s="424">
        <v>3.4638505310380099</v>
      </c>
      <c r="O47" s="424">
        <v>3.3951471550690799</v>
      </c>
      <c r="P47" s="424">
        <v>3.5703297588541898</v>
      </c>
      <c r="Q47" s="424">
        <v>3.5817253447050401</v>
      </c>
      <c r="R47" s="424">
        <v>3.2199207773987601</v>
      </c>
      <c r="S47" s="419">
        <v>3.51773395663071</v>
      </c>
      <c r="T47" s="419">
        <v>2.9067481324502098</v>
      </c>
      <c r="U47" s="419">
        <v>2.7396388468512498</v>
      </c>
      <c r="V47" s="419">
        <v>3.0616334169266999</v>
      </c>
      <c r="W47" s="373">
        <v>3.32551206523208</v>
      </c>
      <c r="X47" s="374">
        <v>3.3825181853197899</v>
      </c>
      <c r="Y47" s="425">
        <v>3.4823773381657999</v>
      </c>
      <c r="Z47" s="425">
        <v>3.4097450951527901</v>
      </c>
      <c r="AA47" s="438">
        <v>3.4237868958467401</v>
      </c>
      <c r="AB47" s="419">
        <v>3.3221066748867201</v>
      </c>
      <c r="AC47" s="438">
        <v>3.3974612469475201</v>
      </c>
      <c r="AD47" s="418">
        <v>3.5931326908071499</v>
      </c>
      <c r="AE47" s="190" t="s">
        <v>369</v>
      </c>
    </row>
    <row r="48" spans="1:40" x14ac:dyDescent="0.25">
      <c r="A48" s="544" t="s">
        <v>62</v>
      </c>
      <c r="B48" s="83">
        <v>389000</v>
      </c>
      <c r="C48" s="583">
        <v>5.6226240567518984</v>
      </c>
      <c r="D48" s="413">
        <v>94.223636353657326</v>
      </c>
      <c r="E48" s="413">
        <v>153.65101412241216</v>
      </c>
      <c r="F48" s="414">
        <v>0</v>
      </c>
      <c r="G48" s="414"/>
      <c r="H48" s="414"/>
      <c r="I48" s="415">
        <v>33667.026771238241</v>
      </c>
      <c r="J48" s="415"/>
      <c r="K48" s="427">
        <v>5.4833677536607501</v>
      </c>
      <c r="L48" s="427">
        <v>5.36532396830785</v>
      </c>
      <c r="M48" s="427">
        <v>5.2267331981064702</v>
      </c>
      <c r="N48" s="427">
        <v>6.1891032598576103</v>
      </c>
      <c r="O48" s="427">
        <v>6.2536603014857697</v>
      </c>
      <c r="P48" s="427">
        <v>6.2833124538054799</v>
      </c>
      <c r="Q48" s="427">
        <v>5.9659619181490697</v>
      </c>
      <c r="R48" s="427">
        <v>5.7742044384975797</v>
      </c>
      <c r="S48" s="428">
        <v>3.9502986451892301</v>
      </c>
      <c r="T48" s="428">
        <v>4.6360594091039804</v>
      </c>
      <c r="U48" s="419">
        <v>4.8428034085036797</v>
      </c>
      <c r="V48" s="419">
        <v>4.71476946965638</v>
      </c>
      <c r="W48" s="373">
        <v>8.1021335077344006</v>
      </c>
      <c r="X48" s="374">
        <v>8.9270786302290404</v>
      </c>
      <c r="Y48" s="425">
        <v>8.2056349640554291</v>
      </c>
      <c r="Z48" s="425">
        <v>7.7491496666087603</v>
      </c>
      <c r="AA48" s="438">
        <v>7.7581075768301098</v>
      </c>
      <c r="AB48" s="419">
        <v>6.1751374012307698</v>
      </c>
      <c r="AC48" s="438">
        <v>6.2959503608788197</v>
      </c>
      <c r="AD48" s="418">
        <v>6.0761724534191703</v>
      </c>
      <c r="AE48" s="190" t="s">
        <v>6</v>
      </c>
    </row>
    <row r="49" spans="1:45" x14ac:dyDescent="0.25">
      <c r="A49" s="544" t="s">
        <v>19</v>
      </c>
      <c r="B49" s="83">
        <v>1641000</v>
      </c>
      <c r="C49" s="583">
        <v>26.449606769257947</v>
      </c>
      <c r="D49" s="413">
        <v>86.731940147772647</v>
      </c>
      <c r="E49" s="413">
        <v>97.601000248320688</v>
      </c>
      <c r="F49" s="420">
        <v>1.3495276653171391</v>
      </c>
      <c r="G49" s="429"/>
      <c r="H49" s="429"/>
      <c r="I49" s="415">
        <v>46928.542994253039</v>
      </c>
      <c r="J49" s="415"/>
      <c r="K49" s="424">
        <v>26.7282078820488</v>
      </c>
      <c r="L49" s="424">
        <v>26.378505796553402</v>
      </c>
      <c r="M49" s="424">
        <v>26.142930595947998</v>
      </c>
      <c r="N49" s="424">
        <v>25.559906039133899</v>
      </c>
      <c r="O49" s="424">
        <v>23.9997445202013</v>
      </c>
      <c r="P49" s="424">
        <v>26.282643613164201</v>
      </c>
      <c r="Q49" s="424">
        <v>26.550689895128802</v>
      </c>
      <c r="R49" s="424">
        <v>24.953405815646502</v>
      </c>
      <c r="S49" s="419">
        <v>24.8417096285181</v>
      </c>
      <c r="T49" s="419">
        <v>23.350489430681101</v>
      </c>
      <c r="U49" s="419">
        <v>23.2437383753768</v>
      </c>
      <c r="V49" s="419">
        <v>22.721154732912499</v>
      </c>
      <c r="W49" s="373">
        <v>22.7819361014982</v>
      </c>
      <c r="X49" s="373">
        <v>24.4628061274204</v>
      </c>
      <c r="Y49" s="425">
        <v>24.893994995660002</v>
      </c>
      <c r="Z49" s="425">
        <v>24.504088153681899</v>
      </c>
      <c r="AA49" s="438">
        <v>23.952803630479199</v>
      </c>
      <c r="AB49" s="419">
        <v>23.145704780608099</v>
      </c>
      <c r="AC49" s="438">
        <v>21.003453695153699</v>
      </c>
      <c r="AD49" s="418">
        <v>21.636528768084201</v>
      </c>
      <c r="AE49" s="190" t="s">
        <v>6</v>
      </c>
    </row>
    <row r="50" spans="1:45" x14ac:dyDescent="0.25">
      <c r="A50" s="544" t="s">
        <v>109</v>
      </c>
      <c r="B50" s="83">
        <v>163046000</v>
      </c>
      <c r="C50" s="583">
        <v>0.16217538218822292</v>
      </c>
      <c r="D50" s="413">
        <v>69.852306556468918</v>
      </c>
      <c r="E50" s="413">
        <v>33.337093397775263</v>
      </c>
      <c r="F50" s="420">
        <v>-0.42361699468048131</v>
      </c>
      <c r="G50" s="429"/>
      <c r="H50" s="429"/>
      <c r="I50" s="415">
        <v>3475.578379276325</v>
      </c>
      <c r="J50" s="415">
        <v>0.05</v>
      </c>
      <c r="K50" s="416">
        <v>0.20917174930198101</v>
      </c>
      <c r="L50" s="416">
        <v>0.24072220828796401</v>
      </c>
      <c r="M50" s="416">
        <v>0.248654343489777</v>
      </c>
      <c r="N50" s="416">
        <v>0.25473168993022499</v>
      </c>
      <c r="O50" s="416">
        <v>0.26473703513617902</v>
      </c>
      <c r="P50" s="416">
        <v>0.27734815236453098</v>
      </c>
      <c r="Q50" s="416">
        <v>0.29469102923781698</v>
      </c>
      <c r="R50" s="416">
        <v>0.30783673834284597</v>
      </c>
      <c r="S50" s="417">
        <v>0.34166758655069002</v>
      </c>
      <c r="T50" s="417">
        <v>0.35859902723631598</v>
      </c>
      <c r="U50" s="417">
        <v>0.39128473289746901</v>
      </c>
      <c r="V50" s="417">
        <v>0.409359213502761</v>
      </c>
      <c r="W50" s="370">
        <v>0.43011883001371598</v>
      </c>
      <c r="X50" s="372">
        <v>0.43926140783197998</v>
      </c>
      <c r="Y50" s="149">
        <v>0.45642059237777399</v>
      </c>
      <c r="Z50" s="149">
        <v>0.49989559635998498</v>
      </c>
      <c r="AA50" s="438">
        <v>0.50626091392914296</v>
      </c>
      <c r="AB50" s="419">
        <v>0.53514072577992</v>
      </c>
      <c r="AC50" s="438">
        <v>0.56233636973731704</v>
      </c>
      <c r="AD50" s="418">
        <v>0.65548011059337297</v>
      </c>
      <c r="AE50" s="190" t="s">
        <v>369</v>
      </c>
    </row>
    <row r="51" spans="1:45" x14ac:dyDescent="0.25">
      <c r="A51" s="544" t="s">
        <v>54</v>
      </c>
      <c r="B51" s="83">
        <v>287000</v>
      </c>
      <c r="C51" s="583">
        <v>2.9604430260323049</v>
      </c>
      <c r="D51" s="413">
        <v>89.771047490968854</v>
      </c>
      <c r="E51" s="413">
        <v>85.717661599923233</v>
      </c>
      <c r="F51" s="414">
        <v>0</v>
      </c>
      <c r="G51" s="414"/>
      <c r="H51" s="414"/>
      <c r="I51" s="415">
        <v>15643.44884503836</v>
      </c>
      <c r="J51" s="415"/>
      <c r="K51" s="424">
        <v>6.1141693418381502</v>
      </c>
      <c r="L51" s="424">
        <v>7.9351051290282104</v>
      </c>
      <c r="M51" s="424">
        <v>7.9349502571258101</v>
      </c>
      <c r="N51" s="424">
        <v>8.6458535486744204</v>
      </c>
      <c r="O51" s="424">
        <v>7.4267610531544399</v>
      </c>
      <c r="P51" s="424">
        <v>7.8896973601232103</v>
      </c>
      <c r="Q51" s="424">
        <v>7.8903259842858704</v>
      </c>
      <c r="R51" s="424">
        <v>7.8359278960927004</v>
      </c>
      <c r="S51" s="419">
        <v>8.1486941168978593</v>
      </c>
      <c r="T51" s="419">
        <v>8.2818929248859892</v>
      </c>
      <c r="U51" s="419">
        <v>8.3584306991093396</v>
      </c>
      <c r="V51" s="419">
        <v>8.2689603924148507</v>
      </c>
      <c r="W51" s="373">
        <v>10.0516072308898</v>
      </c>
      <c r="X51" s="374">
        <v>11.032141756507199</v>
      </c>
      <c r="Y51" s="425">
        <v>10.7662275933345</v>
      </c>
      <c r="Z51" s="425">
        <v>11.164720796632499</v>
      </c>
      <c r="AA51" s="438">
        <v>11.967289215485501</v>
      </c>
      <c r="AB51" s="419">
        <v>10.922392432622599</v>
      </c>
      <c r="AC51" s="438">
        <v>11.8997191525361</v>
      </c>
      <c r="AD51" s="418">
        <v>13.335395333808901</v>
      </c>
      <c r="AE51" s="190" t="s">
        <v>6</v>
      </c>
    </row>
    <row r="52" spans="1:45" x14ac:dyDescent="0.25">
      <c r="A52" s="544" t="s">
        <v>74</v>
      </c>
      <c r="B52" s="85">
        <v>9452000</v>
      </c>
      <c r="C52" s="583">
        <v>7.6163685382600885</v>
      </c>
      <c r="D52" s="413">
        <v>114.44453783072571</v>
      </c>
      <c r="E52" s="413">
        <v>138.13780859269258</v>
      </c>
      <c r="F52" s="420">
        <v>3.6442307692307718</v>
      </c>
      <c r="G52" s="429"/>
      <c r="H52" s="429"/>
      <c r="I52" s="415">
        <v>16872.805269025652</v>
      </c>
      <c r="J52" s="415"/>
      <c r="K52" s="424">
        <v>5.817626335291</v>
      </c>
      <c r="L52" s="424">
        <v>5.7252107502339804</v>
      </c>
      <c r="M52" s="424">
        <v>5.7791328373387501</v>
      </c>
      <c r="N52" s="424">
        <v>5.8753442618159104</v>
      </c>
      <c r="O52" s="424">
        <v>6.2557611516797698</v>
      </c>
      <c r="P52" s="424">
        <v>6.3705841787551698</v>
      </c>
      <c r="Q52" s="424">
        <v>6.6552367156805596</v>
      </c>
      <c r="R52" s="424">
        <v>6.5323085051935399</v>
      </c>
      <c r="S52" s="419">
        <v>6.8857205691661001</v>
      </c>
      <c r="T52" s="419">
        <v>6.6215416644571503</v>
      </c>
      <c r="U52" s="419">
        <v>7.0811705689517801</v>
      </c>
      <c r="V52" s="419">
        <v>6.7879348448244201</v>
      </c>
      <c r="W52" s="373">
        <v>6.8855878687758203</v>
      </c>
      <c r="X52" s="373">
        <v>6.9422283841827701</v>
      </c>
      <c r="Y52" s="425">
        <v>6.8501576692483201</v>
      </c>
      <c r="Z52" s="425">
        <v>6.3657496696282898</v>
      </c>
      <c r="AA52" s="438">
        <v>6.3804434769368097</v>
      </c>
      <c r="AB52" s="419">
        <v>6.5187894631054597</v>
      </c>
      <c r="AC52" s="438">
        <v>6.92704380273649</v>
      </c>
      <c r="AD52" s="418">
        <v>7.0316038882085996</v>
      </c>
      <c r="AE52" s="190" t="s">
        <v>6</v>
      </c>
    </row>
    <row r="53" spans="1:45" x14ac:dyDescent="0.25">
      <c r="A53" s="544" t="s">
        <v>28</v>
      </c>
      <c r="B53" s="85">
        <v>11539000</v>
      </c>
      <c r="C53" s="583">
        <v>11.97480700371991</v>
      </c>
      <c r="D53" s="413">
        <v>116.53397776841793</v>
      </c>
      <c r="E53" s="413">
        <v>208.92865417969253</v>
      </c>
      <c r="F53" s="420">
        <v>2.1291928721173985</v>
      </c>
      <c r="G53" s="420">
        <v>1.0409230460387087</v>
      </c>
      <c r="H53" s="420">
        <v>0.94633609825397547</v>
      </c>
      <c r="I53" s="415">
        <v>45535.406750108988</v>
      </c>
      <c r="J53" s="415">
        <v>355.65</v>
      </c>
      <c r="K53" s="427">
        <v>12.144437482289399</v>
      </c>
      <c r="L53" s="427">
        <v>12.1155681973641</v>
      </c>
      <c r="M53" s="427">
        <v>11.429136389198099</v>
      </c>
      <c r="N53" s="427">
        <v>11.8493047569824</v>
      </c>
      <c r="O53" s="427">
        <v>11.6701767302602</v>
      </c>
      <c r="P53" s="427">
        <v>11.2534909287468</v>
      </c>
      <c r="Q53" s="427">
        <v>11.062106352404999</v>
      </c>
      <c r="R53" s="427">
        <v>10.6434246830283</v>
      </c>
      <c r="S53" s="428">
        <v>10.7141844441331</v>
      </c>
      <c r="T53" s="428">
        <v>9.9299033365560803</v>
      </c>
      <c r="U53" s="419">
        <v>10.5942895766128</v>
      </c>
      <c r="V53" s="419">
        <v>9.5466151880072001</v>
      </c>
      <c r="W53" s="373">
        <v>9.3639919538630405</v>
      </c>
      <c r="X53" s="373">
        <v>9.4426248334605205</v>
      </c>
      <c r="Y53" s="425">
        <v>8.8259387131936293</v>
      </c>
      <c r="Z53" s="425">
        <v>9.2187045395198393</v>
      </c>
      <c r="AA53" s="438">
        <v>9.0916239540552404</v>
      </c>
      <c r="AB53" s="419">
        <v>8.9537589950863996</v>
      </c>
      <c r="AC53" s="438">
        <v>9.0980941669975106</v>
      </c>
      <c r="AD53" s="418">
        <v>9.0302562673011906</v>
      </c>
      <c r="AE53" s="190" t="s">
        <v>6</v>
      </c>
    </row>
    <row r="54" spans="1:45" x14ac:dyDescent="0.25">
      <c r="A54" s="544" t="s">
        <v>221</v>
      </c>
      <c r="B54" s="85">
        <v>390000</v>
      </c>
      <c r="C54" s="583">
        <v>0.88397961751611798</v>
      </c>
      <c r="D54" s="413">
        <v>105.5150574902449</v>
      </c>
      <c r="E54" s="413">
        <v>216.7997681813855</v>
      </c>
      <c r="F54" s="420">
        <v>-18.200818601410774</v>
      </c>
      <c r="G54" s="429"/>
      <c r="H54" s="429"/>
      <c r="I54" s="415">
        <v>7178.2392053854264</v>
      </c>
      <c r="J54" s="415"/>
      <c r="K54" s="422">
        <v>1.2717836189151499</v>
      </c>
      <c r="L54" s="422">
        <v>1.63149457780096</v>
      </c>
      <c r="M54" s="422">
        <v>1.5763527957216801</v>
      </c>
      <c r="N54" s="422">
        <v>1.53340100328837</v>
      </c>
      <c r="O54" s="422">
        <v>1.6701425351173</v>
      </c>
      <c r="P54" s="422">
        <v>1.5541954428598199</v>
      </c>
      <c r="Q54" s="422">
        <v>1.4676351831454799</v>
      </c>
      <c r="R54" s="422">
        <v>1.5797854479687099</v>
      </c>
      <c r="S54" s="423">
        <v>0.84189325916450297</v>
      </c>
      <c r="T54" s="423">
        <v>0.75534847539571004</v>
      </c>
      <c r="U54" s="417">
        <v>0.78337103634918903</v>
      </c>
      <c r="V54" s="417">
        <v>0.75651111646212599</v>
      </c>
      <c r="W54" s="370">
        <v>1.2854900792792401</v>
      </c>
      <c r="X54" s="372">
        <v>1.29915053185708</v>
      </c>
      <c r="Y54" s="149">
        <v>1.1930620115222299</v>
      </c>
      <c r="Z54" s="149">
        <v>1.22493665700357</v>
      </c>
      <c r="AA54" s="438">
        <v>1.2144205728461901</v>
      </c>
      <c r="AB54" s="419">
        <v>0.95720854779692599</v>
      </c>
      <c r="AC54" s="438">
        <v>0.93859351312950401</v>
      </c>
      <c r="AD54" s="418">
        <v>0.95070861641002402</v>
      </c>
      <c r="AE54" s="190" t="s">
        <v>6</v>
      </c>
    </row>
    <row r="55" spans="1:45" x14ac:dyDescent="0.25">
      <c r="A55" s="544" t="s">
        <v>110</v>
      </c>
      <c r="B55" s="85">
        <v>11801000</v>
      </c>
      <c r="C55" s="583">
        <v>0.12758079280673018</v>
      </c>
      <c r="D55" s="413">
        <v>77.354257597513808</v>
      </c>
      <c r="E55" s="413">
        <v>64.030390955092614</v>
      </c>
      <c r="F55" s="420">
        <v>-21.381257658361598</v>
      </c>
      <c r="G55" s="429"/>
      <c r="H55" s="429"/>
      <c r="I55" s="415">
        <v>2801.7415706312436</v>
      </c>
      <c r="J55" s="415"/>
      <c r="K55" s="416">
        <v>0.22892809210670001</v>
      </c>
      <c r="L55" s="416">
        <v>0.26628251240332801</v>
      </c>
      <c r="M55" s="416">
        <v>0.29807966277334003</v>
      </c>
      <c r="N55" s="416">
        <v>0.32347776841086301</v>
      </c>
      <c r="O55" s="416">
        <v>0.33445056077419399</v>
      </c>
      <c r="P55" s="416">
        <v>0.35563382864187099</v>
      </c>
      <c r="Q55" s="416">
        <v>0.47430595212306298</v>
      </c>
      <c r="R55" s="416">
        <v>0.52387701326703595</v>
      </c>
      <c r="S55" s="417">
        <v>0.50569398476702099</v>
      </c>
      <c r="T55" s="417">
        <v>0.52726722632706902</v>
      </c>
      <c r="U55" s="417">
        <v>0.55504116548505</v>
      </c>
      <c r="V55" s="417">
        <v>0.52933866565195298</v>
      </c>
      <c r="W55" s="370">
        <v>0.48898886327288299</v>
      </c>
      <c r="X55" s="372">
        <v>0.49796626707981401</v>
      </c>
      <c r="Y55" s="149">
        <v>0.51506039079588195</v>
      </c>
      <c r="Z55" s="149">
        <v>0.56593083339636896</v>
      </c>
      <c r="AA55" s="438">
        <v>0.68217096566503899</v>
      </c>
      <c r="AB55" s="419">
        <v>0.67411419866317102</v>
      </c>
      <c r="AC55" s="438">
        <v>0.686180231216731</v>
      </c>
      <c r="AD55" s="418">
        <v>0.690809399492187</v>
      </c>
      <c r="AE55" s="190" t="s">
        <v>369</v>
      </c>
    </row>
    <row r="56" spans="1:45" x14ac:dyDescent="0.25">
      <c r="A56" s="544" t="s">
        <v>111</v>
      </c>
      <c r="B56" s="85">
        <v>763000</v>
      </c>
      <c r="C56" s="583">
        <v>0.60025353657359426</v>
      </c>
      <c r="D56" s="413">
        <v>104.634892243208</v>
      </c>
      <c r="E56" s="413">
        <v>187.38469343373535</v>
      </c>
      <c r="F56" s="420">
        <v>10.340157316247334</v>
      </c>
      <c r="G56" s="429"/>
      <c r="H56" s="429"/>
      <c r="I56" s="415">
        <v>9008.2477527853716</v>
      </c>
      <c r="J56" s="415"/>
      <c r="K56" s="416">
        <v>0.78925654062670003</v>
      </c>
      <c r="L56" s="416">
        <v>0.71513794606512904</v>
      </c>
      <c r="M56" s="416">
        <v>0.77595533402924499</v>
      </c>
      <c r="N56" s="416">
        <v>0.642734844827199</v>
      </c>
      <c r="O56" s="416">
        <v>0.49212444421846901</v>
      </c>
      <c r="P56" s="416">
        <v>0.78356232764677303</v>
      </c>
      <c r="Q56" s="416">
        <v>0.80346355731115005</v>
      </c>
      <c r="R56" s="416">
        <v>0.67827243091563105</v>
      </c>
      <c r="S56" s="417">
        <v>1.01732792296729</v>
      </c>
      <c r="T56" s="417">
        <v>1.6709209925027899</v>
      </c>
      <c r="U56" s="417">
        <v>1.8130586255154499</v>
      </c>
      <c r="V56" s="417">
        <v>2.107232435921</v>
      </c>
      <c r="W56" s="370">
        <v>2.4779536909518001</v>
      </c>
      <c r="X56" s="372">
        <v>1.52439406607161</v>
      </c>
      <c r="Y56" s="149">
        <v>1.5076564519992199</v>
      </c>
      <c r="Z56" s="149">
        <v>1.4753027659525499</v>
      </c>
      <c r="AA56" s="438">
        <v>1.7540156558072</v>
      </c>
      <c r="AB56" s="419">
        <v>1.91069922550238</v>
      </c>
      <c r="AC56" s="438">
        <v>2.5406383389695701</v>
      </c>
      <c r="AD56" s="418">
        <v>2.57093646778445</v>
      </c>
      <c r="AE56" s="190" t="s">
        <v>369</v>
      </c>
    </row>
    <row r="57" spans="1:45" x14ac:dyDescent="0.25">
      <c r="A57" s="544" t="s">
        <v>95</v>
      </c>
      <c r="B57" s="85">
        <v>11513000</v>
      </c>
      <c r="C57" s="583">
        <v>1.0701943881285583</v>
      </c>
      <c r="D57" s="413">
        <v>94.692102611673548</v>
      </c>
      <c r="E57" s="413">
        <v>137.83088602401781</v>
      </c>
      <c r="F57" s="420">
        <v>-8.618390450954454</v>
      </c>
      <c r="G57" s="429"/>
      <c r="H57" s="429"/>
      <c r="I57" s="415">
        <v>6977.1807608858871</v>
      </c>
      <c r="J57" s="415"/>
      <c r="K57" s="416">
        <v>0.99521937165732799</v>
      </c>
      <c r="L57" s="416">
        <v>0.91263966531040297</v>
      </c>
      <c r="M57" s="416">
        <v>0.93905319451448799</v>
      </c>
      <c r="N57" s="416">
        <v>1.0087935890820201</v>
      </c>
      <c r="O57" s="416">
        <v>1.05770529074661</v>
      </c>
      <c r="P57" s="416">
        <v>1.09584367517953</v>
      </c>
      <c r="Q57" s="416">
        <v>1.16020023518177</v>
      </c>
      <c r="R57" s="416">
        <v>1.23764100403434</v>
      </c>
      <c r="S57" s="417">
        <v>1.3266372792658201</v>
      </c>
      <c r="T57" s="417">
        <v>1.38590336789548</v>
      </c>
      <c r="U57" s="417">
        <v>1.4956862784173399</v>
      </c>
      <c r="V57" s="417">
        <v>1.60246371377216</v>
      </c>
      <c r="W57" s="370">
        <v>1.7508450886912801</v>
      </c>
      <c r="X57" s="370">
        <v>1.7415840881734199</v>
      </c>
      <c r="Y57" s="149">
        <v>1.8519513494120501</v>
      </c>
      <c r="Z57" s="149">
        <v>1.8283735098025999</v>
      </c>
      <c r="AA57" s="438">
        <v>1.9898828506174799</v>
      </c>
      <c r="AB57" s="419">
        <v>2.14562307660773</v>
      </c>
      <c r="AC57" s="438">
        <v>2.1548949382445501</v>
      </c>
      <c r="AD57" s="418">
        <v>2.1539565716576901</v>
      </c>
      <c r="AE57" s="190" t="s">
        <v>6</v>
      </c>
      <c r="AN57" s="375"/>
      <c r="AO57" s="376"/>
      <c r="AP57" s="377"/>
      <c r="AQ57" s="377"/>
      <c r="AR57" s="239"/>
      <c r="AS57" s="239"/>
    </row>
    <row r="58" spans="1:45" x14ac:dyDescent="0.25">
      <c r="A58" s="544" t="s">
        <v>223</v>
      </c>
      <c r="B58" s="85">
        <v>3301000</v>
      </c>
      <c r="C58" s="583">
        <v>2.8904802963685099</v>
      </c>
      <c r="D58" s="413">
        <v>93.697639950547725</v>
      </c>
      <c r="E58" s="413">
        <v>100.86200016306988</v>
      </c>
      <c r="F58" s="420">
        <v>-4.1799323983827179</v>
      </c>
      <c r="G58" s="429"/>
      <c r="H58" s="429"/>
      <c r="I58" s="415">
        <v>11816.987733452648</v>
      </c>
      <c r="J58" s="415"/>
      <c r="K58" s="427">
        <v>3.80723912033366</v>
      </c>
      <c r="L58" s="427">
        <v>3.7511644785929499</v>
      </c>
      <c r="M58" s="427">
        <v>3.9444223770242699</v>
      </c>
      <c r="N58" s="427">
        <v>4.0328910399862403</v>
      </c>
      <c r="O58" s="427">
        <v>4.2561600230587997</v>
      </c>
      <c r="P58" s="427">
        <v>4.4699102840929497</v>
      </c>
      <c r="Q58" s="427">
        <v>4.9593944839144104</v>
      </c>
      <c r="R58" s="427">
        <v>5.2296780589321603</v>
      </c>
      <c r="S58" s="428">
        <v>5.7531193919858703</v>
      </c>
      <c r="T58" s="428">
        <v>5.7797205038606103</v>
      </c>
      <c r="U58" s="419">
        <v>5.9619037982918197</v>
      </c>
      <c r="V58" s="419">
        <v>6.8407259732757604</v>
      </c>
      <c r="W58" s="373">
        <v>6.37382915986458</v>
      </c>
      <c r="X58" s="373">
        <v>6.4349823021087396</v>
      </c>
      <c r="Y58" s="425">
        <v>6.5916691427268601</v>
      </c>
      <c r="Z58" s="425">
        <v>6.7962069679662598</v>
      </c>
      <c r="AA58" s="438">
        <v>7.7419927106963202</v>
      </c>
      <c r="AB58" s="419">
        <v>7.8695924349379203</v>
      </c>
      <c r="AC58" s="438">
        <v>7.9777898144285997</v>
      </c>
      <c r="AD58" s="418">
        <v>9.5653023998199806</v>
      </c>
      <c r="AE58" s="190" t="s">
        <v>6</v>
      </c>
      <c r="AN58" s="375"/>
      <c r="AO58" s="376"/>
      <c r="AP58" s="377"/>
      <c r="AQ58" s="377"/>
      <c r="AR58" s="239"/>
      <c r="AS58" s="239"/>
    </row>
    <row r="59" spans="1:45" x14ac:dyDescent="0.25">
      <c r="A59" s="544" t="s">
        <v>79</v>
      </c>
      <c r="B59" s="85">
        <v>2304000</v>
      </c>
      <c r="C59" s="583">
        <v>2.1318212955006031</v>
      </c>
      <c r="D59" s="413">
        <v>93.824386245766036</v>
      </c>
      <c r="E59" s="413">
        <v>97.318167670152107</v>
      </c>
      <c r="F59" s="420">
        <v>-8.1305841924398603</v>
      </c>
      <c r="G59" s="429"/>
      <c r="H59" s="429"/>
      <c r="I59" s="415">
        <v>15516.373399976679</v>
      </c>
      <c r="J59" s="415"/>
      <c r="K59" s="424">
        <v>2.4169256263235201</v>
      </c>
      <c r="L59" s="424">
        <v>2.3104396474503299</v>
      </c>
      <c r="M59" s="424">
        <v>2.37714289249698</v>
      </c>
      <c r="N59" s="424">
        <v>2.2954649522817201</v>
      </c>
      <c r="O59" s="424">
        <v>2.2719869195279099</v>
      </c>
      <c r="P59" s="424">
        <v>2.4069988005496099</v>
      </c>
      <c r="Q59" s="424">
        <v>2.2608039923258199</v>
      </c>
      <c r="R59" s="424">
        <v>2.3450430088121101</v>
      </c>
      <c r="S59" s="419">
        <v>2.3328753099391202</v>
      </c>
      <c r="T59" s="419">
        <v>2.1804194840091302</v>
      </c>
      <c r="U59" s="419">
        <v>1.73685021316512</v>
      </c>
      <c r="V59" s="419">
        <v>2.0066295840767499</v>
      </c>
      <c r="W59" s="373">
        <v>2.44525978787357</v>
      </c>
      <c r="X59" s="373">
        <v>2.5976636642534001</v>
      </c>
      <c r="Y59" s="425">
        <v>3.2636544815246902</v>
      </c>
      <c r="Z59" s="425">
        <v>3.2452985596596098</v>
      </c>
      <c r="AA59" s="438">
        <v>3.1448474180761301</v>
      </c>
      <c r="AB59" s="419">
        <v>3.4086698803487399</v>
      </c>
      <c r="AC59" s="438">
        <v>3.2401995751759101</v>
      </c>
      <c r="AD59" s="418">
        <v>2.9643724667696398</v>
      </c>
      <c r="AE59" s="190" t="s">
        <v>6</v>
      </c>
      <c r="AN59" s="375"/>
      <c r="AO59" s="376"/>
      <c r="AP59" s="377"/>
      <c r="AQ59" s="377"/>
      <c r="AR59" s="239"/>
      <c r="AS59" s="239"/>
    </row>
    <row r="60" spans="1:45" x14ac:dyDescent="0.25">
      <c r="A60" s="544" t="s">
        <v>80</v>
      </c>
      <c r="B60" s="85">
        <v>211050000</v>
      </c>
      <c r="C60" s="583">
        <v>1.7200941986141589</v>
      </c>
      <c r="D60" s="413">
        <v>111.87378646377101</v>
      </c>
      <c r="E60" s="413">
        <v>151.29698181055531</v>
      </c>
      <c r="F60" s="420">
        <v>-18.603322161905556</v>
      </c>
      <c r="G60" s="420">
        <v>3.2256227246210464E-3</v>
      </c>
      <c r="H60" s="420">
        <v>1.7183288409703505E-2</v>
      </c>
      <c r="I60" s="415">
        <v>14215.81766790009</v>
      </c>
      <c r="J60" s="415">
        <v>9.3800000000000008</v>
      </c>
      <c r="K60" s="422">
        <v>2.0673564417781001</v>
      </c>
      <c r="L60" s="422">
        <v>2.0424631297207898</v>
      </c>
      <c r="M60" s="422">
        <v>2.01282312136374</v>
      </c>
      <c r="N60" s="422">
        <v>1.9872202580457301</v>
      </c>
      <c r="O60" s="422">
        <v>2.0505779352201499</v>
      </c>
      <c r="P60" s="422">
        <v>2.0425123075584302</v>
      </c>
      <c r="Q60" s="422">
        <v>2.0345203244296601</v>
      </c>
      <c r="R60" s="422">
        <v>2.1028252449439102</v>
      </c>
      <c r="S60" s="423">
        <v>2.1841662928510401</v>
      </c>
      <c r="T60" s="423">
        <v>2.02401075502627</v>
      </c>
      <c r="U60" s="417">
        <v>2.2691811096546699</v>
      </c>
      <c r="V60" s="417">
        <v>2.3518884439777099</v>
      </c>
      <c r="W60" s="370">
        <v>2.5072869321762501</v>
      </c>
      <c r="X60" s="378">
        <v>2.60292164819796</v>
      </c>
      <c r="Y60" s="141">
        <v>2.7071797198190102</v>
      </c>
      <c r="Z60" s="141">
        <v>2.5318130297316999</v>
      </c>
      <c r="AA60" s="438">
        <v>2.35087758637005</v>
      </c>
      <c r="AB60" s="419">
        <v>2.3760108195902299</v>
      </c>
      <c r="AC60" s="438">
        <v>2.2761577222184299</v>
      </c>
      <c r="AD60" s="418">
        <v>2.2512394761469201</v>
      </c>
      <c r="AE60" s="190" t="s">
        <v>6</v>
      </c>
      <c r="AN60" s="375"/>
      <c r="AO60" s="376"/>
      <c r="AP60" s="377"/>
      <c r="AQ60" s="377"/>
      <c r="AR60" s="239"/>
      <c r="AS60" s="239"/>
    </row>
    <row r="61" spans="1:45" x14ac:dyDescent="0.25">
      <c r="A61" s="544" t="s">
        <v>12</v>
      </c>
      <c r="B61" s="85">
        <v>433000</v>
      </c>
      <c r="C61" s="583">
        <v>14.886322259772111</v>
      </c>
      <c r="D61" s="413">
        <v>109.801155197705</v>
      </c>
      <c r="E61" s="413">
        <v>63.385851471087278</v>
      </c>
      <c r="F61" s="420">
        <v>-11.968777103209026</v>
      </c>
      <c r="G61" s="429"/>
      <c r="H61" s="429"/>
      <c r="I61" s="415">
        <v>69058.494668374202</v>
      </c>
      <c r="J61" s="415"/>
      <c r="K61" s="424">
        <v>14.6680270499548</v>
      </c>
      <c r="L61" s="424">
        <v>14.336534681877099</v>
      </c>
      <c r="M61" s="424">
        <v>13.812016788129201</v>
      </c>
      <c r="N61" s="424">
        <v>16.136603767618698</v>
      </c>
      <c r="O61" s="424">
        <v>14.6537320139045</v>
      </c>
      <c r="P61" s="424">
        <v>14.1700413626375</v>
      </c>
      <c r="Q61" s="424">
        <v>20.7886727028278</v>
      </c>
      <c r="R61" s="424">
        <v>19.4688791308741</v>
      </c>
      <c r="S61" s="419">
        <v>21.206149789453999</v>
      </c>
      <c r="T61" s="419">
        <v>20.838065578038499</v>
      </c>
      <c r="U61" s="419">
        <v>18.876736116594898</v>
      </c>
      <c r="V61" s="419">
        <v>19.064748892899502</v>
      </c>
      <c r="W61" s="373">
        <v>18.701941455524501</v>
      </c>
      <c r="X61" s="374">
        <v>18.193688529084401</v>
      </c>
      <c r="Y61" s="425">
        <v>17.5177347928317</v>
      </c>
      <c r="Z61" s="425">
        <v>15.6090032079815</v>
      </c>
      <c r="AA61" s="438">
        <v>16.769604854511901</v>
      </c>
      <c r="AB61" s="419">
        <v>17.346635807780299</v>
      </c>
      <c r="AC61" s="438">
        <v>16.834498417344001</v>
      </c>
      <c r="AD61" s="418">
        <v>15.9796586824367</v>
      </c>
      <c r="AE61" s="190" t="s">
        <v>6</v>
      </c>
      <c r="AN61" s="375"/>
      <c r="AO61" s="376"/>
      <c r="AP61" s="377"/>
      <c r="AQ61" s="377"/>
      <c r="AR61" s="239"/>
      <c r="AS61" s="239"/>
    </row>
    <row r="62" spans="1:45" x14ac:dyDescent="0.25">
      <c r="A62" s="544" t="s">
        <v>73</v>
      </c>
      <c r="B62" s="85">
        <v>7000000</v>
      </c>
      <c r="C62" s="583">
        <v>7.1415874278601761</v>
      </c>
      <c r="D62" s="413">
        <v>113.54505731540482</v>
      </c>
      <c r="E62" s="413">
        <v>102.30925912989846</v>
      </c>
      <c r="F62" s="420">
        <v>9.3344997700195691</v>
      </c>
      <c r="G62" s="420">
        <v>0.45920615093379841</v>
      </c>
      <c r="H62" s="420">
        <v>0.53540472062941713</v>
      </c>
      <c r="I62" s="415">
        <v>18196.539422087069</v>
      </c>
      <c r="J62" s="415">
        <v>0.1</v>
      </c>
      <c r="K62" s="427">
        <v>5.9493914079927102</v>
      </c>
      <c r="L62" s="427">
        <v>6.2585777451904399</v>
      </c>
      <c r="M62" s="427">
        <v>5.9530150845362799</v>
      </c>
      <c r="N62" s="427">
        <v>6.7494094036415202</v>
      </c>
      <c r="O62" s="427">
        <v>6.5260296381201304</v>
      </c>
      <c r="P62" s="427">
        <v>6.7404520153180298</v>
      </c>
      <c r="Q62" s="427">
        <v>6.9578089742333002</v>
      </c>
      <c r="R62" s="427">
        <v>7.5299045197166699</v>
      </c>
      <c r="S62" s="428">
        <v>7.1797412166309602</v>
      </c>
      <c r="T62" s="428">
        <v>6.1634286883837701</v>
      </c>
      <c r="U62" s="419">
        <v>6.5534519052925297</v>
      </c>
      <c r="V62" s="419">
        <v>7.30616670058631</v>
      </c>
      <c r="W62" s="373">
        <v>6.68670561608426</v>
      </c>
      <c r="X62" s="373">
        <v>6.0256956265321104</v>
      </c>
      <c r="Y62" s="425">
        <v>6.4032458222828401</v>
      </c>
      <c r="Z62" s="425">
        <v>6.7723785671413097</v>
      </c>
      <c r="AA62" s="438">
        <v>6.3912955153817803</v>
      </c>
      <c r="AB62" s="419">
        <v>6.7657796521779101</v>
      </c>
      <c r="AC62" s="438">
        <v>6.3859924420237597</v>
      </c>
      <c r="AD62" s="418">
        <v>6.1976991881668502</v>
      </c>
      <c r="AE62" s="190" t="s">
        <v>6</v>
      </c>
      <c r="AN62" s="375"/>
      <c r="AO62" s="376"/>
      <c r="AP62" s="377"/>
      <c r="AQ62" s="377"/>
      <c r="AR62" s="239"/>
      <c r="AS62" s="239"/>
    </row>
    <row r="63" spans="1:45" x14ac:dyDescent="0.25">
      <c r="A63" s="544" t="s">
        <v>112</v>
      </c>
      <c r="B63" s="85">
        <v>20321000</v>
      </c>
      <c r="C63" s="583">
        <v>6.0831274554043767E-2</v>
      </c>
      <c r="D63" s="413">
        <v>74.329932592926596</v>
      </c>
      <c r="E63" s="413">
        <v>87.293255495228721</v>
      </c>
      <c r="F63" s="420">
        <v>-7.690849020136973</v>
      </c>
      <c r="G63" s="429"/>
      <c r="H63" s="429"/>
      <c r="I63" s="415">
        <v>1781.0738308450927</v>
      </c>
      <c r="J63" s="415"/>
      <c r="K63" s="416">
        <v>7.7783941099863002E-2</v>
      </c>
      <c r="L63" s="416">
        <v>7.6756973746563303E-2</v>
      </c>
      <c r="M63" s="416">
        <v>7.3020811833861304E-2</v>
      </c>
      <c r="N63" s="416">
        <v>7.9269461483179995E-2</v>
      </c>
      <c r="O63" s="416">
        <v>7.96681127671581E-2</v>
      </c>
      <c r="P63" s="416">
        <v>7.7333947420767102E-2</v>
      </c>
      <c r="Q63" s="416">
        <v>7.5078518210446199E-2</v>
      </c>
      <c r="R63" s="416">
        <v>8.6515212240387301E-2</v>
      </c>
      <c r="S63" s="417">
        <v>0.133178241904191</v>
      </c>
      <c r="T63" s="417">
        <v>0.120080685438971</v>
      </c>
      <c r="U63" s="417">
        <v>0.120059540582626</v>
      </c>
      <c r="V63" s="417">
        <v>0.133563782724678</v>
      </c>
      <c r="W63" s="370">
        <v>0.13605890997031</v>
      </c>
      <c r="X63" s="372">
        <v>0.179531017460624</v>
      </c>
      <c r="Y63" s="149">
        <v>0.17732393714318201</v>
      </c>
      <c r="Z63" s="149">
        <v>0.172276439996466</v>
      </c>
      <c r="AA63" s="438">
        <v>0.17295338941028801</v>
      </c>
      <c r="AB63" s="419">
        <v>0.17379052324236499</v>
      </c>
      <c r="AC63" s="438">
        <v>0.17742434028932599</v>
      </c>
      <c r="AD63" s="418">
        <v>0.17927955263277001</v>
      </c>
      <c r="AE63" s="190" t="s">
        <v>369</v>
      </c>
      <c r="AN63" s="375"/>
      <c r="AO63" s="376"/>
      <c r="AP63" s="377"/>
      <c r="AQ63" s="377"/>
      <c r="AR63" s="239"/>
      <c r="AS63" s="239"/>
    </row>
    <row r="64" spans="1:45" x14ac:dyDescent="0.25">
      <c r="A64" s="544" t="s">
        <v>113</v>
      </c>
      <c r="B64" s="85">
        <v>11531000</v>
      </c>
      <c r="C64" s="583">
        <v>4.8829938273849176E-2</v>
      </c>
      <c r="D64" s="413">
        <v>68.579406023928911</v>
      </c>
      <c r="E64" s="413">
        <v>51.062079016689893</v>
      </c>
      <c r="F64" s="420">
        <v>-4.1675648487461388</v>
      </c>
      <c r="G64" s="429"/>
      <c r="H64" s="429"/>
      <c r="I64" s="415">
        <v>737.86956969856089</v>
      </c>
      <c r="J64" s="415"/>
      <c r="K64" s="416">
        <v>4.3640215417367803E-2</v>
      </c>
      <c r="L64" s="416">
        <v>5.1393685955087302E-2</v>
      </c>
      <c r="M64" s="416">
        <v>4.9305519154004197E-2</v>
      </c>
      <c r="N64" s="416">
        <v>5.0540178529304203E-2</v>
      </c>
      <c r="O64" s="416">
        <v>5.0642803098348101E-2</v>
      </c>
      <c r="P64" s="416">
        <v>4.14206888018099E-2</v>
      </c>
      <c r="Q64" s="416">
        <v>4.01237515300224E-2</v>
      </c>
      <c r="R64" s="416">
        <v>4.1556415321484699E-2</v>
      </c>
      <c r="S64" s="417">
        <v>2.5701544260654199E-2</v>
      </c>
      <c r="T64" s="417">
        <v>2.6185101462711299E-2</v>
      </c>
      <c r="U64" s="417">
        <v>2.5860040231871401E-2</v>
      </c>
      <c r="V64" s="417">
        <v>3.08909861215391E-2</v>
      </c>
      <c r="W64" s="370">
        <v>3.2791615661860701E-2</v>
      </c>
      <c r="X64" s="372">
        <v>2.8779420668757601E-2</v>
      </c>
      <c r="Y64" s="149">
        <v>2.89892528591893E-2</v>
      </c>
      <c r="Z64" s="149">
        <v>2.8256811096840001E-2</v>
      </c>
      <c r="AA64" s="438">
        <v>2.8377608105206099E-2</v>
      </c>
      <c r="AB64" s="419">
        <v>2.8707309730122799E-2</v>
      </c>
      <c r="AC64" s="438">
        <v>2.88922049463065E-2</v>
      </c>
      <c r="AD64" s="418">
        <v>2.9195364428396601E-2</v>
      </c>
      <c r="AE64" s="190" t="s">
        <v>369</v>
      </c>
      <c r="AN64" s="375"/>
      <c r="AO64" s="376"/>
      <c r="AP64" s="377"/>
      <c r="AQ64" s="377"/>
      <c r="AR64" s="239"/>
      <c r="AS64" s="239"/>
    </row>
    <row r="65" spans="1:45" x14ac:dyDescent="0.25">
      <c r="A65" s="544" t="s">
        <v>114</v>
      </c>
      <c r="B65" s="85">
        <v>16487000</v>
      </c>
      <c r="C65" s="583">
        <v>0.101133461933262</v>
      </c>
      <c r="D65" s="413">
        <v>79.984209588944381</v>
      </c>
      <c r="E65" s="413">
        <v>57.75</v>
      </c>
      <c r="F65" s="420">
        <v>-5.0763664484768212</v>
      </c>
      <c r="G65" s="429"/>
      <c r="H65" s="429"/>
      <c r="I65" s="415">
        <v>3298.6498341601168</v>
      </c>
      <c r="J65" s="415"/>
      <c r="K65" s="416">
        <v>0.16444298286758199</v>
      </c>
      <c r="L65" s="416">
        <v>0.17643726627695999</v>
      </c>
      <c r="M65" s="416">
        <v>0.178059989235993</v>
      </c>
      <c r="N65" s="416">
        <v>0.18784615773626601</v>
      </c>
      <c r="O65" s="416">
        <v>0.18535396336328999</v>
      </c>
      <c r="P65" s="416">
        <v>0.202381836897711</v>
      </c>
      <c r="Q65" s="416">
        <v>0.22166177720880201</v>
      </c>
      <c r="R65" s="416">
        <v>0.26753581675404198</v>
      </c>
      <c r="S65" s="417">
        <v>0.29226342747019202</v>
      </c>
      <c r="T65" s="417">
        <v>0.343379575946402</v>
      </c>
      <c r="U65" s="417">
        <v>0.35021196894197199</v>
      </c>
      <c r="V65" s="417">
        <v>0.36337295586020002</v>
      </c>
      <c r="W65" s="370">
        <v>0.37230182886803098</v>
      </c>
      <c r="X65" s="372">
        <v>0.375243556950482</v>
      </c>
      <c r="Y65" s="149">
        <v>0.43818236772140301</v>
      </c>
      <c r="Z65" s="149">
        <v>0.55856601665205996</v>
      </c>
      <c r="AA65" s="438">
        <v>0.63392792252448904</v>
      </c>
      <c r="AB65" s="419">
        <v>0.72030889899658901</v>
      </c>
      <c r="AC65" s="438">
        <v>0.97855452863949699</v>
      </c>
      <c r="AD65" s="418">
        <v>1.0003166830738199</v>
      </c>
      <c r="AE65" s="190" t="s">
        <v>369</v>
      </c>
      <c r="AN65" s="375"/>
      <c r="AO65" s="376"/>
      <c r="AP65" s="377"/>
      <c r="AQ65" s="377"/>
      <c r="AR65" s="239"/>
      <c r="AS65" s="239"/>
    </row>
    <row r="66" spans="1:45" x14ac:dyDescent="0.25">
      <c r="A66" s="544" t="s">
        <v>115</v>
      </c>
      <c r="B66" s="85">
        <v>25876000</v>
      </c>
      <c r="C66" s="583">
        <v>0.38199384097976213</v>
      </c>
      <c r="D66" s="413">
        <v>81.584080227291381</v>
      </c>
      <c r="E66" s="413">
        <v>69.247183571652926</v>
      </c>
      <c r="F66" s="420">
        <v>-6.7789551617231929</v>
      </c>
      <c r="G66" s="429"/>
      <c r="H66" s="429"/>
      <c r="I66" s="415">
        <v>3176.8803273714452</v>
      </c>
      <c r="J66" s="415"/>
      <c r="K66" s="416">
        <v>0.37873384565345503</v>
      </c>
      <c r="L66" s="416">
        <v>0.36720009294450601</v>
      </c>
      <c r="M66" s="416">
        <v>0.35276236709224201</v>
      </c>
      <c r="N66" s="416">
        <v>0.35034974105233202</v>
      </c>
      <c r="O66" s="416">
        <v>0.33562904744237598</v>
      </c>
      <c r="P66" s="416">
        <v>0.318317752940738</v>
      </c>
      <c r="Q66" s="416">
        <v>0.31225284378075502</v>
      </c>
      <c r="R66" s="416">
        <v>0.35797383534579302</v>
      </c>
      <c r="S66" s="417">
        <v>0.367099649521341</v>
      </c>
      <c r="T66" s="417">
        <v>0.38802227889823798</v>
      </c>
      <c r="U66" s="417">
        <v>0.38488648656868901</v>
      </c>
      <c r="V66" s="417">
        <v>0.354502575403988</v>
      </c>
      <c r="W66" s="370">
        <v>0.347829479743198</v>
      </c>
      <c r="X66" s="372">
        <v>0.35522290387195998</v>
      </c>
      <c r="Y66" s="149">
        <v>0.377015745097595</v>
      </c>
      <c r="Z66" s="149">
        <v>0.40538389076327502</v>
      </c>
      <c r="AA66" s="438">
        <v>0.419615940634749</v>
      </c>
      <c r="AB66" s="419">
        <v>0.406851707837879</v>
      </c>
      <c r="AC66" s="438">
        <v>0.40284297628934901</v>
      </c>
      <c r="AD66" s="418">
        <v>0.39909144896950799</v>
      </c>
      <c r="AE66" s="190" t="s">
        <v>369</v>
      </c>
      <c r="AN66" s="375"/>
      <c r="AO66" s="376"/>
      <c r="AP66" s="377"/>
      <c r="AQ66" s="377"/>
      <c r="AR66" s="239"/>
      <c r="AS66" s="239"/>
    </row>
    <row r="67" spans="1:45" x14ac:dyDescent="0.25">
      <c r="A67" s="544" t="s">
        <v>23</v>
      </c>
      <c r="B67" s="85">
        <v>37411000</v>
      </c>
      <c r="C67" s="583">
        <v>16.671154895718697</v>
      </c>
      <c r="D67" s="413">
        <v>122.87783836521564</v>
      </c>
      <c r="E67" s="413">
        <v>213.14424707174243</v>
      </c>
      <c r="F67" s="420">
        <v>-1.1317349496778539</v>
      </c>
      <c r="G67" s="420">
        <v>0.7067597466280523</v>
      </c>
      <c r="H67" s="420">
        <v>0.64203150046324209</v>
      </c>
      <c r="I67" s="415">
        <v>44653.379333209887</v>
      </c>
      <c r="J67" s="415">
        <v>767.28</v>
      </c>
      <c r="K67" s="424">
        <v>18.135690671835501</v>
      </c>
      <c r="L67" s="424">
        <v>17.673771221139901</v>
      </c>
      <c r="M67" s="424">
        <v>17.722108263258701</v>
      </c>
      <c r="N67" s="424">
        <v>18.173051661187301</v>
      </c>
      <c r="O67" s="424">
        <v>17.759456488779101</v>
      </c>
      <c r="P67" s="424">
        <v>17.970300838828699</v>
      </c>
      <c r="Q67" s="424">
        <v>17.577072767156299</v>
      </c>
      <c r="R67" s="424">
        <v>18.3546864756768</v>
      </c>
      <c r="S67" s="419">
        <v>17.523995484158402</v>
      </c>
      <c r="T67" s="419">
        <v>16.290562866214401</v>
      </c>
      <c r="U67" s="419">
        <v>16.5855994226193</v>
      </c>
      <c r="V67" s="419">
        <v>16.713066417964001</v>
      </c>
      <c r="W67" s="373">
        <v>16.510251788861002</v>
      </c>
      <c r="X67" s="373">
        <v>16.724273203562099</v>
      </c>
      <c r="Y67" s="425">
        <v>16.6449740251322</v>
      </c>
      <c r="Z67" s="425">
        <v>16.344166770232999</v>
      </c>
      <c r="AA67" s="438">
        <v>15.918675238434499</v>
      </c>
      <c r="AB67" s="419">
        <v>15.7817393666691</v>
      </c>
      <c r="AC67" s="438">
        <v>16.0552179291107</v>
      </c>
      <c r="AD67" s="418">
        <v>15.688000840154301</v>
      </c>
      <c r="AE67" s="190" t="s">
        <v>6</v>
      </c>
      <c r="AN67" s="375"/>
      <c r="AO67" s="376"/>
      <c r="AP67" s="377"/>
      <c r="AQ67" s="377"/>
      <c r="AR67" s="239"/>
      <c r="AS67" s="239"/>
    </row>
    <row r="68" spans="1:45" x14ac:dyDescent="0.25">
      <c r="A68" s="690" t="s">
        <v>224</v>
      </c>
      <c r="B68" s="85">
        <v>550000</v>
      </c>
      <c r="C68" s="583">
        <v>0.26274437441945836</v>
      </c>
      <c r="D68" s="413">
        <v>87.298111790465299</v>
      </c>
      <c r="E68" s="426"/>
      <c r="F68" s="414">
        <v>6.9427225390528147</v>
      </c>
      <c r="G68" s="414"/>
      <c r="H68" s="414"/>
      <c r="I68" s="415">
        <v>6054.008447151612</v>
      </c>
      <c r="J68" s="415"/>
      <c r="K68" s="416">
        <v>0.35763672117583201</v>
      </c>
      <c r="L68" s="416">
        <v>0.23907614623236501</v>
      </c>
      <c r="M68" s="416">
        <v>0.23119072163243801</v>
      </c>
      <c r="N68" s="416">
        <v>0.24049528324644101</v>
      </c>
      <c r="O68" s="416">
        <v>0.486888404540054</v>
      </c>
      <c r="P68" s="416">
        <v>0.47888051633187501</v>
      </c>
      <c r="Q68" s="416">
        <v>0.472184532378985</v>
      </c>
      <c r="R68" s="416">
        <v>0.62639196994272595</v>
      </c>
      <c r="S68" s="417">
        <v>0.62371930082587101</v>
      </c>
      <c r="T68" s="417">
        <v>0.65166371597080697</v>
      </c>
      <c r="U68" s="417">
        <v>0.66152745811968505</v>
      </c>
      <c r="V68" s="417">
        <v>0.76858816106930805</v>
      </c>
      <c r="W68" s="370">
        <v>0.79303386797904196</v>
      </c>
      <c r="X68" s="372">
        <v>1.4109118220132</v>
      </c>
      <c r="Y68" s="149">
        <v>1.4370840622904499</v>
      </c>
      <c r="Z68" s="149">
        <v>1.64545035099538</v>
      </c>
      <c r="AA68" s="438">
        <v>1.6739756295499999</v>
      </c>
      <c r="AB68" s="419">
        <v>1.7097996042921899</v>
      </c>
      <c r="AC68" s="438">
        <v>1.77775238544462</v>
      </c>
      <c r="AD68" s="418">
        <v>1.82605602904618</v>
      </c>
      <c r="AE68" s="190" t="s">
        <v>304</v>
      </c>
      <c r="AN68" s="375"/>
      <c r="AO68" s="376"/>
      <c r="AP68" s="377"/>
      <c r="AQ68" s="377"/>
      <c r="AR68" s="239"/>
      <c r="AS68" s="239"/>
    </row>
    <row r="69" spans="1:45" x14ac:dyDescent="0.25">
      <c r="A69" s="544" t="s">
        <v>116</v>
      </c>
      <c r="B69" s="85">
        <v>4745000</v>
      </c>
      <c r="C69" s="583">
        <v>6.6993746103108459E-2</v>
      </c>
      <c r="D69" s="413">
        <v>75.414100710583241</v>
      </c>
      <c r="E69" s="413">
        <v>82.956445542927213</v>
      </c>
      <c r="F69" s="420">
        <v>-1.9262131932762327</v>
      </c>
      <c r="G69" s="429"/>
      <c r="H69" s="429"/>
      <c r="I69" s="415">
        <v>878.00026869365092</v>
      </c>
      <c r="J69" s="415"/>
      <c r="K69" s="416">
        <v>7.3468532891991706E-2</v>
      </c>
      <c r="L69" s="416">
        <v>7.3298519154561398E-2</v>
      </c>
      <c r="M69" s="416">
        <v>7.0932939627007294E-2</v>
      </c>
      <c r="N69" s="416">
        <v>7.3510633037938894E-2</v>
      </c>
      <c r="O69" s="416">
        <v>7.46162447366438E-2</v>
      </c>
      <c r="P69" s="416">
        <v>5.9541172063118902E-2</v>
      </c>
      <c r="Q69" s="416">
        <v>7.1911056318933506E-2</v>
      </c>
      <c r="R69" s="416">
        <v>7.5695416402427607E-2</v>
      </c>
      <c r="S69" s="417">
        <v>7.4993697863713002E-2</v>
      </c>
      <c r="T69" s="417">
        <v>7.7892892464744096E-2</v>
      </c>
      <c r="U69" s="417">
        <v>7.9029558711661396E-2</v>
      </c>
      <c r="V69" s="417">
        <v>9.1540551462752598E-2</v>
      </c>
      <c r="W69" s="370">
        <v>9.5065255238930904E-2</v>
      </c>
      <c r="X69" s="372">
        <v>9.3401260593601806E-2</v>
      </c>
      <c r="Y69" s="149">
        <v>9.08670319529431E-2</v>
      </c>
      <c r="Z69" s="149">
        <v>9.8765305310046E-2</v>
      </c>
      <c r="AA69" s="438">
        <v>0.100517865668978</v>
      </c>
      <c r="AB69" s="419">
        <v>0.102372127527323</v>
      </c>
      <c r="AC69" s="438">
        <v>0.101897783178745</v>
      </c>
      <c r="AD69" s="418">
        <v>0.102334820031701</v>
      </c>
      <c r="AE69" s="190" t="s">
        <v>369</v>
      </c>
      <c r="AN69" s="375"/>
      <c r="AO69" s="376"/>
      <c r="AP69" s="377"/>
      <c r="AQ69" s="377"/>
      <c r="AR69" s="239"/>
      <c r="AS69" s="239"/>
    </row>
    <row r="70" spans="1:45" x14ac:dyDescent="0.25">
      <c r="A70" s="544" t="s">
        <v>117</v>
      </c>
      <c r="B70" s="85">
        <v>15947000</v>
      </c>
      <c r="C70" s="583">
        <v>3.087369322817779E-2</v>
      </c>
      <c r="D70" s="413">
        <v>64.544434892257414</v>
      </c>
      <c r="E70" s="413">
        <v>104.5936155630139</v>
      </c>
      <c r="F70" s="420">
        <v>-1.8738317757009348</v>
      </c>
      <c r="G70" s="429"/>
      <c r="H70" s="429"/>
      <c r="I70" s="415">
        <v>1614.1806643940884</v>
      </c>
      <c r="J70" s="415"/>
      <c r="K70" s="416">
        <v>2.34924623631667E-2</v>
      </c>
      <c r="L70" s="416">
        <v>2.3508664979316699E-2</v>
      </c>
      <c r="M70" s="416">
        <v>2.4183935564491998E-2</v>
      </c>
      <c r="N70" s="416">
        <v>3.7623106786549003E-2</v>
      </c>
      <c r="O70" s="416">
        <v>3.8811413308016199E-2</v>
      </c>
      <c r="P70" s="416">
        <v>3.8041194575598701E-2</v>
      </c>
      <c r="Q70" s="416">
        <v>3.7860867962008202E-2</v>
      </c>
      <c r="R70" s="416">
        <v>4.7411377312749997E-2</v>
      </c>
      <c r="S70" s="417">
        <v>3.8322289364912603E-2</v>
      </c>
      <c r="T70" s="417">
        <v>3.6623358384045603E-2</v>
      </c>
      <c r="U70" s="417">
        <v>3.5070494238340397E-2</v>
      </c>
      <c r="V70" s="417">
        <v>3.7984431572094697E-2</v>
      </c>
      <c r="W70" s="370">
        <v>4.91720599806377E-2</v>
      </c>
      <c r="X70" s="372">
        <v>5.3724094923707097E-2</v>
      </c>
      <c r="Y70" s="149">
        <v>5.4550726263504601E-2</v>
      </c>
      <c r="Z70" s="149">
        <v>6.4425797159050405E-2</v>
      </c>
      <c r="AA70" s="438">
        <v>6.6127259970939295E-2</v>
      </c>
      <c r="AB70" s="419">
        <v>6.1705866050335602E-2</v>
      </c>
      <c r="AC70" s="438">
        <v>5.7410257268459802E-2</v>
      </c>
      <c r="AD70" s="418">
        <v>5.6504813884482703E-2</v>
      </c>
      <c r="AE70" s="190" t="s">
        <v>369</v>
      </c>
      <c r="AN70" s="375"/>
      <c r="AO70" s="376"/>
      <c r="AP70" s="377"/>
      <c r="AQ70" s="377"/>
      <c r="AR70" s="239"/>
      <c r="AS70" s="239"/>
    </row>
    <row r="71" spans="1:45" x14ac:dyDescent="0.25">
      <c r="A71" s="544" t="s">
        <v>61</v>
      </c>
      <c r="B71" s="85">
        <v>18952000</v>
      </c>
      <c r="C71" s="583">
        <v>2.9658753140503151</v>
      </c>
      <c r="D71" s="413">
        <v>117.40721781945629</v>
      </c>
      <c r="E71" s="413">
        <v>152.95470243991556</v>
      </c>
      <c r="F71" s="420">
        <v>2.3462442897915881</v>
      </c>
      <c r="G71" s="429"/>
      <c r="H71" s="429"/>
      <c r="I71" s="415">
        <v>21320.101029694692</v>
      </c>
      <c r="J71" s="415">
        <v>0.3</v>
      </c>
      <c r="K71" s="427">
        <v>3.4998248368962499</v>
      </c>
      <c r="L71" s="427">
        <v>3.32426674173843</v>
      </c>
      <c r="M71" s="427">
        <v>3.3165687165019602</v>
      </c>
      <c r="N71" s="427">
        <v>3.4033182571670002</v>
      </c>
      <c r="O71" s="427">
        <v>3.63581534180345</v>
      </c>
      <c r="P71" s="427">
        <v>3.64571888202711</v>
      </c>
      <c r="Q71" s="427">
        <v>3.6768043492536702</v>
      </c>
      <c r="R71" s="427">
        <v>4.0902794395787003</v>
      </c>
      <c r="S71" s="428">
        <v>4.2612925481229604</v>
      </c>
      <c r="T71" s="428">
        <v>4.0366899887256897</v>
      </c>
      <c r="U71" s="419">
        <v>4.2400292826797497</v>
      </c>
      <c r="V71" s="419">
        <v>4.5848779714692096</v>
      </c>
      <c r="W71" s="373">
        <v>4.6699048653252202</v>
      </c>
      <c r="X71" s="373">
        <v>4.8745689988501404</v>
      </c>
      <c r="Y71" s="425">
        <v>4.4847374570132503</v>
      </c>
      <c r="Z71" s="425">
        <v>4.7686446369234403</v>
      </c>
      <c r="AA71" s="438">
        <v>4.9668598589174602</v>
      </c>
      <c r="AB71" s="419">
        <v>4.9769041328789703</v>
      </c>
      <c r="AC71" s="438">
        <v>5.0303561141068398</v>
      </c>
      <c r="AD71" s="418">
        <v>4.9021351817820804</v>
      </c>
      <c r="AE71" s="190" t="s">
        <v>6</v>
      </c>
      <c r="AN71" s="375"/>
      <c r="AO71" s="376"/>
      <c r="AP71" s="377"/>
      <c r="AQ71" s="377"/>
      <c r="AR71" s="239"/>
      <c r="AS71" s="239"/>
    </row>
    <row r="72" spans="1:45" x14ac:dyDescent="0.25">
      <c r="A72" s="544" t="s">
        <v>59</v>
      </c>
      <c r="B72" s="85">
        <v>1433784000</v>
      </c>
      <c r="C72" s="583">
        <v>2.4933678430562982</v>
      </c>
      <c r="D72" s="413">
        <v>88.070025020856534</v>
      </c>
      <c r="E72" s="413">
        <v>69.532777688222112</v>
      </c>
      <c r="F72" s="414">
        <v>6.0184865870244657</v>
      </c>
      <c r="G72" s="420">
        <v>2.0996878430722845E-3</v>
      </c>
      <c r="H72" s="420">
        <v>1.9488242084765638E-2</v>
      </c>
      <c r="I72" s="415">
        <v>12171.145068065487</v>
      </c>
      <c r="J72" s="415">
        <v>15.07</v>
      </c>
      <c r="K72" s="424">
        <v>2.8697656985850699</v>
      </c>
      <c r="L72" s="424">
        <v>2.9873997797146599</v>
      </c>
      <c r="M72" s="424">
        <v>3.2040547753868598</v>
      </c>
      <c r="N72" s="424">
        <v>3.6946178381243602</v>
      </c>
      <c r="O72" s="424">
        <v>4.2392033629486798</v>
      </c>
      <c r="P72" s="424">
        <v>4.7467205513033202</v>
      </c>
      <c r="Q72" s="424">
        <v>5.2473859378651202</v>
      </c>
      <c r="R72" s="424">
        <v>5.7225445147491003</v>
      </c>
      <c r="S72" s="419">
        <v>5.8149887352909602</v>
      </c>
      <c r="T72" s="419">
        <v>6.1965795064048503</v>
      </c>
      <c r="U72" s="419">
        <v>6.7370616073371199</v>
      </c>
      <c r="V72" s="419">
        <v>7.3399624226317304</v>
      </c>
      <c r="W72" s="373">
        <v>7.4690468320341701</v>
      </c>
      <c r="X72" s="373">
        <v>7.6168553644028796</v>
      </c>
      <c r="Y72" s="425">
        <v>7.66408647094838</v>
      </c>
      <c r="Z72" s="425">
        <v>7.6385898792261999</v>
      </c>
      <c r="AA72" s="438">
        <v>7.6179653781111503</v>
      </c>
      <c r="AB72" s="419">
        <v>7.7410917594604101</v>
      </c>
      <c r="AC72" s="438">
        <v>7.8846002647743401</v>
      </c>
      <c r="AD72" s="418">
        <v>8.1230253729745101</v>
      </c>
      <c r="AE72" s="190" t="s">
        <v>6</v>
      </c>
      <c r="AN72" s="375"/>
      <c r="AO72" s="376"/>
      <c r="AP72" s="377"/>
      <c r="AQ72" s="377"/>
      <c r="AR72" s="239"/>
      <c r="AS72" s="239"/>
    </row>
    <row r="73" spans="1:45" x14ac:dyDescent="0.25">
      <c r="A73" s="544" t="s">
        <v>118</v>
      </c>
      <c r="B73" s="85">
        <v>50339000</v>
      </c>
      <c r="C73" s="583">
        <v>1.6080857959942469</v>
      </c>
      <c r="D73" s="413">
        <v>116.80115708012214</v>
      </c>
      <c r="E73" s="413">
        <v>83.414294394355423</v>
      </c>
      <c r="F73" s="414">
        <v>-7.5378825793694588</v>
      </c>
      <c r="G73" s="429"/>
      <c r="H73" s="429"/>
      <c r="I73" s="415">
        <v>12823.858281111927</v>
      </c>
      <c r="J73" s="415">
        <v>0.3</v>
      </c>
      <c r="K73" s="422">
        <v>1.52550061998317</v>
      </c>
      <c r="L73" s="422">
        <v>1.4957473959876899</v>
      </c>
      <c r="M73" s="422">
        <v>1.4180496357399699</v>
      </c>
      <c r="N73" s="422">
        <v>1.38688122826092</v>
      </c>
      <c r="O73" s="422">
        <v>1.37157811790273</v>
      </c>
      <c r="P73" s="422">
        <v>1.4052498778115601</v>
      </c>
      <c r="Q73" s="422">
        <v>1.3610743486199599</v>
      </c>
      <c r="R73" s="422">
        <v>1.3833126835151199</v>
      </c>
      <c r="S73" s="423">
        <v>1.3786339151484901</v>
      </c>
      <c r="T73" s="423">
        <v>1.4345417420684701</v>
      </c>
      <c r="U73" s="417">
        <v>1.4530867343614</v>
      </c>
      <c r="V73" s="417">
        <v>1.55883629558274</v>
      </c>
      <c r="W73" s="370">
        <v>1.55278659021085</v>
      </c>
      <c r="X73" s="372">
        <v>1.6499063222582</v>
      </c>
      <c r="Y73" s="149">
        <v>1.67670501544613</v>
      </c>
      <c r="Z73" s="149">
        <v>1.6606334596555601</v>
      </c>
      <c r="AA73" s="438">
        <v>1.8300457780313399</v>
      </c>
      <c r="AB73" s="419">
        <v>1.5801423117854501</v>
      </c>
      <c r="AC73" s="438">
        <v>1.5766448848807899</v>
      </c>
      <c r="AD73" s="418">
        <v>1.7362065088422201</v>
      </c>
      <c r="AE73" s="190" t="s">
        <v>369</v>
      </c>
      <c r="AN73" s="375"/>
      <c r="AO73" s="376"/>
      <c r="AP73" s="377"/>
      <c r="AQ73" s="377"/>
      <c r="AR73" s="239"/>
      <c r="AS73" s="239"/>
    </row>
    <row r="74" spans="1:45" x14ac:dyDescent="0.25">
      <c r="A74" s="544" t="s">
        <v>119</v>
      </c>
      <c r="B74" s="85">
        <v>851000</v>
      </c>
      <c r="C74" s="583">
        <v>0.1153545642218905</v>
      </c>
      <c r="D74" s="413">
        <v>67.06632071651201</v>
      </c>
      <c r="E74" s="413">
        <v>61.118675952307605</v>
      </c>
      <c r="F74" s="414">
        <v>-7.1588366890380311</v>
      </c>
      <c r="G74" s="414"/>
      <c r="H74" s="414"/>
      <c r="I74" s="415">
        <v>2698.4535047677959</v>
      </c>
      <c r="J74" s="415"/>
      <c r="K74" s="416">
        <v>9.8131562981242995E-2</v>
      </c>
      <c r="L74" s="416">
        <v>9.7534497414632104E-2</v>
      </c>
      <c r="M74" s="416">
        <v>9.3897115688511806E-2</v>
      </c>
      <c r="N74" s="416">
        <v>9.7008895479764601E-2</v>
      </c>
      <c r="O74" s="416">
        <v>9.8043392503457699E-2</v>
      </c>
      <c r="P74" s="416">
        <v>0.187935867814918</v>
      </c>
      <c r="Q74" s="416">
        <v>0.183364301585308</v>
      </c>
      <c r="R74" s="416">
        <v>0.19235158892179199</v>
      </c>
      <c r="S74" s="417">
        <v>0.18905902825347001</v>
      </c>
      <c r="T74" s="417">
        <v>0.19476463242589701</v>
      </c>
      <c r="U74" s="417">
        <v>0.19505303106314101</v>
      </c>
      <c r="V74" s="417">
        <v>0.22333099078787799</v>
      </c>
      <c r="W74" s="370">
        <v>0.22745884005094799</v>
      </c>
      <c r="X74" s="372">
        <v>0.27234922213081603</v>
      </c>
      <c r="Y74" s="149">
        <v>0.21841245269527301</v>
      </c>
      <c r="Z74" s="149">
        <v>0.243175628807446</v>
      </c>
      <c r="AA74" s="438">
        <v>0.24467754400761199</v>
      </c>
      <c r="AB74" s="419">
        <v>0.24729205550477201</v>
      </c>
      <c r="AC74" s="438">
        <v>0.24966188590816099</v>
      </c>
      <c r="AD74" s="418">
        <v>0.25132443433500601</v>
      </c>
      <c r="AE74" s="190" t="s">
        <v>369</v>
      </c>
      <c r="AN74" s="375"/>
      <c r="AO74" s="376"/>
      <c r="AP74" s="377"/>
      <c r="AQ74" s="377"/>
      <c r="AR74" s="239"/>
      <c r="AS74" s="239"/>
    </row>
    <row r="75" spans="1:45" x14ac:dyDescent="0.25">
      <c r="A75" s="544" t="s">
        <v>329</v>
      </c>
      <c r="B75" s="85">
        <v>86791000</v>
      </c>
      <c r="C75" s="583">
        <v>5.9868584823933237E-2</v>
      </c>
      <c r="D75" s="413">
        <v>71.549100611532694</v>
      </c>
      <c r="E75" s="413">
        <v>56.307090461284311</v>
      </c>
      <c r="F75" s="414">
        <v>-11.481718722413047</v>
      </c>
      <c r="G75" s="429"/>
      <c r="H75" s="429"/>
      <c r="I75" s="415">
        <v>868.93920832361857</v>
      </c>
      <c r="J75" s="415"/>
      <c r="K75" s="416">
        <v>4.1833084366264199E-2</v>
      </c>
      <c r="L75" s="416">
        <v>3.96617441386692E-2</v>
      </c>
      <c r="M75" s="416">
        <v>4.0382270591622901E-2</v>
      </c>
      <c r="N75" s="416">
        <v>4.7079456162482998E-2</v>
      </c>
      <c r="O75" s="416">
        <v>4.3705781729713997E-2</v>
      </c>
      <c r="P75" s="416">
        <v>4.72928972725861E-2</v>
      </c>
      <c r="Q75" s="416">
        <v>4.7060671072988697E-2</v>
      </c>
      <c r="R75" s="416">
        <v>5.01469445085043E-2</v>
      </c>
      <c r="S75" s="417">
        <v>4.9782187163926003E-2</v>
      </c>
      <c r="T75" s="417">
        <v>4.6796280786868601E-2</v>
      </c>
      <c r="U75" s="417">
        <v>4.7316017890281503E-2</v>
      </c>
      <c r="V75" s="417">
        <v>5.2048797921863003E-2</v>
      </c>
      <c r="W75" s="370">
        <v>4.51735911617644E-2</v>
      </c>
      <c r="X75" s="372">
        <v>6.0171107535475901E-2</v>
      </c>
      <c r="Y75" s="149">
        <v>7.4332362228425694E-2</v>
      </c>
      <c r="Z75" s="149">
        <v>4.6848990661656799E-2</v>
      </c>
      <c r="AA75" s="438">
        <v>3.5061644688504201E-2</v>
      </c>
      <c r="AB75" s="419">
        <v>3.61319912982297E-2</v>
      </c>
      <c r="AC75" s="438">
        <v>3.4766050726487203E-2</v>
      </c>
      <c r="AD75" s="418">
        <v>3.4407098649607101E-2</v>
      </c>
      <c r="AE75" s="190" t="s">
        <v>369</v>
      </c>
      <c r="AN75" s="375"/>
      <c r="AO75" s="376"/>
      <c r="AP75" s="377"/>
      <c r="AQ75" s="377"/>
      <c r="AR75" s="239"/>
      <c r="AS75" s="239"/>
    </row>
    <row r="76" spans="1:45" x14ac:dyDescent="0.25">
      <c r="A76" s="544" t="s">
        <v>330</v>
      </c>
      <c r="B76" s="85">
        <v>5381000</v>
      </c>
      <c r="C76" s="583">
        <v>1.0531292690687588</v>
      </c>
      <c r="D76" s="413">
        <v>86.665814110357516</v>
      </c>
      <c r="E76" s="413">
        <v>51.146292831323606</v>
      </c>
      <c r="F76" s="414">
        <v>-1.4035087719298289</v>
      </c>
      <c r="G76" s="429"/>
      <c r="H76" s="429"/>
      <c r="I76" s="415">
        <v>3868.236996828286</v>
      </c>
      <c r="J76" s="415"/>
      <c r="K76" s="416">
        <v>1.4079475062454101</v>
      </c>
      <c r="L76" s="416">
        <v>1.3351912454443999</v>
      </c>
      <c r="M76" s="416">
        <v>0.84709635781526105</v>
      </c>
      <c r="N76" s="416">
        <v>1.02550267508308</v>
      </c>
      <c r="O76" s="416">
        <v>1.0112828949407</v>
      </c>
      <c r="P76" s="416">
        <v>1.17233343435281</v>
      </c>
      <c r="Q76" s="416">
        <v>1.26201129693522</v>
      </c>
      <c r="R76" s="416">
        <v>1.07937896061264</v>
      </c>
      <c r="S76" s="417">
        <v>1.0839389672411699</v>
      </c>
      <c r="T76" s="417">
        <v>1.1631997998895101</v>
      </c>
      <c r="U76" s="417">
        <v>1.21416937432552</v>
      </c>
      <c r="V76" s="417">
        <v>1.0823397231505101</v>
      </c>
      <c r="W76" s="370">
        <v>0.97334391886708604</v>
      </c>
      <c r="X76" s="372">
        <v>1.1542919881293701</v>
      </c>
      <c r="Y76" s="149">
        <v>1.0932145085077301</v>
      </c>
      <c r="Z76" s="149">
        <v>1.06443310821915</v>
      </c>
      <c r="AA76" s="438">
        <v>0.98663119216515605</v>
      </c>
      <c r="AB76" s="419">
        <v>0.93213641772750999</v>
      </c>
      <c r="AC76" s="438">
        <v>1.07460506854133</v>
      </c>
      <c r="AD76" s="418">
        <v>1.04715589949816</v>
      </c>
      <c r="AE76" s="190" t="s">
        <v>369</v>
      </c>
      <c r="AN76" s="375"/>
      <c r="AO76" s="376"/>
      <c r="AP76" s="377"/>
      <c r="AQ76" s="377"/>
      <c r="AR76" s="239"/>
      <c r="AS76" s="239"/>
    </row>
    <row r="77" spans="1:45" x14ac:dyDescent="0.25">
      <c r="A77" s="544" t="s">
        <v>121</v>
      </c>
      <c r="B77" s="85">
        <v>5048000</v>
      </c>
      <c r="C77" s="583">
        <v>1.2712317163076319</v>
      </c>
      <c r="D77" s="413">
        <v>125.08416891199272</v>
      </c>
      <c r="E77" s="413">
        <v>96.675728716690259</v>
      </c>
      <c r="F77" s="414">
        <v>-2.2113502935420803</v>
      </c>
      <c r="G77" s="429"/>
      <c r="H77" s="429"/>
      <c r="I77" s="415">
        <v>16143.619649270166</v>
      </c>
      <c r="J77" s="415"/>
      <c r="K77" s="416">
        <v>1.30763789827128</v>
      </c>
      <c r="L77" s="416">
        <v>1.3878093914856899</v>
      </c>
      <c r="M77" s="416">
        <v>1.39239484230656</v>
      </c>
      <c r="N77" s="416">
        <v>1.47812101398701</v>
      </c>
      <c r="O77" s="416">
        <v>1.4775015835769401</v>
      </c>
      <c r="P77" s="416">
        <v>1.4899160229655499</v>
      </c>
      <c r="Q77" s="416">
        <v>1.61047362170633</v>
      </c>
      <c r="R77" s="416">
        <v>1.75773595486112</v>
      </c>
      <c r="S77" s="417">
        <v>1.7175937089118201</v>
      </c>
      <c r="T77" s="417">
        <v>1.6337535354489301</v>
      </c>
      <c r="U77" s="417">
        <v>1.60141805443097</v>
      </c>
      <c r="V77" s="417">
        <v>1.6310972537886299</v>
      </c>
      <c r="W77" s="370">
        <v>1.6191844305690399</v>
      </c>
      <c r="X77" s="372">
        <v>1.6817982904130599</v>
      </c>
      <c r="Y77" s="149">
        <v>1.6876604090953999</v>
      </c>
      <c r="Z77" s="149">
        <v>1.61049399272024</v>
      </c>
      <c r="AA77" s="438">
        <v>1.70302669452182</v>
      </c>
      <c r="AB77" s="419">
        <v>1.71159970634579</v>
      </c>
      <c r="AC77" s="438">
        <v>1.7441749586075601</v>
      </c>
      <c r="AD77" s="418">
        <v>1.7960435535257899</v>
      </c>
      <c r="AE77" s="190" t="s">
        <v>369</v>
      </c>
      <c r="AN77" s="375"/>
      <c r="AO77" s="376"/>
      <c r="AP77" s="377"/>
      <c r="AQ77" s="377"/>
      <c r="AR77" s="239"/>
      <c r="AS77" s="239"/>
    </row>
    <row r="78" spans="1:45" x14ac:dyDescent="0.25">
      <c r="A78" s="544" t="s">
        <v>303</v>
      </c>
      <c r="B78" s="85">
        <v>25717000</v>
      </c>
      <c r="C78" s="583">
        <v>0.2959448343069096</v>
      </c>
      <c r="D78" s="413">
        <v>89.913269346566025</v>
      </c>
      <c r="E78" s="413">
        <v>63.650684083658675</v>
      </c>
      <c r="F78" s="414">
        <v>-24.120596781646267</v>
      </c>
      <c r="G78" s="429"/>
      <c r="H78" s="429"/>
      <c r="I78" s="415">
        <v>3958.3299398807176</v>
      </c>
      <c r="J78" s="415"/>
      <c r="K78" s="416">
        <v>0.42265873046815999</v>
      </c>
      <c r="L78" s="416">
        <v>0.415374550488257</v>
      </c>
      <c r="M78" s="416">
        <v>0.431215287145366</v>
      </c>
      <c r="N78" s="416">
        <v>0.33564231576411002</v>
      </c>
      <c r="O78" s="416">
        <v>0.34038767708429402</v>
      </c>
      <c r="P78" s="416">
        <v>0.35710334942000299</v>
      </c>
      <c r="Q78" s="416">
        <v>0.34349851963592398</v>
      </c>
      <c r="R78" s="416">
        <v>0.33707763497503401</v>
      </c>
      <c r="S78" s="417">
        <v>0.36773528740281097</v>
      </c>
      <c r="T78" s="417">
        <v>0.33521682891996502</v>
      </c>
      <c r="U78" s="417">
        <v>0.37134934898609401</v>
      </c>
      <c r="V78" s="417">
        <v>0.35739481360832298</v>
      </c>
      <c r="W78" s="370">
        <v>0.43989770032355102</v>
      </c>
      <c r="X78" s="372">
        <v>0.45404162596249698</v>
      </c>
      <c r="Y78" s="149">
        <v>0.476443872303418</v>
      </c>
      <c r="Z78" s="149">
        <v>0.50218334367354001</v>
      </c>
      <c r="AA78" s="438">
        <v>0.50407128896433595</v>
      </c>
      <c r="AB78" s="419">
        <v>0.51907253826662503</v>
      </c>
      <c r="AC78" s="438">
        <v>0.52572295533542102</v>
      </c>
      <c r="AD78" s="418">
        <v>0.530927332976043</v>
      </c>
      <c r="AE78" s="190" t="s">
        <v>369</v>
      </c>
      <c r="AN78" s="375"/>
      <c r="AO78" s="376"/>
      <c r="AP78" s="377"/>
      <c r="AQ78" s="377"/>
      <c r="AR78" s="239"/>
      <c r="AS78" s="239"/>
    </row>
    <row r="79" spans="1:45" x14ac:dyDescent="0.25">
      <c r="A79" s="544" t="s">
        <v>55</v>
      </c>
      <c r="B79" s="85">
        <v>4130000</v>
      </c>
      <c r="C79" s="583">
        <v>4.0428164230671086</v>
      </c>
      <c r="D79" s="413">
        <v>119.17431005302205</v>
      </c>
      <c r="E79" s="413">
        <v>110.19692363315011</v>
      </c>
      <c r="F79" s="414">
        <v>2.774145669152206</v>
      </c>
      <c r="G79" s="429"/>
      <c r="H79" s="429"/>
      <c r="I79" s="415">
        <v>23311.08350214333</v>
      </c>
      <c r="J79" s="415"/>
      <c r="K79" s="427">
        <v>4.4327418662103302</v>
      </c>
      <c r="L79" s="427">
        <v>4.6963018325280004</v>
      </c>
      <c r="M79" s="427">
        <v>4.9357435250578998</v>
      </c>
      <c r="N79" s="427">
        <v>5.2754650334749797</v>
      </c>
      <c r="O79" s="427">
        <v>5.3409492274858996</v>
      </c>
      <c r="P79" s="427">
        <v>5.4056243294952599</v>
      </c>
      <c r="Q79" s="427">
        <v>5.5039419195392103</v>
      </c>
      <c r="R79" s="427">
        <v>5.8891183861246503</v>
      </c>
      <c r="S79" s="428">
        <v>5.6140464488871702</v>
      </c>
      <c r="T79" s="428">
        <v>5.1167297302284203</v>
      </c>
      <c r="U79" s="419">
        <v>4.9583387336737399</v>
      </c>
      <c r="V79" s="419">
        <v>4.85020304641127</v>
      </c>
      <c r="W79" s="373">
        <v>4.4915661175446298</v>
      </c>
      <c r="X79" s="373">
        <v>4.4203371206657103</v>
      </c>
      <c r="Y79" s="425">
        <v>4.2996356923709298</v>
      </c>
      <c r="Z79" s="425">
        <v>4.38786693103172</v>
      </c>
      <c r="AA79" s="438">
        <v>4.4731739661614398</v>
      </c>
      <c r="AB79" s="419">
        <v>4.64589176781553</v>
      </c>
      <c r="AC79" s="438">
        <v>4.5539285303366297</v>
      </c>
      <c r="AD79" s="418">
        <v>4.6180120798420798</v>
      </c>
      <c r="AE79" s="190" t="s">
        <v>6</v>
      </c>
      <c r="AN79" s="375"/>
      <c r="AO79" s="376"/>
      <c r="AP79" s="377"/>
      <c r="AQ79" s="377"/>
      <c r="AR79" s="239"/>
      <c r="AS79" s="239"/>
    </row>
    <row r="80" spans="1:45" x14ac:dyDescent="0.25">
      <c r="A80" s="690" t="s">
        <v>123</v>
      </c>
      <c r="B80" s="85">
        <v>11333000</v>
      </c>
      <c r="C80" s="583">
        <v>2.4903123366845321</v>
      </c>
      <c r="D80" s="413">
        <v>114.51316069372569</v>
      </c>
      <c r="E80" s="413">
        <v>69.59411817808882</v>
      </c>
      <c r="F80" s="414">
        <v>14.551444224013981</v>
      </c>
      <c r="G80" s="429"/>
      <c r="H80" s="429"/>
      <c r="I80" s="430"/>
      <c r="J80" s="415"/>
      <c r="K80" s="427">
        <v>2.5961050447469698</v>
      </c>
      <c r="L80" s="427">
        <v>2.4899130735046699</v>
      </c>
      <c r="M80" s="427">
        <v>2.3710105903655698</v>
      </c>
      <c r="N80" s="427">
        <v>2.2968663261985398</v>
      </c>
      <c r="O80" s="427">
        <v>2.2499637932200498</v>
      </c>
      <c r="P80" s="427">
        <v>2.3199781365897798</v>
      </c>
      <c r="Q80" s="427">
        <v>2.3642762599939799</v>
      </c>
      <c r="R80" s="427">
        <v>2.4429082141104201</v>
      </c>
      <c r="S80" s="428">
        <v>2.36437619313693</v>
      </c>
      <c r="T80" s="428">
        <v>2.6964275248838199</v>
      </c>
      <c r="U80" s="419">
        <v>2.9829816758689098</v>
      </c>
      <c r="V80" s="419">
        <v>2.7270734409196198</v>
      </c>
      <c r="W80" s="373">
        <v>2.7910103750784101</v>
      </c>
      <c r="X80" s="374">
        <v>2.6858645392904101</v>
      </c>
      <c r="Y80" s="425">
        <v>2.6659845643734998</v>
      </c>
      <c r="Z80" s="425">
        <v>2.6983147115491999</v>
      </c>
      <c r="AA80" s="438">
        <v>2.78079562812905</v>
      </c>
      <c r="AB80" s="419">
        <v>2.6246335261820701</v>
      </c>
      <c r="AC80" s="438">
        <v>2.7199668288518599</v>
      </c>
      <c r="AD80" s="418">
        <v>2.7012978509622201</v>
      </c>
      <c r="AE80" s="190" t="s">
        <v>369</v>
      </c>
      <c r="AN80" s="375"/>
      <c r="AO80" s="376"/>
      <c r="AP80" s="377"/>
      <c r="AQ80" s="377"/>
      <c r="AR80" s="239"/>
      <c r="AS80" s="239"/>
    </row>
    <row r="81" spans="1:45" x14ac:dyDescent="0.25">
      <c r="A81" s="544" t="s">
        <v>36</v>
      </c>
      <c r="B81" s="85">
        <v>1199000</v>
      </c>
      <c r="C81" s="583">
        <v>6.7075948401715788</v>
      </c>
      <c r="D81" s="413">
        <v>114.45344804894805</v>
      </c>
      <c r="E81" s="413">
        <v>103.39883878355607</v>
      </c>
      <c r="F81" s="414">
        <v>1.8376391741433351</v>
      </c>
      <c r="G81" s="420"/>
      <c r="H81" s="420"/>
      <c r="I81" s="421">
        <v>34256.008828195329</v>
      </c>
      <c r="J81" s="415">
        <v>185</v>
      </c>
      <c r="K81" s="427">
        <v>7.44414841427308</v>
      </c>
      <c r="L81" s="427">
        <v>7.1557490480504704</v>
      </c>
      <c r="M81" s="427">
        <v>7.2256539579125603</v>
      </c>
      <c r="N81" s="427">
        <v>7.8519240619789601</v>
      </c>
      <c r="O81" s="427">
        <v>7.6498088551083203</v>
      </c>
      <c r="P81" s="427">
        <v>7.6686401278049097</v>
      </c>
      <c r="Q81" s="427">
        <v>7.5779335456380101</v>
      </c>
      <c r="R81" s="427">
        <v>7.7767927844055302</v>
      </c>
      <c r="S81" s="428">
        <v>7.8064568352842203</v>
      </c>
      <c r="T81" s="428">
        <v>7.5114601499890803</v>
      </c>
      <c r="U81" s="419">
        <v>7.1717849048633404</v>
      </c>
      <c r="V81" s="419">
        <v>6.84246925607198</v>
      </c>
      <c r="W81" s="373">
        <v>6.3085044825824204</v>
      </c>
      <c r="X81" s="373">
        <v>5.7649153217938602</v>
      </c>
      <c r="Y81" s="425">
        <v>6.0616272949119603</v>
      </c>
      <c r="Z81" s="425">
        <v>5.9460618369825502</v>
      </c>
      <c r="AA81" s="438">
        <v>6.2884870075718702</v>
      </c>
      <c r="AB81" s="419">
        <v>6.33026102954517</v>
      </c>
      <c r="AC81" s="438">
        <v>6.2140526337477997</v>
      </c>
      <c r="AD81" s="418">
        <v>6.1858484342392099</v>
      </c>
      <c r="AE81" s="190" t="s">
        <v>6</v>
      </c>
      <c r="AN81" s="375"/>
      <c r="AO81" s="376"/>
      <c r="AP81" s="377"/>
      <c r="AQ81" s="377"/>
      <c r="AR81" s="239"/>
      <c r="AS81" s="239"/>
    </row>
    <row r="82" spans="1:45" x14ac:dyDescent="0.25">
      <c r="A82" s="544" t="s">
        <v>38</v>
      </c>
      <c r="B82" s="85">
        <v>10689000</v>
      </c>
      <c r="C82" s="583">
        <v>13.2746448260671</v>
      </c>
      <c r="D82" s="413">
        <v>125.98245507372874</v>
      </c>
      <c r="E82" s="413">
        <v>135.50513812290257</v>
      </c>
      <c r="F82" s="414">
        <v>1.0777638302458565</v>
      </c>
      <c r="G82" s="420">
        <v>0.29836415047049503</v>
      </c>
      <c r="H82" s="420">
        <v>0.57667556487749072</v>
      </c>
      <c r="I82" s="415">
        <v>33358.080470372377</v>
      </c>
      <c r="J82" s="415">
        <v>11.65</v>
      </c>
      <c r="K82" s="427">
        <v>12.7024257943806</v>
      </c>
      <c r="L82" s="427">
        <v>12.7399219362708</v>
      </c>
      <c r="M82" s="427">
        <v>12.2546663940062</v>
      </c>
      <c r="N82" s="427">
        <v>12.6910777313491</v>
      </c>
      <c r="O82" s="427">
        <v>12.803602075803401</v>
      </c>
      <c r="P82" s="427">
        <v>12.3963316285763</v>
      </c>
      <c r="Q82" s="427">
        <v>12.4619777268873</v>
      </c>
      <c r="R82" s="427">
        <v>12.637581999805301</v>
      </c>
      <c r="S82" s="428">
        <v>12.0498851983452</v>
      </c>
      <c r="T82" s="428">
        <v>11.2098343915437</v>
      </c>
      <c r="U82" s="419">
        <v>11.4587293813711</v>
      </c>
      <c r="V82" s="419">
        <v>11.1675545314841</v>
      </c>
      <c r="W82" s="373">
        <v>10.759605348963101</v>
      </c>
      <c r="X82" s="373">
        <v>10.3277112953662</v>
      </c>
      <c r="Y82" s="425">
        <v>10.0764246540567</v>
      </c>
      <c r="Z82" s="425">
        <v>10.1570731809389</v>
      </c>
      <c r="AA82" s="438">
        <v>10.3191869232516</v>
      </c>
      <c r="AB82" s="419">
        <v>10.320370082937901</v>
      </c>
      <c r="AC82" s="438">
        <v>10.2729758452422</v>
      </c>
      <c r="AD82" s="418">
        <v>9.9423650625511009</v>
      </c>
      <c r="AE82" s="190" t="s">
        <v>6</v>
      </c>
      <c r="AN82" s="375"/>
      <c r="AO82" s="376"/>
      <c r="AP82" s="377"/>
      <c r="AQ82" s="377"/>
      <c r="AR82" s="239"/>
      <c r="AS82" s="239"/>
    </row>
    <row r="83" spans="1:45" x14ac:dyDescent="0.25">
      <c r="A83" s="544" t="s">
        <v>53</v>
      </c>
      <c r="B83" s="85">
        <v>5772000</v>
      </c>
      <c r="C83" s="583">
        <v>11.92363329870099</v>
      </c>
      <c r="D83" s="413">
        <v>127.77929210349592</v>
      </c>
      <c r="E83" s="413">
        <v>273.89445462299472</v>
      </c>
      <c r="F83" s="414">
        <v>1.2762797605235063</v>
      </c>
      <c r="G83" s="429"/>
      <c r="H83" s="429"/>
      <c r="I83" s="415">
        <v>48951.830827158621</v>
      </c>
      <c r="J83" s="415">
        <v>255.23</v>
      </c>
      <c r="K83" s="427">
        <v>10.1046060355277</v>
      </c>
      <c r="L83" s="427">
        <v>10.3606581987846</v>
      </c>
      <c r="M83" s="427">
        <v>10.2457301588092</v>
      </c>
      <c r="N83" s="427">
        <v>11.224229189182401</v>
      </c>
      <c r="O83" s="427">
        <v>10.159433364743199</v>
      </c>
      <c r="P83" s="427">
        <v>9.4765696319567692</v>
      </c>
      <c r="Q83" s="427">
        <v>10.892258009031501</v>
      </c>
      <c r="R83" s="427">
        <v>9.9539262402814703</v>
      </c>
      <c r="S83" s="428">
        <v>9.3092763517588892</v>
      </c>
      <c r="T83" s="428">
        <v>8.8563193771119</v>
      </c>
      <c r="U83" s="419">
        <v>8.8323994144007791</v>
      </c>
      <c r="V83" s="419">
        <v>7.88328732704327</v>
      </c>
      <c r="W83" s="373">
        <v>6.91698402708416</v>
      </c>
      <c r="X83" s="373">
        <v>7.2069231829182199</v>
      </c>
      <c r="Y83" s="425">
        <v>6.4395754128384803</v>
      </c>
      <c r="Z83" s="425">
        <v>5.9801810127248602</v>
      </c>
      <c r="AA83" s="438">
        <v>6.2610059318433802</v>
      </c>
      <c r="AB83" s="419">
        <v>5.8594386138004602</v>
      </c>
      <c r="AC83" s="438">
        <v>5.8590815096996698</v>
      </c>
      <c r="AD83" s="418">
        <v>5.3882843525060897</v>
      </c>
      <c r="AE83" s="190" t="s">
        <v>6</v>
      </c>
      <c r="AN83" s="375"/>
      <c r="AO83" s="376"/>
      <c r="AP83" s="377"/>
      <c r="AQ83" s="377"/>
      <c r="AR83" s="239"/>
      <c r="AS83" s="239"/>
    </row>
    <row r="84" spans="1:45" x14ac:dyDescent="0.25">
      <c r="A84" s="544" t="s">
        <v>226</v>
      </c>
      <c r="B84" s="85">
        <v>974000</v>
      </c>
      <c r="C84" s="583">
        <v>1.9694653849895658</v>
      </c>
      <c r="D84" s="413">
        <v>75.817748346211218</v>
      </c>
      <c r="E84" s="413">
        <v>142.41748699633919</v>
      </c>
      <c r="F84" s="414">
        <v>0</v>
      </c>
      <c r="G84" s="429"/>
      <c r="H84" s="429"/>
      <c r="I84" s="415">
        <v>4403.4931851503825</v>
      </c>
      <c r="J84" s="415"/>
      <c r="K84" s="416">
        <v>1.79376575344559</v>
      </c>
      <c r="L84" s="416">
        <v>1.7890908653215301</v>
      </c>
      <c r="M84" s="416">
        <v>1.73009652479555</v>
      </c>
      <c r="N84" s="416">
        <v>1.8745570431231899</v>
      </c>
      <c r="O84" s="416">
        <v>1.91005567066955</v>
      </c>
      <c r="P84" s="416">
        <v>1.8756800376601299</v>
      </c>
      <c r="Q84" s="416">
        <v>1.70134635328824</v>
      </c>
      <c r="R84" s="416">
        <v>1.72474502514202</v>
      </c>
      <c r="S84" s="417">
        <v>1.2624026362989</v>
      </c>
      <c r="T84" s="417">
        <v>1.3111058049328399</v>
      </c>
      <c r="U84" s="417">
        <v>1.3229276886691601</v>
      </c>
      <c r="V84" s="417">
        <v>1.5286672924242799</v>
      </c>
      <c r="W84" s="370">
        <v>1.5682042076295</v>
      </c>
      <c r="X84" s="372">
        <v>1.0232865773825499</v>
      </c>
      <c r="Y84" s="149">
        <v>1.0190164002087301</v>
      </c>
      <c r="Z84" s="149">
        <v>1.00326270979304</v>
      </c>
      <c r="AA84" s="438">
        <v>1.01530948825946</v>
      </c>
      <c r="AB84" s="419">
        <v>1.03380949713945</v>
      </c>
      <c r="AC84" s="438">
        <v>1.0494388822307399</v>
      </c>
      <c r="AD84" s="418">
        <v>1.06435492219663</v>
      </c>
      <c r="AE84" s="190" t="s">
        <v>369</v>
      </c>
      <c r="AN84" s="375"/>
      <c r="AO84" s="376"/>
      <c r="AP84" s="377"/>
      <c r="AQ84" s="377"/>
      <c r="AR84" s="239"/>
      <c r="AS84" s="239"/>
    </row>
    <row r="85" spans="1:45" x14ac:dyDescent="0.25">
      <c r="A85" s="544" t="s">
        <v>89</v>
      </c>
      <c r="B85" s="85">
        <v>10739000</v>
      </c>
      <c r="C85" s="583">
        <v>1.556712895315516</v>
      </c>
      <c r="D85" s="413">
        <v>109.10598527300115</v>
      </c>
      <c r="E85" s="413">
        <v>55.721513223347529</v>
      </c>
      <c r="F85" s="414">
        <v>17.946594907886563</v>
      </c>
      <c r="G85" s="429"/>
      <c r="H85" s="429"/>
      <c r="I85" s="415">
        <v>14370.352354774097</v>
      </c>
      <c r="J85" s="415"/>
      <c r="K85" s="422">
        <v>2.30558333806907</v>
      </c>
      <c r="L85" s="422">
        <v>2.25606560331995</v>
      </c>
      <c r="M85" s="422">
        <v>2.64804789191771</v>
      </c>
      <c r="N85" s="422">
        <v>2.1662382129058999</v>
      </c>
      <c r="O85" s="422">
        <v>1.9880884744590801</v>
      </c>
      <c r="P85" s="422">
        <v>2.1027278571916601</v>
      </c>
      <c r="Q85" s="422">
        <v>2.2245534624432599</v>
      </c>
      <c r="R85" s="422">
        <v>2.2325011882063501</v>
      </c>
      <c r="S85" s="423">
        <v>2.1933268332028599</v>
      </c>
      <c r="T85" s="423">
        <v>2.0805918354941202</v>
      </c>
      <c r="U85" s="417">
        <v>2.1618404901552699</v>
      </c>
      <c r="V85" s="417">
        <v>2.1287138392998002</v>
      </c>
      <c r="W85" s="370">
        <v>2.1891361807835499</v>
      </c>
      <c r="X85" s="370">
        <v>2.2463776686467698</v>
      </c>
      <c r="Y85" s="149">
        <v>2.1428226352022901</v>
      </c>
      <c r="Z85" s="149">
        <v>2.2373467791384298</v>
      </c>
      <c r="AA85" s="438">
        <v>2.3130999399738799</v>
      </c>
      <c r="AB85" s="419">
        <v>2.1900343935139999</v>
      </c>
      <c r="AC85" s="438">
        <v>2.2655922574366198</v>
      </c>
      <c r="AD85" s="418">
        <v>2.4803657986716798</v>
      </c>
      <c r="AE85" s="190" t="s">
        <v>369</v>
      </c>
      <c r="AN85" s="375"/>
      <c r="AO85" s="376"/>
      <c r="AP85" s="377"/>
      <c r="AQ85" s="377"/>
      <c r="AR85" s="239"/>
      <c r="AS85" s="239"/>
    </row>
    <row r="86" spans="1:45" x14ac:dyDescent="0.25">
      <c r="A86" s="544" t="s">
        <v>83</v>
      </c>
      <c r="B86" s="85">
        <v>17374000</v>
      </c>
      <c r="C86" s="583">
        <v>1.8104944287140072</v>
      </c>
      <c r="D86" s="413">
        <v>111.71807763428573</v>
      </c>
      <c r="E86" s="413">
        <v>80.833036295185281</v>
      </c>
      <c r="F86" s="414">
        <v>-11.457852102369504</v>
      </c>
      <c r="G86" s="429"/>
      <c r="H86" s="429"/>
      <c r="I86" s="415">
        <v>10527.109924368004</v>
      </c>
      <c r="J86" s="415"/>
      <c r="K86" s="422">
        <v>1.7326558624811901</v>
      </c>
      <c r="L86" s="422">
        <v>1.8108419574707499</v>
      </c>
      <c r="M86" s="422">
        <v>1.8090480571912699</v>
      </c>
      <c r="N86" s="422">
        <v>1.7814519207372701</v>
      </c>
      <c r="O86" s="422">
        <v>1.9500077471250099</v>
      </c>
      <c r="P86" s="422">
        <v>2.0649770420059399</v>
      </c>
      <c r="Q86" s="422">
        <v>2.1499452653359601</v>
      </c>
      <c r="R86" s="422">
        <v>2.17665616366126</v>
      </c>
      <c r="S86" s="423">
        <v>2.1865772488523998</v>
      </c>
      <c r="T86" s="423">
        <v>2.33766400453738</v>
      </c>
      <c r="U86" s="417">
        <v>2.5385769653190202</v>
      </c>
      <c r="V86" s="417">
        <v>2.5414454883827302</v>
      </c>
      <c r="W86" s="370">
        <v>2.5198672948390701</v>
      </c>
      <c r="X86" s="370">
        <v>2.59112518230374</v>
      </c>
      <c r="Y86" s="149">
        <v>2.7568413696354801</v>
      </c>
      <c r="Z86" s="149">
        <v>2.64888649982161</v>
      </c>
      <c r="AA86" s="438">
        <v>2.4974888508169002</v>
      </c>
      <c r="AB86" s="419">
        <v>2.3869217678716899</v>
      </c>
      <c r="AC86" s="438">
        <v>2.4806994810698302</v>
      </c>
      <c r="AD86" s="418">
        <v>2.3800437214413899</v>
      </c>
      <c r="AE86" s="190" t="s">
        <v>6</v>
      </c>
      <c r="AN86" s="375"/>
      <c r="AO86" s="376"/>
      <c r="AP86" s="377"/>
      <c r="AQ86" s="377"/>
      <c r="AR86" s="239"/>
      <c r="AS86" s="239"/>
    </row>
    <row r="87" spans="1:45" x14ac:dyDescent="0.25">
      <c r="A87" s="544" t="s">
        <v>82</v>
      </c>
      <c r="B87" s="85">
        <v>100388000</v>
      </c>
      <c r="C87" s="583">
        <v>1.6398525212072101</v>
      </c>
      <c r="D87" s="413">
        <v>104.21406020025145</v>
      </c>
      <c r="E87" s="413">
        <v>71.002836896116648</v>
      </c>
      <c r="F87" s="414">
        <v>2.1956087824351295E-2</v>
      </c>
      <c r="G87" s="429"/>
      <c r="H87" s="429"/>
      <c r="I87" s="415">
        <v>10537.204580649783</v>
      </c>
      <c r="J87" s="415"/>
      <c r="K87" s="416">
        <v>1.80831471476483</v>
      </c>
      <c r="L87" s="416">
        <v>1.9630808401595501</v>
      </c>
      <c r="M87" s="416">
        <v>1.97805916409111</v>
      </c>
      <c r="N87" s="416">
        <v>1.9818664622690201</v>
      </c>
      <c r="O87" s="416">
        <v>2.1089509602169798</v>
      </c>
      <c r="P87" s="416">
        <v>2.3056381889392998</v>
      </c>
      <c r="Q87" s="416">
        <v>2.41021380324467</v>
      </c>
      <c r="R87" s="416">
        <v>2.53436225056923</v>
      </c>
      <c r="S87" s="417">
        <v>2.4979189900054202</v>
      </c>
      <c r="T87" s="417">
        <v>2.5535640505693298</v>
      </c>
      <c r="U87" s="417">
        <v>2.5241240084519099</v>
      </c>
      <c r="V87" s="417">
        <v>2.5636001926961902</v>
      </c>
      <c r="W87" s="370">
        <v>2.6665447207380901</v>
      </c>
      <c r="X87" s="370">
        <v>2.5613892287951798</v>
      </c>
      <c r="Y87" s="149">
        <v>2.55537890705524</v>
      </c>
      <c r="Z87" s="149">
        <v>2.5602983837714999</v>
      </c>
      <c r="AA87" s="438">
        <v>2.58074875679364</v>
      </c>
      <c r="AB87" s="419">
        <v>2.6066841095443301</v>
      </c>
      <c r="AC87" s="438">
        <v>2.5740935708273098</v>
      </c>
      <c r="AD87" s="418">
        <v>2.52418440004667</v>
      </c>
      <c r="AE87" s="190" t="s">
        <v>6</v>
      </c>
      <c r="AN87" s="375"/>
      <c r="AO87" s="376"/>
      <c r="AP87" s="377"/>
      <c r="AQ87" s="377"/>
      <c r="AR87" s="239"/>
      <c r="AS87" s="239"/>
    </row>
    <row r="88" spans="1:45" x14ac:dyDescent="0.25">
      <c r="A88" s="544" t="s">
        <v>125</v>
      </c>
      <c r="B88" s="85">
        <v>6454000</v>
      </c>
      <c r="C88" s="583">
        <v>0.81819623770348693</v>
      </c>
      <c r="D88" s="413">
        <v>100.85309039287361</v>
      </c>
      <c r="E88" s="413">
        <v>83.392064191732885</v>
      </c>
      <c r="F88" s="414">
        <v>-8.7923577776721604</v>
      </c>
      <c r="G88" s="429"/>
      <c r="H88" s="429"/>
      <c r="I88" s="415">
        <v>7436.2435262042682</v>
      </c>
      <c r="J88" s="415"/>
      <c r="K88" s="416">
        <v>0.99222869912826905</v>
      </c>
      <c r="L88" s="416">
        <v>1.05384713262924</v>
      </c>
      <c r="M88" s="416">
        <v>1.0606295340858201</v>
      </c>
      <c r="N88" s="416">
        <v>1.10917112862935</v>
      </c>
      <c r="O88" s="416">
        <v>1.11288124009435</v>
      </c>
      <c r="P88" s="416">
        <v>1.1510725235302599</v>
      </c>
      <c r="Q88" s="416">
        <v>1.2172756295957401</v>
      </c>
      <c r="R88" s="416">
        <v>1.2730382970332801</v>
      </c>
      <c r="S88" s="417">
        <v>1.1425866266515601</v>
      </c>
      <c r="T88" s="417">
        <v>1.1194825151943499</v>
      </c>
      <c r="U88" s="417">
        <v>1.09356691348873</v>
      </c>
      <c r="V88" s="417">
        <v>1.1293735324818801</v>
      </c>
      <c r="W88" s="370">
        <v>1.1437863080213799</v>
      </c>
      <c r="X88" s="372">
        <v>1.1108137941184899</v>
      </c>
      <c r="Y88" s="149">
        <v>1.10475333973339</v>
      </c>
      <c r="Z88" s="149">
        <v>1.17737344450992</v>
      </c>
      <c r="AA88" s="438">
        <v>1.17593828080672</v>
      </c>
      <c r="AB88" s="419">
        <v>1.0756597400377901</v>
      </c>
      <c r="AC88" s="438">
        <v>1.0761977931105</v>
      </c>
      <c r="AD88" s="418">
        <v>1.1087429907042301</v>
      </c>
      <c r="AE88" s="190" t="s">
        <v>369</v>
      </c>
      <c r="AN88" s="375"/>
      <c r="AO88" s="376"/>
      <c r="AP88" s="377"/>
      <c r="AQ88" s="377"/>
      <c r="AR88" s="239"/>
      <c r="AS88" s="239"/>
    </row>
    <row r="89" spans="1:45" x14ac:dyDescent="0.25">
      <c r="A89" s="544" t="s">
        <v>22</v>
      </c>
      <c r="B89" s="85">
        <v>1356000</v>
      </c>
      <c r="C89" s="583">
        <v>2.0204810986166697</v>
      </c>
      <c r="D89" s="413">
        <v>82.706833397227015</v>
      </c>
      <c r="E89" s="413">
        <v>52.959554125117428</v>
      </c>
      <c r="F89" s="414">
        <v>-16.363053010587858</v>
      </c>
      <c r="G89" s="429"/>
      <c r="H89" s="429"/>
      <c r="I89" s="415">
        <v>25300.393346694746</v>
      </c>
      <c r="J89" s="415"/>
      <c r="K89" s="416">
        <v>4.1258825406381696</v>
      </c>
      <c r="L89" s="416">
        <v>5.1803513237760903</v>
      </c>
      <c r="M89" s="416">
        <v>3.9962238909470602</v>
      </c>
      <c r="N89" s="416">
        <v>4.2913014514115098</v>
      </c>
      <c r="O89" s="416">
        <v>4.5882537590618204</v>
      </c>
      <c r="P89" s="416">
        <v>4.4513160293658203</v>
      </c>
      <c r="Q89" s="416">
        <v>4.1826784818372698</v>
      </c>
      <c r="R89" s="416">
        <v>4.57647604125646</v>
      </c>
      <c r="S89" s="417">
        <v>5.2350605062539</v>
      </c>
      <c r="T89" s="417">
        <v>4.3167850423545602</v>
      </c>
      <c r="U89" s="417">
        <v>4.58641913620382</v>
      </c>
      <c r="V89" s="417">
        <v>4.6957441854589703</v>
      </c>
      <c r="W89" s="370">
        <v>3.8314905921104598</v>
      </c>
      <c r="X89" s="372">
        <v>3.5804561759446401</v>
      </c>
      <c r="Y89" s="149">
        <v>3.4052706626764202</v>
      </c>
      <c r="Z89" s="149">
        <v>3.2218004789389099</v>
      </c>
      <c r="AA89" s="438">
        <v>2.83360226043603</v>
      </c>
      <c r="AB89" s="419">
        <v>2.6151903686232401</v>
      </c>
      <c r="AC89" s="438">
        <v>2.6160384611544001</v>
      </c>
      <c r="AD89" s="418">
        <v>2.55462773359978</v>
      </c>
      <c r="AE89" s="190" t="s">
        <v>6</v>
      </c>
      <c r="AN89" s="375"/>
      <c r="AO89" s="376"/>
      <c r="AP89" s="377"/>
      <c r="AQ89" s="377"/>
      <c r="AR89" s="239"/>
      <c r="AS89" s="239"/>
    </row>
    <row r="90" spans="1:45" x14ac:dyDescent="0.25">
      <c r="A90" s="544" t="s">
        <v>126</v>
      </c>
      <c r="B90" s="85">
        <v>3497000</v>
      </c>
      <c r="C90" s="583">
        <v>0.18096280628847966</v>
      </c>
      <c r="D90" s="413">
        <v>74.142119718902023</v>
      </c>
      <c r="E90" s="413">
        <v>40.289418808704553</v>
      </c>
      <c r="F90" s="414">
        <v>-1.011904761904761</v>
      </c>
      <c r="G90" s="429"/>
      <c r="H90" s="429"/>
      <c r="I90" s="415">
        <v>1816.563402386322</v>
      </c>
      <c r="J90" s="415"/>
      <c r="K90" s="416">
        <v>0.20010193026408901</v>
      </c>
      <c r="L90" s="416">
        <v>0.19153031122752401</v>
      </c>
      <c r="M90" s="416">
        <v>0.203114190624793</v>
      </c>
      <c r="N90" s="416">
        <v>0.18361663153445701</v>
      </c>
      <c r="O90" s="416">
        <v>0.17984717204596501</v>
      </c>
      <c r="P90" s="416">
        <v>0.17342950761021</v>
      </c>
      <c r="Q90" s="416">
        <v>0.148683512227509</v>
      </c>
      <c r="R90" s="416">
        <v>0.126699486099106</v>
      </c>
      <c r="S90" s="417">
        <v>0.12212475268390401</v>
      </c>
      <c r="T90" s="417">
        <v>0.104259025689448</v>
      </c>
      <c r="U90" s="417">
        <v>0.107367099051662</v>
      </c>
      <c r="V90" s="417">
        <v>0.123754679363263</v>
      </c>
      <c r="W90" s="370">
        <v>0.13221763474077899</v>
      </c>
      <c r="X90" s="372">
        <v>0.13575935299935499</v>
      </c>
      <c r="Y90" s="149">
        <v>0.13958857643724801</v>
      </c>
      <c r="Z90" s="149">
        <v>0.143233548972762</v>
      </c>
      <c r="AA90" s="438">
        <v>0.13509912583129</v>
      </c>
      <c r="AB90" s="419">
        <v>0.138983935918151</v>
      </c>
      <c r="AC90" s="438">
        <v>0.139810021688729</v>
      </c>
      <c r="AD90" s="418">
        <v>0.14065187589259501</v>
      </c>
      <c r="AE90" s="190" t="s">
        <v>369</v>
      </c>
      <c r="AN90" s="375"/>
      <c r="AO90" s="376"/>
      <c r="AP90" s="377"/>
      <c r="AQ90" s="377"/>
      <c r="AR90" s="239"/>
      <c r="AS90" s="239"/>
    </row>
    <row r="91" spans="1:45" x14ac:dyDescent="0.25">
      <c r="A91" s="544" t="s">
        <v>33</v>
      </c>
      <c r="B91" s="85">
        <v>1326000</v>
      </c>
      <c r="C91" s="583">
        <v>15.721633737552342</v>
      </c>
      <c r="D91" s="413">
        <v>119.71236023405406</v>
      </c>
      <c r="E91" s="413">
        <v>239.60557647372553</v>
      </c>
      <c r="F91" s="414">
        <v>5.4833289112938948</v>
      </c>
      <c r="G91" s="429"/>
      <c r="H91" s="429"/>
      <c r="I91" s="415">
        <v>28943.72554937072</v>
      </c>
      <c r="J91" s="415">
        <v>2.2000000000000002</v>
      </c>
      <c r="K91" s="424">
        <v>12.128148742593501</v>
      </c>
      <c r="L91" s="424">
        <v>12.598006747285799</v>
      </c>
      <c r="M91" s="424">
        <v>12.0842616337246</v>
      </c>
      <c r="N91" s="424">
        <v>13.7477903022048</v>
      </c>
      <c r="O91" s="424">
        <v>14.1583651459771</v>
      </c>
      <c r="P91" s="424">
        <v>14.4996932480065</v>
      </c>
      <c r="Q91" s="424">
        <v>13.7189256466909</v>
      </c>
      <c r="R91" s="424">
        <v>16.5925988205674</v>
      </c>
      <c r="S91" s="419">
        <v>15.6704685189407</v>
      </c>
      <c r="T91" s="419">
        <v>13.432943508612601</v>
      </c>
      <c r="U91" s="419">
        <v>16.589104986198599</v>
      </c>
      <c r="V91" s="419">
        <v>16.131335061883298</v>
      </c>
      <c r="W91" s="373">
        <v>15.379272530215299</v>
      </c>
      <c r="X91" s="373">
        <v>17.362444210470301</v>
      </c>
      <c r="Y91" s="425">
        <v>17.209265666813501</v>
      </c>
      <c r="Z91" s="425">
        <v>15.067420002262599</v>
      </c>
      <c r="AA91" s="438">
        <v>15.3600401990496</v>
      </c>
      <c r="AB91" s="419">
        <v>15.937161923824601</v>
      </c>
      <c r="AC91" s="438">
        <v>17.104033543516302</v>
      </c>
      <c r="AD91" s="418">
        <v>14.1915854767498</v>
      </c>
      <c r="AE91" s="190" t="s">
        <v>6</v>
      </c>
      <c r="AN91" s="375"/>
      <c r="AO91" s="376"/>
      <c r="AP91" s="377"/>
      <c r="AQ91" s="377"/>
      <c r="AR91" s="239"/>
      <c r="AS91" s="239"/>
    </row>
    <row r="92" spans="1:45" x14ac:dyDescent="0.25">
      <c r="A92" s="544" t="s">
        <v>127</v>
      </c>
      <c r="B92" s="85">
        <v>112079000</v>
      </c>
      <c r="C92" s="583">
        <v>4.6858452106067879E-2</v>
      </c>
      <c r="D92" s="413">
        <v>77.943670149591028</v>
      </c>
      <c r="E92" s="413">
        <v>69.418296154011074</v>
      </c>
      <c r="F92" s="414">
        <v>-3.0073349633251838</v>
      </c>
      <c r="G92" s="429"/>
      <c r="H92" s="429"/>
      <c r="I92" s="415">
        <v>1587.0293415938095</v>
      </c>
      <c r="J92" s="415"/>
      <c r="K92" s="416">
        <v>5.6248273629979001E-2</v>
      </c>
      <c r="L92" s="416">
        <v>6.7804835653058795E-2</v>
      </c>
      <c r="M92" s="416">
        <v>6.7725074541967606E-2</v>
      </c>
      <c r="N92" s="416">
        <v>7.0833067098949501E-2</v>
      </c>
      <c r="O92" s="416">
        <v>7.4472814106378099E-2</v>
      </c>
      <c r="P92" s="416">
        <v>7.0158189635735002E-2</v>
      </c>
      <c r="Q92" s="416">
        <v>7.2977393441022095E-2</v>
      </c>
      <c r="R92" s="416">
        <v>7.9210859526619604E-2</v>
      </c>
      <c r="S92" s="417">
        <v>8.6821623179206803E-2</v>
      </c>
      <c r="T92" s="417">
        <v>8.5285949684076698E-2</v>
      </c>
      <c r="U92" s="417">
        <v>7.8768153226753596E-2</v>
      </c>
      <c r="V92" s="417">
        <v>8.90957469671326E-2</v>
      </c>
      <c r="W92" s="370">
        <v>9.7657419719138702E-2</v>
      </c>
      <c r="X92" s="372">
        <v>0.109629858875281</v>
      </c>
      <c r="Y92" s="149">
        <v>0.12954516251946199</v>
      </c>
      <c r="Z92" s="149">
        <v>0.13624205080452201</v>
      </c>
      <c r="AA92" s="438">
        <v>0.15394211875628599</v>
      </c>
      <c r="AB92" s="419">
        <v>0.16453639128405001</v>
      </c>
      <c r="AC92" s="438">
        <v>0.16693187491478301</v>
      </c>
      <c r="AD92" s="418">
        <v>0.16572732043538899</v>
      </c>
      <c r="AE92" s="190" t="s">
        <v>369</v>
      </c>
      <c r="AN92" s="375"/>
      <c r="AO92" s="376"/>
      <c r="AP92" s="377"/>
      <c r="AQ92" s="377"/>
      <c r="AR92" s="239"/>
      <c r="AS92" s="239"/>
    </row>
    <row r="93" spans="1:45" x14ac:dyDescent="0.25">
      <c r="A93" s="544" t="s">
        <v>102</v>
      </c>
      <c r="B93" s="85">
        <v>890000</v>
      </c>
      <c r="C93" s="583">
        <v>1.1424301469237039</v>
      </c>
      <c r="D93" s="413">
        <v>104.03265818167768</v>
      </c>
      <c r="E93" s="413">
        <v>137.44046262896308</v>
      </c>
      <c r="F93" s="414">
        <v>10.12367297800153</v>
      </c>
      <c r="G93" s="420"/>
      <c r="H93" s="420"/>
      <c r="I93" s="415">
        <v>11277.622734491059</v>
      </c>
      <c r="J93" s="415"/>
      <c r="K93" s="416">
        <v>1.4142816367386</v>
      </c>
      <c r="L93" s="416">
        <v>1.6152567319808699</v>
      </c>
      <c r="M93" s="416">
        <v>1.77745714443337</v>
      </c>
      <c r="N93" s="416">
        <v>2.1827723355064999</v>
      </c>
      <c r="O93" s="416">
        <v>2.6507773852093299</v>
      </c>
      <c r="P93" s="416">
        <v>2.6466686956631502</v>
      </c>
      <c r="Q93" s="416">
        <v>2.5500382407195499</v>
      </c>
      <c r="R93" s="416">
        <v>2.2561602761032402</v>
      </c>
      <c r="S93" s="417">
        <v>2.0963504789577199</v>
      </c>
      <c r="T93" s="417">
        <v>1.2904211343190599</v>
      </c>
      <c r="U93" s="417">
        <v>1.3970333426986901</v>
      </c>
      <c r="V93" s="417">
        <v>1.72214175799555</v>
      </c>
      <c r="W93" s="370">
        <v>2.3912313218046601</v>
      </c>
      <c r="X93" s="372">
        <v>2.3130608827030001</v>
      </c>
      <c r="Y93" s="149">
        <v>1.45797876199441</v>
      </c>
      <c r="Z93" s="149">
        <v>1.3582218543372999</v>
      </c>
      <c r="AA93" s="438">
        <v>1.30345872919517</v>
      </c>
      <c r="AB93" s="419">
        <v>1.3564547284814801</v>
      </c>
      <c r="AC93" s="438">
        <v>1.40393899654637</v>
      </c>
      <c r="AD93" s="418">
        <v>1.48109445543374</v>
      </c>
      <c r="AE93" s="190" t="s">
        <v>6</v>
      </c>
      <c r="AN93" s="375"/>
      <c r="AO93" s="376"/>
      <c r="AP93" s="377"/>
      <c r="AQ93" s="377"/>
      <c r="AR93" s="239"/>
      <c r="AS93" s="239"/>
    </row>
    <row r="94" spans="1:45" x14ac:dyDescent="0.25">
      <c r="A94" s="544" t="s">
        <v>25</v>
      </c>
      <c r="B94" s="85">
        <v>5532000</v>
      </c>
      <c r="C94" s="583">
        <v>11.712763467551358</v>
      </c>
      <c r="D94" s="413">
        <v>130.98972586311174</v>
      </c>
      <c r="E94" s="413">
        <v>162.93180567151899</v>
      </c>
      <c r="F94" s="414">
        <v>-5.2758432033595088</v>
      </c>
      <c r="G94" s="420">
        <v>0.94413487290433762</v>
      </c>
      <c r="H94" s="420">
        <v>1.0310167910447761</v>
      </c>
      <c r="I94" s="415">
        <v>43119.125308331779</v>
      </c>
      <c r="J94" s="415">
        <v>211.46</v>
      </c>
      <c r="K94" s="427">
        <v>11.172557056049101</v>
      </c>
      <c r="L94" s="427">
        <v>12.295278772147901</v>
      </c>
      <c r="M94" s="427">
        <v>12.659891323727299</v>
      </c>
      <c r="N94" s="427">
        <v>14.2296664497982</v>
      </c>
      <c r="O94" s="427">
        <v>13.4769225728846</v>
      </c>
      <c r="P94" s="427">
        <v>11.0977606772594</v>
      </c>
      <c r="Q94" s="427">
        <v>13.2473595092262</v>
      </c>
      <c r="R94" s="427">
        <v>12.8293981747864</v>
      </c>
      <c r="S94" s="428">
        <v>11.1953979381924</v>
      </c>
      <c r="T94" s="428">
        <v>10.6555210751481</v>
      </c>
      <c r="U94" s="419">
        <v>12.2711325613779</v>
      </c>
      <c r="V94" s="419">
        <v>10.7974967326042</v>
      </c>
      <c r="W94" s="373">
        <v>9.6605876891213391</v>
      </c>
      <c r="X94" s="373">
        <v>9.7974517619053803</v>
      </c>
      <c r="Y94" s="425">
        <v>9.0172257433330003</v>
      </c>
      <c r="Z94" s="425">
        <v>8.3603447267040796</v>
      </c>
      <c r="AA94" s="438">
        <v>8.8412181192157906</v>
      </c>
      <c r="AB94" s="419">
        <v>8.3642082314261792</v>
      </c>
      <c r="AC94" s="438">
        <v>8.5430418703000797</v>
      </c>
      <c r="AD94" s="418">
        <v>7.8064812987510797</v>
      </c>
      <c r="AE94" s="190" t="s">
        <v>6</v>
      </c>
      <c r="AN94" s="375"/>
      <c r="AO94" s="376"/>
      <c r="AP94" s="377"/>
      <c r="AQ94" s="377"/>
      <c r="AR94" s="239"/>
      <c r="AS94" s="239"/>
    </row>
    <row r="95" spans="1:45" x14ac:dyDescent="0.25">
      <c r="A95" s="544" t="s">
        <v>49</v>
      </c>
      <c r="B95" s="85">
        <v>65130000</v>
      </c>
      <c r="C95" s="583">
        <v>6.7587996779377262</v>
      </c>
      <c r="D95" s="413">
        <v>130.28336342703841</v>
      </c>
      <c r="E95" s="413">
        <v>159.01304161399392</v>
      </c>
      <c r="F95" s="414">
        <v>6.2030825022665432</v>
      </c>
      <c r="G95" s="414">
        <v>1.5468077225357759</v>
      </c>
      <c r="H95" s="414">
        <v>1.6456965645011878</v>
      </c>
      <c r="I95" s="415">
        <v>40846.711486433829</v>
      </c>
      <c r="J95" s="415">
        <v>1532.71</v>
      </c>
      <c r="K95" s="427">
        <v>6.7470124719445703</v>
      </c>
      <c r="L95" s="427">
        <v>6.7878356469627601</v>
      </c>
      <c r="M95" s="427">
        <v>6.6522310512801104</v>
      </c>
      <c r="N95" s="427">
        <v>6.6889240366911</v>
      </c>
      <c r="O95" s="427">
        <v>6.6609688523269499</v>
      </c>
      <c r="P95" s="427">
        <v>6.6700401178012498</v>
      </c>
      <c r="Q95" s="427">
        <v>6.4666504389733301</v>
      </c>
      <c r="R95" s="427">
        <v>6.3221151818391901</v>
      </c>
      <c r="S95" s="428">
        <v>6.1706900044208499</v>
      </c>
      <c r="T95" s="428">
        <v>5.8947592748230502</v>
      </c>
      <c r="U95" s="419">
        <v>6.0217406463871699</v>
      </c>
      <c r="V95" s="419">
        <v>5.5079015759180097</v>
      </c>
      <c r="W95" s="373">
        <v>5.5019354019046203</v>
      </c>
      <c r="X95" s="373">
        <v>5.4911275547907499</v>
      </c>
      <c r="Y95" s="425">
        <v>4.9081263313927801</v>
      </c>
      <c r="Z95" s="425">
        <v>5.0037025736331699</v>
      </c>
      <c r="AA95" s="438">
        <v>5.0135774510233002</v>
      </c>
      <c r="AB95" s="419">
        <v>5.0570698017590496</v>
      </c>
      <c r="AC95" s="438">
        <v>4.92539400807647</v>
      </c>
      <c r="AD95" s="418">
        <v>4.8065420919369801</v>
      </c>
      <c r="AE95" s="190" t="s">
        <v>6</v>
      </c>
      <c r="AN95" s="375"/>
      <c r="AO95" s="376"/>
      <c r="AP95" s="377"/>
      <c r="AQ95" s="377"/>
      <c r="AR95" s="239"/>
      <c r="AS95" s="239"/>
    </row>
    <row r="96" spans="1:45" x14ac:dyDescent="0.25">
      <c r="A96" s="690" t="s">
        <v>229</v>
      </c>
      <c r="B96" s="85">
        <v>291000</v>
      </c>
      <c r="C96" s="583">
        <v>3.38007984197217</v>
      </c>
      <c r="D96" s="426"/>
      <c r="E96" s="413">
        <v>52.344353965047098</v>
      </c>
      <c r="F96" s="414">
        <v>-1.9555555555555548</v>
      </c>
      <c r="G96" s="414"/>
      <c r="H96" s="414"/>
      <c r="I96" s="430"/>
      <c r="J96" s="415"/>
      <c r="K96" s="424">
        <v>3.1665029355866801</v>
      </c>
      <c r="L96" s="424">
        <v>2.95244070035054</v>
      </c>
      <c r="M96" s="424">
        <v>2.8066666408297198</v>
      </c>
      <c r="N96" s="424">
        <v>2.8501704979453</v>
      </c>
      <c r="O96" s="424">
        <v>2.63232542338547</v>
      </c>
      <c r="P96" s="424">
        <v>2.4101572757891501</v>
      </c>
      <c r="Q96" s="424">
        <v>2.26090089757112</v>
      </c>
      <c r="R96" s="424">
        <v>2.1254712525958901</v>
      </c>
      <c r="S96" s="419">
        <v>1.9663564319628499</v>
      </c>
      <c r="T96" s="419">
        <v>1.7150704914703601</v>
      </c>
      <c r="U96" s="419">
        <v>2.2621115455835499</v>
      </c>
      <c r="V96" s="419">
        <v>1.7407177556358899</v>
      </c>
      <c r="W96" s="373">
        <v>2.8777223295822001</v>
      </c>
      <c r="X96" s="374">
        <v>3.1152002050840299</v>
      </c>
      <c r="Y96" s="425">
        <v>2.7636595530794299</v>
      </c>
      <c r="Z96" s="425">
        <v>2.6751389094565901</v>
      </c>
      <c r="AA96" s="438">
        <v>2.6324264571986098</v>
      </c>
      <c r="AB96" s="419">
        <v>2.0886575677920001</v>
      </c>
      <c r="AC96" s="438">
        <v>2.0602258636219899</v>
      </c>
      <c r="AD96" s="418">
        <v>2.05637974788629</v>
      </c>
      <c r="AE96" s="190" t="s">
        <v>304</v>
      </c>
      <c r="AN96" s="375"/>
      <c r="AO96" s="376"/>
      <c r="AP96" s="377"/>
      <c r="AQ96" s="377"/>
      <c r="AR96" s="239"/>
      <c r="AS96" s="239"/>
    </row>
    <row r="97" spans="1:48" x14ac:dyDescent="0.25">
      <c r="A97" s="690" t="s">
        <v>230</v>
      </c>
      <c r="B97" s="85">
        <v>279000</v>
      </c>
      <c r="C97" s="583">
        <v>2.9383108465544945</v>
      </c>
      <c r="D97" s="426"/>
      <c r="E97" s="413">
        <v>171.74780422437914</v>
      </c>
      <c r="F97" s="414">
        <v>1.1999040076793865</v>
      </c>
      <c r="G97" s="414"/>
      <c r="H97" s="414"/>
      <c r="I97" s="430"/>
      <c r="J97" s="415"/>
      <c r="K97" s="424">
        <v>2.3226868189903001</v>
      </c>
      <c r="L97" s="424">
        <v>2.41740901634248</v>
      </c>
      <c r="M97" s="424">
        <v>2.21267447287005</v>
      </c>
      <c r="N97" s="424">
        <v>2.5438822614980299</v>
      </c>
      <c r="O97" s="424">
        <v>2.8195683868475401</v>
      </c>
      <c r="P97" s="424">
        <v>3.0803678929549698</v>
      </c>
      <c r="Q97" s="424">
        <v>3.0020102196744398</v>
      </c>
      <c r="R97" s="424">
        <v>2.7811188907869702</v>
      </c>
      <c r="S97" s="419">
        <v>3.2162347644364102</v>
      </c>
      <c r="T97" s="419">
        <v>3.0977067492811998</v>
      </c>
      <c r="U97" s="419">
        <v>3.3129955357893</v>
      </c>
      <c r="V97" s="419">
        <v>4.1448404601545299</v>
      </c>
      <c r="W97" s="373">
        <v>5.8799571934000401</v>
      </c>
      <c r="X97" s="374">
        <v>3.2475850971179598</v>
      </c>
      <c r="Y97" s="425">
        <v>1.96870358250512</v>
      </c>
      <c r="Z97" s="425">
        <v>1.9422513735628599</v>
      </c>
      <c r="AA97" s="438">
        <v>1.8436941487416201</v>
      </c>
      <c r="AB97" s="419">
        <v>1.90679358971599</v>
      </c>
      <c r="AC97" s="438">
        <v>1.97013141686985</v>
      </c>
      <c r="AD97" s="418">
        <v>2.0777392911650798</v>
      </c>
      <c r="AE97" s="190" t="s">
        <v>304</v>
      </c>
      <c r="AN97" s="375"/>
      <c r="AO97" s="376"/>
      <c r="AP97" s="377"/>
      <c r="AQ97" s="377"/>
      <c r="AR97" s="239"/>
      <c r="AS97" s="239"/>
      <c r="AV97" s="267"/>
    </row>
    <row r="98" spans="1:48" x14ac:dyDescent="0.25">
      <c r="A98" s="544" t="s">
        <v>72</v>
      </c>
      <c r="B98" s="85">
        <v>2173000</v>
      </c>
      <c r="C98" s="583">
        <v>5.3768139565521036</v>
      </c>
      <c r="D98" s="413">
        <v>100.97319043836016</v>
      </c>
      <c r="E98" s="413">
        <v>109.36211625117112</v>
      </c>
      <c r="F98" s="414">
        <v>-0.84059357114038002</v>
      </c>
      <c r="G98" s="429"/>
      <c r="H98" s="429"/>
      <c r="I98" s="415">
        <v>14906.64829832248</v>
      </c>
      <c r="J98" s="415"/>
      <c r="K98" s="424">
        <v>5.3661771989278098</v>
      </c>
      <c r="L98" s="424">
        <v>5.3427133265507898</v>
      </c>
      <c r="M98" s="424">
        <v>5.0025683544804203</v>
      </c>
      <c r="N98" s="424">
        <v>5.5303381970417496</v>
      </c>
      <c r="O98" s="424">
        <v>4.8585408936820098</v>
      </c>
      <c r="P98" s="424">
        <v>4.55734674609623</v>
      </c>
      <c r="Q98" s="424">
        <v>3.95258003740414</v>
      </c>
      <c r="R98" s="424">
        <v>3.47782582419772</v>
      </c>
      <c r="S98" s="419">
        <v>3.58847007335216</v>
      </c>
      <c r="T98" s="419">
        <v>3.4216728091930002</v>
      </c>
      <c r="U98" s="419">
        <v>3.6285486203870199</v>
      </c>
      <c r="V98" s="419">
        <v>3.4254593839355398</v>
      </c>
      <c r="W98" s="373">
        <v>3.35270833802837</v>
      </c>
      <c r="X98" s="374">
        <v>3.3676354351384199</v>
      </c>
      <c r="Y98" s="425">
        <v>3.3516463871803199</v>
      </c>
      <c r="Z98" s="425">
        <v>3.3276864732370699</v>
      </c>
      <c r="AA98" s="438">
        <v>3.3118902213017498</v>
      </c>
      <c r="AB98" s="419">
        <v>3.18851801454566</v>
      </c>
      <c r="AC98" s="438">
        <v>1.6904329694284399</v>
      </c>
      <c r="AD98" s="418">
        <v>1.65234198148329</v>
      </c>
      <c r="AE98" s="190" t="s">
        <v>6</v>
      </c>
      <c r="AN98" s="375"/>
      <c r="AO98" s="376"/>
      <c r="AP98" s="377"/>
      <c r="AQ98" s="377"/>
      <c r="AR98" s="239"/>
      <c r="AS98" s="239"/>
    </row>
    <row r="99" spans="1:48" x14ac:dyDescent="0.25">
      <c r="A99" s="544" t="s">
        <v>128</v>
      </c>
      <c r="B99" s="85">
        <v>2348000</v>
      </c>
      <c r="C99" s="583">
        <v>0.15574622048672199</v>
      </c>
      <c r="D99" s="413">
        <v>77.694644433633314</v>
      </c>
      <c r="E99" s="413">
        <v>86.910637621085925</v>
      </c>
      <c r="F99" s="414">
        <v>-20.36299247454626</v>
      </c>
      <c r="G99" s="414"/>
      <c r="H99" s="429"/>
      <c r="I99" s="415">
        <v>2146.320953840082</v>
      </c>
      <c r="J99" s="415"/>
      <c r="K99" s="416">
        <v>0.17327714866645799</v>
      </c>
      <c r="L99" s="416">
        <v>0.17117150430407899</v>
      </c>
      <c r="M99" s="416">
        <v>0.16358760695368099</v>
      </c>
      <c r="N99" s="416">
        <v>0.16760411894903199</v>
      </c>
      <c r="O99" s="416">
        <v>0.167956388936428</v>
      </c>
      <c r="P99" s="416">
        <v>0.16252611137935799</v>
      </c>
      <c r="Q99" s="416">
        <v>0.19522583972478</v>
      </c>
      <c r="R99" s="416">
        <v>0.242287880948204</v>
      </c>
      <c r="S99" s="417">
        <v>0.23638225684105801</v>
      </c>
      <c r="T99" s="417">
        <v>0.24161208515699301</v>
      </c>
      <c r="U99" s="417">
        <v>0.27927796461306598</v>
      </c>
      <c r="V99" s="417">
        <v>0.272592343732106</v>
      </c>
      <c r="W99" s="370">
        <v>0.275509984573724</v>
      </c>
      <c r="X99" s="372">
        <v>0.25560532633973698</v>
      </c>
      <c r="Y99" s="149">
        <v>0.25013525947284698</v>
      </c>
      <c r="Z99" s="149">
        <v>0.25730580639060702</v>
      </c>
      <c r="AA99" s="438">
        <v>0.25700570485160701</v>
      </c>
      <c r="AB99" s="419">
        <v>0.25784776552078698</v>
      </c>
      <c r="AC99" s="438">
        <v>0.26337617166836502</v>
      </c>
      <c r="AD99" s="418">
        <v>0.26590460760970802</v>
      </c>
      <c r="AE99" s="190" t="s">
        <v>369</v>
      </c>
      <c r="AN99" s="375"/>
      <c r="AO99" s="376"/>
      <c r="AP99" s="377"/>
      <c r="AQ99" s="377"/>
      <c r="AR99" s="239"/>
      <c r="AS99" s="239"/>
    </row>
    <row r="100" spans="1:48" x14ac:dyDescent="0.25">
      <c r="A100" s="544" t="s">
        <v>129</v>
      </c>
      <c r="B100" s="85">
        <v>3997000</v>
      </c>
      <c r="C100" s="583">
        <v>2.727266888990882</v>
      </c>
      <c r="D100" s="413">
        <v>101.99310184483254</v>
      </c>
      <c r="E100" s="413">
        <v>59.77506983564006</v>
      </c>
      <c r="F100" s="414">
        <v>1.75035868005739</v>
      </c>
      <c r="G100" s="429"/>
      <c r="H100" s="429"/>
      <c r="I100" s="415">
        <v>11266.309214810235</v>
      </c>
      <c r="J100" s="415"/>
      <c r="K100" s="416">
        <v>1.13756689750914</v>
      </c>
      <c r="L100" s="416">
        <v>0.84107694374764597</v>
      </c>
      <c r="M100" s="416">
        <v>0.74569138416996805</v>
      </c>
      <c r="N100" s="416">
        <v>0.81654314716711696</v>
      </c>
      <c r="O100" s="416">
        <v>0.90046804407356196</v>
      </c>
      <c r="P100" s="416">
        <v>1.10967362368412</v>
      </c>
      <c r="Q100" s="416">
        <v>1.2297197551871</v>
      </c>
      <c r="R100" s="416">
        <v>1.46109844252744</v>
      </c>
      <c r="S100" s="417">
        <v>1.29753059995024</v>
      </c>
      <c r="T100" s="417">
        <v>1.4873174110968601</v>
      </c>
      <c r="U100" s="417">
        <v>1.4718568602865101</v>
      </c>
      <c r="V100" s="417">
        <v>1.80176494268638</v>
      </c>
      <c r="W100" s="370">
        <v>1.9923187580234301</v>
      </c>
      <c r="X100" s="372">
        <v>2.0524597233255299</v>
      </c>
      <c r="Y100" s="149">
        <v>2.35853680396258</v>
      </c>
      <c r="Z100" s="149">
        <v>2.5659772598367199</v>
      </c>
      <c r="AA100" s="438">
        <v>2.6847348240393201</v>
      </c>
      <c r="AB100" s="419">
        <v>2.7018649644965</v>
      </c>
      <c r="AC100" s="438">
        <v>3.3317206888123301</v>
      </c>
      <c r="AD100" s="418">
        <v>3.4510806410730601</v>
      </c>
      <c r="AE100" s="190" t="s">
        <v>369</v>
      </c>
      <c r="AN100" s="375"/>
      <c r="AO100" s="376"/>
      <c r="AP100" s="377"/>
      <c r="AQ100" s="377"/>
      <c r="AR100" s="239"/>
      <c r="AS100" s="239"/>
    </row>
    <row r="101" spans="1:48" x14ac:dyDescent="0.25">
      <c r="A101" s="544" t="s">
        <v>35</v>
      </c>
      <c r="B101" s="85">
        <v>83517000</v>
      </c>
      <c r="C101" s="583">
        <v>11.618946143480059</v>
      </c>
      <c r="D101" s="413">
        <v>128.53015848415899</v>
      </c>
      <c r="E101" s="413">
        <v>134.66683406604287</v>
      </c>
      <c r="F101" s="414">
        <v>0.45935544588288912</v>
      </c>
      <c r="G101" s="414">
        <v>0.46693801906888061</v>
      </c>
      <c r="H101" s="414">
        <v>0.36628809468948204</v>
      </c>
      <c r="I101" s="415">
        <v>46763.437129293678</v>
      </c>
      <c r="J101" s="415">
        <v>3246.27</v>
      </c>
      <c r="K101" s="427">
        <v>10.692595646451201</v>
      </c>
      <c r="L101" s="427">
        <v>10.8819699064313</v>
      </c>
      <c r="M101" s="427">
        <v>10.6799810305486</v>
      </c>
      <c r="N101" s="427">
        <v>10.6970356852473</v>
      </c>
      <c r="O101" s="427">
        <v>10.499044418923001</v>
      </c>
      <c r="P101" s="427">
        <v>10.2550638392695</v>
      </c>
      <c r="Q101" s="427">
        <v>10.467267235522501</v>
      </c>
      <c r="R101" s="427">
        <v>10.104557329828699</v>
      </c>
      <c r="S101" s="428">
        <v>10.246739430191599</v>
      </c>
      <c r="T101" s="428">
        <v>9.5071879714501009</v>
      </c>
      <c r="U101" s="419">
        <v>10.0954330480044</v>
      </c>
      <c r="V101" s="419">
        <v>9.7585301723233808</v>
      </c>
      <c r="W101" s="373">
        <v>9.8885520303938002</v>
      </c>
      <c r="X101" s="373">
        <v>10.0931053744034</v>
      </c>
      <c r="Y101" s="425">
        <v>9.5806592922904095</v>
      </c>
      <c r="Z101" s="425">
        <v>9.6297873763619908</v>
      </c>
      <c r="AA101" s="438">
        <v>9.6541112081766691</v>
      </c>
      <c r="AB101" s="419">
        <v>9.4583052880381207</v>
      </c>
      <c r="AC101" s="438">
        <v>9.1305460341341593</v>
      </c>
      <c r="AD101" s="418">
        <v>8.5227021041608904</v>
      </c>
      <c r="AE101" s="190" t="s">
        <v>6</v>
      </c>
      <c r="AN101" s="375"/>
      <c r="AO101" s="376"/>
      <c r="AP101" s="377"/>
      <c r="AQ101" s="377"/>
      <c r="AR101" s="239"/>
      <c r="AS101" s="239"/>
    </row>
    <row r="102" spans="1:48" x14ac:dyDescent="0.25">
      <c r="A102" s="544" t="s">
        <v>130</v>
      </c>
      <c r="B102" s="85">
        <v>30418000</v>
      </c>
      <c r="C102" s="583">
        <v>0.26004959581939768</v>
      </c>
      <c r="D102" s="413">
        <v>88.16867446685437</v>
      </c>
      <c r="E102" s="413">
        <v>96.766877645182291</v>
      </c>
      <c r="F102" s="414">
        <v>-17.322550758176021</v>
      </c>
      <c r="G102" s="429"/>
      <c r="H102" s="429"/>
      <c r="I102" s="415">
        <v>4441.6822799019637</v>
      </c>
      <c r="J102" s="415"/>
      <c r="K102" s="416">
        <v>0.32335683476413501</v>
      </c>
      <c r="L102" s="416">
        <v>0.34095843870582199</v>
      </c>
      <c r="M102" s="416">
        <v>0.39167504677673198</v>
      </c>
      <c r="N102" s="416">
        <v>0.35985462974548599</v>
      </c>
      <c r="O102" s="416">
        <v>0.32865553728349201</v>
      </c>
      <c r="P102" s="416">
        <v>0.34020106091542102</v>
      </c>
      <c r="Q102" s="416">
        <v>0.393149240265314</v>
      </c>
      <c r="R102" s="416">
        <v>0.40883642603985798</v>
      </c>
      <c r="S102" s="417">
        <v>0.37253232292884603</v>
      </c>
      <c r="T102" s="417">
        <v>0.42249468329947498</v>
      </c>
      <c r="U102" s="417">
        <v>0.46582477492487401</v>
      </c>
      <c r="V102" s="417">
        <v>0.48883337177841601</v>
      </c>
      <c r="W102" s="370">
        <v>0.57116592925169996</v>
      </c>
      <c r="X102" s="372">
        <v>0.59119194406447995</v>
      </c>
      <c r="Y102" s="149">
        <v>0.56099523028439402</v>
      </c>
      <c r="Z102" s="149">
        <v>0.576519060572241</v>
      </c>
      <c r="AA102" s="438">
        <v>0.52898135143090097</v>
      </c>
      <c r="AB102" s="419">
        <v>0.55995546715297395</v>
      </c>
      <c r="AC102" s="438">
        <v>0.55105287354441301</v>
      </c>
      <c r="AD102" s="418">
        <v>0.55944033560311002</v>
      </c>
      <c r="AE102" s="190" t="s">
        <v>369</v>
      </c>
      <c r="AN102" s="375"/>
      <c r="AO102" s="376"/>
      <c r="AP102" s="377"/>
      <c r="AQ102" s="377"/>
      <c r="AR102" s="239"/>
      <c r="AS102" s="239"/>
    </row>
    <row r="103" spans="1:48" x14ac:dyDescent="0.25">
      <c r="A103" s="544" t="s">
        <v>41</v>
      </c>
      <c r="B103" s="85">
        <v>10473000</v>
      </c>
      <c r="C103" s="583">
        <v>7.8315740464432748</v>
      </c>
      <c r="D103" s="413">
        <v>120.25953480563234</v>
      </c>
      <c r="E103" s="413">
        <v>142.05494674100601</v>
      </c>
      <c r="F103" s="414">
        <v>8.9801980948339164</v>
      </c>
      <c r="G103" s="429"/>
      <c r="H103" s="429"/>
      <c r="I103" s="415">
        <v>27893.549491850459</v>
      </c>
      <c r="J103" s="415">
        <v>7.04</v>
      </c>
      <c r="K103" s="427">
        <v>8.7125843279175399</v>
      </c>
      <c r="L103" s="427">
        <v>8.8627522279165607</v>
      </c>
      <c r="M103" s="427">
        <v>8.8396812089241106</v>
      </c>
      <c r="N103" s="427">
        <v>9.1521148018330507</v>
      </c>
      <c r="O103" s="427">
        <v>9.1055557741537694</v>
      </c>
      <c r="P103" s="427">
        <v>9.2775854211959796</v>
      </c>
      <c r="Q103" s="427">
        <v>9.1292386256552707</v>
      </c>
      <c r="R103" s="427">
        <v>9.4147477887864799</v>
      </c>
      <c r="S103" s="428">
        <v>9.0245814022216297</v>
      </c>
      <c r="T103" s="428">
        <v>8.4924008465317407</v>
      </c>
      <c r="U103" s="419">
        <v>7.8611762955530304</v>
      </c>
      <c r="V103" s="419">
        <v>7.61058797546574</v>
      </c>
      <c r="W103" s="373">
        <v>7.2448218572704297</v>
      </c>
      <c r="X103" s="373">
        <v>6.6149196392428404</v>
      </c>
      <c r="Y103" s="425">
        <v>6.4068019406100403</v>
      </c>
      <c r="Z103" s="425">
        <v>6.289778416561</v>
      </c>
      <c r="AA103" s="438">
        <v>6.2193677874215103</v>
      </c>
      <c r="AB103" s="419">
        <v>6.3000008501184901</v>
      </c>
      <c r="AC103" s="438">
        <v>6.1369262024339299</v>
      </c>
      <c r="AD103" s="418">
        <v>5.8940070493917798</v>
      </c>
      <c r="AE103" s="190" t="s">
        <v>6</v>
      </c>
      <c r="AN103" s="375"/>
      <c r="AO103" s="376"/>
      <c r="AP103" s="377"/>
      <c r="AQ103" s="377"/>
      <c r="AR103" s="239"/>
      <c r="AS103" s="239"/>
    </row>
    <row r="104" spans="1:48" x14ac:dyDescent="0.25">
      <c r="A104" s="690" t="s">
        <v>233</v>
      </c>
      <c r="B104" s="85">
        <v>400000</v>
      </c>
      <c r="C104" s="583">
        <v>2.3966749719832134</v>
      </c>
      <c r="D104" s="426"/>
      <c r="E104" s="413">
        <v>41.095387277925241</v>
      </c>
      <c r="F104" s="414">
        <v>-1.7543859649122806</v>
      </c>
      <c r="G104" s="414"/>
      <c r="H104" s="414"/>
      <c r="I104" s="430"/>
      <c r="J104" s="415"/>
      <c r="K104" s="427">
        <v>2.3472645511343599</v>
      </c>
      <c r="L104" s="427">
        <v>2.3487015080869602</v>
      </c>
      <c r="M104" s="427">
        <v>2.3641405707751502</v>
      </c>
      <c r="N104" s="427">
        <v>2.4221136264040499</v>
      </c>
      <c r="O104" s="427">
        <v>2.4761456517962399</v>
      </c>
      <c r="P104" s="427">
        <v>2.3542139515438398</v>
      </c>
      <c r="Q104" s="427">
        <v>2.34300318431817</v>
      </c>
      <c r="R104" s="427">
        <v>2.6797265137555901</v>
      </c>
      <c r="S104" s="428">
        <v>2.8416627918251001</v>
      </c>
      <c r="T104" s="428">
        <v>2.50186294271509</v>
      </c>
      <c r="U104" s="419">
        <v>2.63678390762716</v>
      </c>
      <c r="V104" s="419">
        <v>2.6092203241111398</v>
      </c>
      <c r="W104" s="373">
        <v>4.4844021013082296</v>
      </c>
      <c r="X104" s="374">
        <v>5.1961312207828696</v>
      </c>
      <c r="Y104" s="425">
        <v>4.9281881636354399</v>
      </c>
      <c r="Z104" s="425">
        <v>5.0107105270735204</v>
      </c>
      <c r="AA104" s="438">
        <v>5.0717556427457096</v>
      </c>
      <c r="AB104" s="419">
        <v>4.1437932818734904</v>
      </c>
      <c r="AC104" s="438">
        <v>4.2632871593757899</v>
      </c>
      <c r="AD104" s="418">
        <v>4.1735070833276904</v>
      </c>
      <c r="AE104" s="190" t="s">
        <v>304</v>
      </c>
      <c r="AN104" s="375"/>
      <c r="AO104" s="376"/>
      <c r="AP104" s="377"/>
      <c r="AQ104" s="377"/>
      <c r="AR104" s="239"/>
      <c r="AS104" s="239"/>
    </row>
    <row r="105" spans="1:48" x14ac:dyDescent="0.25">
      <c r="A105" s="544" t="s">
        <v>104</v>
      </c>
      <c r="B105" s="85">
        <v>17581000</v>
      </c>
      <c r="C105" s="583">
        <v>0.59187180271978901</v>
      </c>
      <c r="D105" s="413">
        <v>99.620273590088829</v>
      </c>
      <c r="E105" s="413">
        <v>81.088761118216027</v>
      </c>
      <c r="F105" s="414">
        <v>-20.24079567265748</v>
      </c>
      <c r="G105" s="429"/>
      <c r="H105" s="429"/>
      <c r="I105" s="415">
        <v>7703.6579555222443</v>
      </c>
      <c r="J105" s="415"/>
      <c r="K105" s="416">
        <v>0.82939640263632197</v>
      </c>
      <c r="L105" s="416">
        <v>0.85213574916753998</v>
      </c>
      <c r="M105" s="416">
        <v>0.87845844539831897</v>
      </c>
      <c r="N105" s="416">
        <v>0.84474643032358698</v>
      </c>
      <c r="O105" s="416">
        <v>0.87403209729231301</v>
      </c>
      <c r="P105" s="416">
        <v>0.89518856750725395</v>
      </c>
      <c r="Q105" s="416">
        <v>0.89112082264947401</v>
      </c>
      <c r="R105" s="416">
        <v>0.92758427199915305</v>
      </c>
      <c r="S105" s="417">
        <v>0.82100200636280596</v>
      </c>
      <c r="T105" s="417">
        <v>0.84490329930149</v>
      </c>
      <c r="U105" s="417">
        <v>0.80175431521899598</v>
      </c>
      <c r="V105" s="417">
        <v>0.80041325669648</v>
      </c>
      <c r="W105" s="370">
        <v>0.79555907359718703</v>
      </c>
      <c r="X105" s="372">
        <v>0.89908836305959094</v>
      </c>
      <c r="Y105" s="149">
        <v>1.1402809873803701</v>
      </c>
      <c r="Z105" s="149">
        <v>1.05224818717359</v>
      </c>
      <c r="AA105" s="438">
        <v>1.09791297007737</v>
      </c>
      <c r="AB105" s="419">
        <v>1.0495284084074299</v>
      </c>
      <c r="AC105" s="438">
        <v>1.16333097189468</v>
      </c>
      <c r="AD105" s="418">
        <v>1.20583646228246</v>
      </c>
      <c r="AE105" s="190" t="s">
        <v>369</v>
      </c>
      <c r="AN105" s="375"/>
      <c r="AO105" s="376"/>
      <c r="AP105" s="377"/>
      <c r="AQ105" s="377"/>
      <c r="AR105" s="239"/>
      <c r="AS105" s="239"/>
    </row>
    <row r="106" spans="1:48" x14ac:dyDescent="0.25">
      <c r="A106" s="544" t="s">
        <v>131</v>
      </c>
      <c r="B106" s="85">
        <v>12771000</v>
      </c>
      <c r="C106" s="583">
        <v>0.13797980444026997</v>
      </c>
      <c r="D106" s="413">
        <v>73.843914938536614</v>
      </c>
      <c r="E106" s="413">
        <v>91.002635174779925</v>
      </c>
      <c r="F106" s="414">
        <v>-5.8001195817080688</v>
      </c>
      <c r="G106" s="429"/>
      <c r="H106" s="429"/>
      <c r="I106" s="415">
        <v>2025.5589985864092</v>
      </c>
      <c r="J106" s="415"/>
      <c r="K106" s="416">
        <v>0.123963435579602</v>
      </c>
      <c r="L106" s="416">
        <v>0.124445994022477</v>
      </c>
      <c r="M106" s="416">
        <v>0.122766279283599</v>
      </c>
      <c r="N106" s="416">
        <v>0.126499973954113</v>
      </c>
      <c r="O106" s="416">
        <v>0.127889977710991</v>
      </c>
      <c r="P106" s="416">
        <v>0.115598871669602</v>
      </c>
      <c r="Q106" s="416">
        <v>0.11321103293505901</v>
      </c>
      <c r="R106" s="416">
        <v>0.11285753837818301</v>
      </c>
      <c r="S106" s="417">
        <v>0.13095421530354301</v>
      </c>
      <c r="T106" s="417">
        <v>0.13067114049164</v>
      </c>
      <c r="U106" s="417">
        <v>0.12901820567527</v>
      </c>
      <c r="V106" s="417">
        <v>0.150113846065318</v>
      </c>
      <c r="W106" s="370">
        <v>0.151096432974339</v>
      </c>
      <c r="X106" s="372">
        <v>0.205788486859213</v>
      </c>
      <c r="Y106" s="149">
        <v>0.21207403842276901</v>
      </c>
      <c r="Z106" s="149">
        <v>0.20825972761030501</v>
      </c>
      <c r="AA106" s="438">
        <v>0.20896129791302001</v>
      </c>
      <c r="AB106" s="419">
        <v>0.21070368451388699</v>
      </c>
      <c r="AC106" s="438">
        <v>0.21531426599190001</v>
      </c>
      <c r="AD106" s="418">
        <v>0.21801256627392701</v>
      </c>
      <c r="AE106" s="190" t="s">
        <v>369</v>
      </c>
      <c r="AN106" s="375"/>
      <c r="AO106" s="376"/>
      <c r="AP106" s="377"/>
      <c r="AQ106" s="377"/>
      <c r="AR106" s="239"/>
      <c r="AS106" s="239"/>
    </row>
    <row r="107" spans="1:48" x14ac:dyDescent="0.25">
      <c r="A107" s="544" t="s">
        <v>132</v>
      </c>
      <c r="B107" s="85">
        <v>1921000</v>
      </c>
      <c r="C107" s="583">
        <v>0.19190734475312232</v>
      </c>
      <c r="D107" s="413">
        <v>74.488610954638744</v>
      </c>
      <c r="E107" s="413">
        <v>78.448661111281297</v>
      </c>
      <c r="F107" s="414">
        <v>-7.003460207612445</v>
      </c>
      <c r="G107" s="429"/>
      <c r="H107" s="429"/>
      <c r="I107" s="415">
        <v>1626.9743595746443</v>
      </c>
      <c r="J107" s="415"/>
      <c r="K107" s="416">
        <v>0.21205557115264301</v>
      </c>
      <c r="L107" s="416">
        <v>0.21187659695316799</v>
      </c>
      <c r="M107" s="416">
        <v>0.204691761098313</v>
      </c>
      <c r="N107" s="416">
        <v>0.21211585171150499</v>
      </c>
      <c r="O107" s="416">
        <v>0.21482237257842801</v>
      </c>
      <c r="P107" s="416">
        <v>0.20985445667245101</v>
      </c>
      <c r="Q107" s="416">
        <v>0.205048922944808</v>
      </c>
      <c r="R107" s="416">
        <v>0.25690562349166002</v>
      </c>
      <c r="S107" s="417">
        <v>0.211384098390103</v>
      </c>
      <c r="T107" s="417">
        <v>0.260102830959834</v>
      </c>
      <c r="U107" s="417">
        <v>0.26029174384914</v>
      </c>
      <c r="V107" s="417">
        <v>0.29734714901481701</v>
      </c>
      <c r="W107" s="370">
        <v>0.30221760344048698</v>
      </c>
      <c r="X107" s="372">
        <v>0.20261211044371399</v>
      </c>
      <c r="Y107" s="149">
        <v>0.20639138802484699</v>
      </c>
      <c r="Z107" s="149">
        <v>0.21226909768826299</v>
      </c>
      <c r="AA107" s="438">
        <v>0.213070909566558</v>
      </c>
      <c r="AB107" s="419">
        <v>0.21484155999634699</v>
      </c>
      <c r="AC107" s="438">
        <v>0.22055122253925499</v>
      </c>
      <c r="AD107" s="418">
        <v>0.223795937684104</v>
      </c>
      <c r="AE107" s="190" t="s">
        <v>369</v>
      </c>
      <c r="AN107" s="375"/>
      <c r="AO107" s="376"/>
      <c r="AP107" s="377"/>
      <c r="AQ107" s="377"/>
      <c r="AR107" s="239"/>
      <c r="AS107" s="239"/>
    </row>
    <row r="108" spans="1:48" x14ac:dyDescent="0.25">
      <c r="A108" s="544" t="s">
        <v>92</v>
      </c>
      <c r="B108" s="85">
        <v>783000</v>
      </c>
      <c r="C108" s="583">
        <v>0.71755955247926928</v>
      </c>
      <c r="D108" s="413">
        <v>91.609896104300802</v>
      </c>
      <c r="E108" s="413">
        <v>126.5557625849696</v>
      </c>
      <c r="F108" s="414">
        <v>-0.55822002242184032</v>
      </c>
      <c r="G108" s="429"/>
      <c r="H108" s="429"/>
      <c r="I108" s="415">
        <v>8030.7204946066513</v>
      </c>
      <c r="J108" s="415"/>
      <c r="K108" s="424">
        <v>1.06233745566115</v>
      </c>
      <c r="L108" s="424">
        <v>1.1049446397496601</v>
      </c>
      <c r="M108" s="424">
        <v>1.09969174679871</v>
      </c>
      <c r="N108" s="424">
        <v>1.05259336052999</v>
      </c>
      <c r="O108" s="424">
        <v>0.99292942871701295</v>
      </c>
      <c r="P108" s="424">
        <v>0.96595970960095701</v>
      </c>
      <c r="Q108" s="424">
        <v>0.89746669760445896</v>
      </c>
      <c r="R108" s="424">
        <v>0.92369556047783796</v>
      </c>
      <c r="S108" s="419">
        <v>0.98521057906591603</v>
      </c>
      <c r="T108" s="419">
        <v>1.0351642745151199</v>
      </c>
      <c r="U108" s="419">
        <v>1.0524773604620401</v>
      </c>
      <c r="V108" s="419">
        <v>1.0821629271245501</v>
      </c>
      <c r="W108" s="373">
        <v>1.8763438363110201</v>
      </c>
      <c r="X108" s="374">
        <v>2.34378095100735</v>
      </c>
      <c r="Y108" s="425">
        <v>2.1206751598534499</v>
      </c>
      <c r="Z108" s="425">
        <v>2.1679703746935002</v>
      </c>
      <c r="AA108" s="438">
        <v>2.3101155574221202</v>
      </c>
      <c r="AB108" s="419">
        <v>1.89260680947961</v>
      </c>
      <c r="AC108" s="438">
        <v>1.9024935896003099</v>
      </c>
      <c r="AD108" s="418">
        <v>1.9356559837694001</v>
      </c>
      <c r="AE108" s="190" t="s">
        <v>6</v>
      </c>
      <c r="AN108" s="375"/>
      <c r="AO108" s="376"/>
      <c r="AP108" s="377"/>
      <c r="AQ108" s="377"/>
      <c r="AR108" s="239"/>
      <c r="AS108" s="239"/>
    </row>
    <row r="109" spans="1:48" x14ac:dyDescent="0.25">
      <c r="A109" s="544" t="s">
        <v>133</v>
      </c>
      <c r="B109" s="85">
        <v>11263000</v>
      </c>
      <c r="C109" s="583">
        <v>0.14942767734699555</v>
      </c>
      <c r="D109" s="413">
        <v>69.167406983810537</v>
      </c>
      <c r="E109" s="413">
        <v>34.382244388279489</v>
      </c>
      <c r="F109" s="414">
        <v>-0.82882882882882869</v>
      </c>
      <c r="G109" s="429"/>
      <c r="H109" s="429"/>
      <c r="I109" s="415">
        <v>1679.6686322575561</v>
      </c>
      <c r="J109" s="415"/>
      <c r="K109" s="416">
        <v>0.188330891194498</v>
      </c>
      <c r="L109" s="416">
        <v>0.199231836384406</v>
      </c>
      <c r="M109" s="416">
        <v>0.22443071004999601</v>
      </c>
      <c r="N109" s="416">
        <v>0.211150353532259</v>
      </c>
      <c r="O109" s="416">
        <v>0.235053300516055</v>
      </c>
      <c r="P109" s="416">
        <v>0.241192343092169</v>
      </c>
      <c r="Q109" s="416">
        <v>0.24256309511916699</v>
      </c>
      <c r="R109" s="416">
        <v>0.26957985871973</v>
      </c>
      <c r="S109" s="417">
        <v>0.26517639904255802</v>
      </c>
      <c r="T109" s="417">
        <v>0.25305863753403801</v>
      </c>
      <c r="U109" s="417">
        <v>0.235834215700197</v>
      </c>
      <c r="V109" s="417">
        <v>0.23759672235857701</v>
      </c>
      <c r="W109" s="370">
        <v>0.22366418463573401</v>
      </c>
      <c r="X109" s="372">
        <v>0.227163065338676</v>
      </c>
      <c r="Y109" s="149">
        <v>0.28504130517852899</v>
      </c>
      <c r="Z109" s="149">
        <v>0.32253999299791802</v>
      </c>
      <c r="AA109" s="438">
        <v>0.32222197155052401</v>
      </c>
      <c r="AB109" s="419">
        <v>0.32316990219648101</v>
      </c>
      <c r="AC109" s="438">
        <v>0.32888958903332999</v>
      </c>
      <c r="AD109" s="418">
        <v>0.31813010261805402</v>
      </c>
      <c r="AE109" s="190" t="s">
        <v>369</v>
      </c>
      <c r="AN109" s="375"/>
      <c r="AO109" s="376"/>
      <c r="AP109" s="377"/>
      <c r="AQ109" s="377"/>
      <c r="AR109" s="239"/>
      <c r="AS109" s="239"/>
    </row>
    <row r="110" spans="1:48" x14ac:dyDescent="0.25">
      <c r="A110" s="544" t="s">
        <v>93</v>
      </c>
      <c r="B110" s="85">
        <v>9746000</v>
      </c>
      <c r="C110" s="583">
        <v>0.61512702966775423</v>
      </c>
      <c r="D110" s="413">
        <v>99.068401152568725</v>
      </c>
      <c r="E110" s="413">
        <v>83.859087121165857</v>
      </c>
      <c r="F110" s="414">
        <v>-7.3427443729331854</v>
      </c>
      <c r="G110" s="429"/>
      <c r="H110" s="429"/>
      <c r="I110" s="415">
        <v>4728.9889623396821</v>
      </c>
      <c r="J110" s="415"/>
      <c r="K110" s="416">
        <v>0.77543892950639803</v>
      </c>
      <c r="L110" s="416">
        <v>0.88827434999835597</v>
      </c>
      <c r="M110" s="416">
        <v>0.911924705674937</v>
      </c>
      <c r="N110" s="416">
        <v>0.98475364766229401</v>
      </c>
      <c r="O110" s="416">
        <v>1.09299668468869</v>
      </c>
      <c r="P110" s="416">
        <v>1.0643381913166601</v>
      </c>
      <c r="Q110" s="416">
        <v>0.96064574529166302</v>
      </c>
      <c r="R110" s="416">
        <v>1.15937640066062</v>
      </c>
      <c r="S110" s="417">
        <v>1.0988702667205199</v>
      </c>
      <c r="T110" s="417">
        <v>1.0184757380815499</v>
      </c>
      <c r="U110" s="417">
        <v>0.98339239662321598</v>
      </c>
      <c r="V110" s="417">
        <v>1.09077711947411</v>
      </c>
      <c r="W110" s="370">
        <v>1.0710899871262001</v>
      </c>
      <c r="X110" s="370">
        <v>1.06376149763565</v>
      </c>
      <c r="Y110" s="149">
        <v>1.0791344907948699</v>
      </c>
      <c r="Z110" s="149">
        <v>1.1162843072572499</v>
      </c>
      <c r="AA110" s="438">
        <v>1.0428519686992099</v>
      </c>
      <c r="AB110" s="419">
        <v>1.0431563339510701</v>
      </c>
      <c r="AC110" s="438">
        <v>1.0573457478241599</v>
      </c>
      <c r="AD110" s="418">
        <v>1.0823319945221299</v>
      </c>
      <c r="AE110" s="190" t="s">
        <v>369</v>
      </c>
      <c r="AN110" s="375"/>
      <c r="AO110" s="376"/>
      <c r="AP110" s="377"/>
      <c r="AQ110" s="377"/>
      <c r="AR110" s="239"/>
      <c r="AS110" s="239"/>
    </row>
    <row r="111" spans="1:48" x14ac:dyDescent="0.25">
      <c r="A111" s="690" t="s">
        <v>331</v>
      </c>
      <c r="B111" s="85">
        <v>7436000</v>
      </c>
      <c r="C111" s="583">
        <v>6.3397157537860638</v>
      </c>
      <c r="D111" s="426"/>
      <c r="E111" s="426"/>
      <c r="F111" s="674"/>
      <c r="G111" s="414"/>
      <c r="H111" s="414"/>
      <c r="I111" s="415">
        <v>54084.522553621151</v>
      </c>
      <c r="J111" s="415"/>
      <c r="K111" s="424">
        <v>6.1740544009664404</v>
      </c>
      <c r="L111" s="424">
        <v>6.2705475367247301</v>
      </c>
      <c r="M111" s="424">
        <v>6.0381440237355104</v>
      </c>
      <c r="N111" s="424">
        <v>6.4109567258428601</v>
      </c>
      <c r="O111" s="424">
        <v>6.1063495641372398</v>
      </c>
      <c r="P111" s="424">
        <v>6.1393818474873196</v>
      </c>
      <c r="Q111" s="424">
        <v>6.2490086912095304</v>
      </c>
      <c r="R111" s="424">
        <v>6.4626950601588797</v>
      </c>
      <c r="S111" s="419">
        <v>6.2753140450296199</v>
      </c>
      <c r="T111" s="419">
        <v>6.7061068888930304</v>
      </c>
      <c r="U111" s="419">
        <v>6.0769097122937099</v>
      </c>
      <c r="V111" s="419">
        <v>6.5597564667037398</v>
      </c>
      <c r="W111" s="373">
        <v>6.4463772927220502</v>
      </c>
      <c r="X111" s="374">
        <v>6.57082462520476</v>
      </c>
      <c r="Y111" s="425">
        <v>6.7992347424998902</v>
      </c>
      <c r="Z111" s="425">
        <v>6.1911513873055704</v>
      </c>
      <c r="AA111" s="438">
        <v>6.2537657953891896</v>
      </c>
      <c r="AB111" s="419">
        <v>6.1103458224030804</v>
      </c>
      <c r="AC111" s="438">
        <v>6.04763576382304</v>
      </c>
      <c r="AD111" s="418">
        <v>5.8760530578674404</v>
      </c>
      <c r="AE111" s="190" t="s">
        <v>304</v>
      </c>
      <c r="AN111" s="375"/>
      <c r="AO111" s="376"/>
      <c r="AP111" s="377"/>
      <c r="AQ111" s="377"/>
      <c r="AR111" s="239"/>
      <c r="AS111" s="239"/>
    </row>
    <row r="112" spans="1:48" x14ac:dyDescent="0.25">
      <c r="A112" s="544" t="s">
        <v>71</v>
      </c>
      <c r="B112" s="85">
        <v>9685000</v>
      </c>
      <c r="C112" s="583">
        <v>6.142797050154317</v>
      </c>
      <c r="D112" s="413">
        <v>119.23742354080771</v>
      </c>
      <c r="E112" s="413">
        <v>100.39998144127912</v>
      </c>
      <c r="F112" s="414">
        <v>2.4938728124865639</v>
      </c>
      <c r="G112" s="414">
        <v>0.32288379162806835</v>
      </c>
      <c r="H112" s="414">
        <v>0.35466693459258514</v>
      </c>
      <c r="I112" s="415">
        <v>26108.615627151452</v>
      </c>
      <c r="J112" s="415">
        <v>5.64</v>
      </c>
      <c r="K112" s="427">
        <v>5.71326698348319</v>
      </c>
      <c r="L112" s="427">
        <v>5.8690384718040001</v>
      </c>
      <c r="M112" s="427">
        <v>5.7930466707599404</v>
      </c>
      <c r="N112" s="427">
        <v>6.0655999073594904</v>
      </c>
      <c r="O112" s="427">
        <v>5.9039173353036603</v>
      </c>
      <c r="P112" s="427">
        <v>5.9485858535517799</v>
      </c>
      <c r="Q112" s="427">
        <v>5.9378460586968798</v>
      </c>
      <c r="R112" s="427">
        <v>5.8182353002514002</v>
      </c>
      <c r="S112" s="428">
        <v>5.7297248083953898</v>
      </c>
      <c r="T112" s="428">
        <v>5.1332334858890603</v>
      </c>
      <c r="U112" s="419">
        <v>5.2295662594441499</v>
      </c>
      <c r="V112" s="419">
        <v>5.1551931043771599</v>
      </c>
      <c r="W112" s="373">
        <v>4.7959024533044703</v>
      </c>
      <c r="X112" s="373">
        <v>4.5074166155296398</v>
      </c>
      <c r="Y112" s="425">
        <v>4.5343852158054396</v>
      </c>
      <c r="Z112" s="425">
        <v>4.8300660084085898</v>
      </c>
      <c r="AA112" s="438">
        <v>4.96681046748109</v>
      </c>
      <c r="AB112" s="419">
        <v>5.2177195487108001</v>
      </c>
      <c r="AC112" s="438">
        <v>5.53166817965724</v>
      </c>
      <c r="AD112" s="418">
        <v>5.5080901713404398</v>
      </c>
      <c r="AE112" s="190" t="s">
        <v>6</v>
      </c>
      <c r="AN112" s="375"/>
      <c r="AO112" s="376"/>
      <c r="AP112" s="377"/>
      <c r="AQ112" s="377"/>
      <c r="AR112" s="239"/>
      <c r="AS112" s="239"/>
    </row>
    <row r="113" spans="1:45" x14ac:dyDescent="0.25">
      <c r="A113" s="690" t="s">
        <v>234</v>
      </c>
      <c r="B113" s="85">
        <v>339000</v>
      </c>
      <c r="C113" s="583">
        <v>9.4320906687752348</v>
      </c>
      <c r="D113" s="413">
        <v>134.41758151243639</v>
      </c>
      <c r="E113" s="426"/>
      <c r="F113" s="414">
        <v>0.27184466019417475</v>
      </c>
      <c r="G113" s="429"/>
      <c r="H113" s="429"/>
      <c r="I113" s="415">
        <v>48803.601140441948</v>
      </c>
      <c r="J113" s="415">
        <v>1.68</v>
      </c>
      <c r="K113" s="427">
        <v>10.2097689125822</v>
      </c>
      <c r="L113" s="427">
        <v>10.4894044984748</v>
      </c>
      <c r="M113" s="427">
        <v>10.895415909178499</v>
      </c>
      <c r="N113" s="427">
        <v>10.7096618632619</v>
      </c>
      <c r="O113" s="427">
        <v>10.928498355226999</v>
      </c>
      <c r="P113" s="427">
        <v>10.753684241251101</v>
      </c>
      <c r="Q113" s="427">
        <v>10.9045559043533</v>
      </c>
      <c r="R113" s="427">
        <v>11.2180650078637</v>
      </c>
      <c r="S113" s="428">
        <v>12.2296200370556</v>
      </c>
      <c r="T113" s="428">
        <v>12.1647760988782</v>
      </c>
      <c r="U113" s="419">
        <v>11.614278202217699</v>
      </c>
      <c r="V113" s="419">
        <v>11.1942172089989</v>
      </c>
      <c r="W113" s="373">
        <v>11.347926623065399</v>
      </c>
      <c r="X113" s="374">
        <v>11.698052249188899</v>
      </c>
      <c r="Y113" s="425">
        <v>11.501345293324301</v>
      </c>
      <c r="Z113" s="425">
        <v>11.6686923568403</v>
      </c>
      <c r="AA113" s="438">
        <v>11.666037333746401</v>
      </c>
      <c r="AB113" s="419">
        <v>12.136477778971701</v>
      </c>
      <c r="AC113" s="438">
        <v>12.282079759902899</v>
      </c>
      <c r="AD113" s="418">
        <v>11.526104748565601</v>
      </c>
      <c r="AE113" s="190" t="s">
        <v>304</v>
      </c>
      <c r="AN113" s="375"/>
      <c r="AO113" s="376"/>
      <c r="AP113" s="377"/>
      <c r="AQ113" s="377"/>
      <c r="AR113" s="239"/>
      <c r="AS113" s="239"/>
    </row>
    <row r="114" spans="1:45" x14ac:dyDescent="0.25">
      <c r="A114" s="544" t="s">
        <v>106</v>
      </c>
      <c r="B114" s="85">
        <v>1366418000</v>
      </c>
      <c r="C114" s="583">
        <v>0.80684746262516005</v>
      </c>
      <c r="D114" s="413">
        <v>74.812589760113497</v>
      </c>
      <c r="E114" s="413">
        <v>37.864485687207896</v>
      </c>
      <c r="F114" s="414">
        <v>1.2326363908211788</v>
      </c>
      <c r="G114" s="414">
        <v>2.0525750059183757E-3</v>
      </c>
      <c r="H114" s="414">
        <v>4.9690589411282059E-3</v>
      </c>
      <c r="I114" s="415">
        <v>5315.1717234638827</v>
      </c>
      <c r="J114" s="415">
        <v>10.49</v>
      </c>
      <c r="K114" s="416">
        <v>0.94390090065296095</v>
      </c>
      <c r="L114" s="416">
        <v>0.94289320703036905</v>
      </c>
      <c r="M114" s="416">
        <v>0.96269970618428902</v>
      </c>
      <c r="N114" s="416">
        <v>0.97025338800181504</v>
      </c>
      <c r="O114" s="416">
        <v>1.0344923109438899</v>
      </c>
      <c r="P114" s="416">
        <v>1.0657541375943</v>
      </c>
      <c r="Q114" s="416">
        <v>1.1183471014957</v>
      </c>
      <c r="R114" s="416">
        <v>1.1962740261098901</v>
      </c>
      <c r="S114" s="417">
        <v>1.2519699322706901</v>
      </c>
      <c r="T114" s="417">
        <v>1.3781671661869399</v>
      </c>
      <c r="U114" s="417">
        <v>1.4308938148075301</v>
      </c>
      <c r="V114" s="417">
        <v>1.4901798571198901</v>
      </c>
      <c r="W114" s="370">
        <v>1.5841083386414401</v>
      </c>
      <c r="X114" s="370">
        <v>1.6179161983871999</v>
      </c>
      <c r="Y114" s="149">
        <v>1.7280966930897801</v>
      </c>
      <c r="Z114" s="149">
        <v>1.7516185361777199</v>
      </c>
      <c r="AA114" s="438">
        <v>1.7534033468599599</v>
      </c>
      <c r="AB114" s="419">
        <v>1.81112049798774</v>
      </c>
      <c r="AC114" s="438">
        <v>1.8880715611552601</v>
      </c>
      <c r="AD114" s="418">
        <v>1.89763183587159</v>
      </c>
      <c r="AE114" s="190" t="s">
        <v>6</v>
      </c>
      <c r="AN114" s="375"/>
      <c r="AO114" s="376"/>
      <c r="AP114" s="377"/>
      <c r="AQ114" s="377"/>
      <c r="AR114" s="239"/>
      <c r="AS114" s="239"/>
    </row>
    <row r="115" spans="1:45" x14ac:dyDescent="0.25">
      <c r="A115" s="544" t="s">
        <v>85</v>
      </c>
      <c r="B115" s="85">
        <v>270626000</v>
      </c>
      <c r="C115" s="583">
        <v>1.1676372323936401</v>
      </c>
      <c r="D115" s="413">
        <v>90.913335794868019</v>
      </c>
      <c r="E115" s="413">
        <v>62.407804233388077</v>
      </c>
      <c r="F115" s="414">
        <v>-21.954048396251324</v>
      </c>
      <c r="G115" s="429"/>
      <c r="H115" s="429"/>
      <c r="I115" s="415">
        <v>9906.9099462853064</v>
      </c>
      <c r="J115" s="415">
        <v>2.34</v>
      </c>
      <c r="K115" s="416">
        <v>1.4011032095026901</v>
      </c>
      <c r="L115" s="416">
        <v>1.47879617007231</v>
      </c>
      <c r="M115" s="416">
        <v>1.4906788107375399</v>
      </c>
      <c r="N115" s="416">
        <v>1.6045024411925</v>
      </c>
      <c r="O115" s="416">
        <v>1.60970360366402</v>
      </c>
      <c r="P115" s="416">
        <v>1.59691320194563</v>
      </c>
      <c r="Q115" s="416">
        <v>1.6759190066651299</v>
      </c>
      <c r="R115" s="416">
        <v>1.71333923230625</v>
      </c>
      <c r="S115" s="417">
        <v>1.6766824764108099</v>
      </c>
      <c r="T115" s="417">
        <v>1.71521869078558</v>
      </c>
      <c r="U115" s="417">
        <v>1.7331159296473799</v>
      </c>
      <c r="V115" s="417">
        <v>1.7541791147508401</v>
      </c>
      <c r="W115" s="370">
        <v>1.7839620418039801</v>
      </c>
      <c r="X115" s="370">
        <v>1.7783249784178199</v>
      </c>
      <c r="Y115" s="149">
        <v>1.90247765747557</v>
      </c>
      <c r="Z115" s="149">
        <v>1.91018415613684</v>
      </c>
      <c r="AA115" s="438">
        <v>1.87890505036938</v>
      </c>
      <c r="AB115" s="419">
        <v>2.01518796083616</v>
      </c>
      <c r="AC115" s="438">
        <v>2.1710605533859701</v>
      </c>
      <c r="AD115" s="418">
        <v>2.3212553675416698</v>
      </c>
      <c r="AE115" s="190" t="s">
        <v>6</v>
      </c>
      <c r="AN115" s="375"/>
      <c r="AO115" s="376"/>
      <c r="AP115" s="377"/>
      <c r="AQ115" s="377"/>
      <c r="AR115" s="239"/>
      <c r="AS115" s="239"/>
    </row>
    <row r="116" spans="1:45" x14ac:dyDescent="0.25">
      <c r="A116" s="544" t="s">
        <v>42</v>
      </c>
      <c r="B116" s="85">
        <v>82914000</v>
      </c>
      <c r="C116" s="583">
        <v>4.4398332322404732</v>
      </c>
      <c r="D116" s="413">
        <v>99.884378909557441</v>
      </c>
      <c r="E116" s="413">
        <v>66.320432145222057</v>
      </c>
      <c r="F116" s="414">
        <v>1.7030751822448198</v>
      </c>
      <c r="G116" s="414">
        <v>0</v>
      </c>
      <c r="H116" s="414">
        <v>5.2848785151174459E-3</v>
      </c>
      <c r="I116" s="421">
        <v>14876.852331180778</v>
      </c>
      <c r="J116" s="415"/>
      <c r="K116" s="424">
        <v>5.3273648236237001</v>
      </c>
      <c r="L116" s="424">
        <v>5.4629244593525099</v>
      </c>
      <c r="M116" s="424">
        <v>5.6296042651577602</v>
      </c>
      <c r="N116" s="424">
        <v>5.8856159716854597</v>
      </c>
      <c r="O116" s="424">
        <v>6.2414975026696</v>
      </c>
      <c r="P116" s="424">
        <v>6.6581581314947904</v>
      </c>
      <c r="Q116" s="424">
        <v>7.0681459227184904</v>
      </c>
      <c r="R116" s="424">
        <v>7.4550998436119897</v>
      </c>
      <c r="S116" s="419">
        <v>7.51665003908656</v>
      </c>
      <c r="T116" s="419">
        <v>7.70878483869362</v>
      </c>
      <c r="U116" s="419">
        <v>7.65506435153116</v>
      </c>
      <c r="V116" s="419">
        <v>7.6928336169414804</v>
      </c>
      <c r="W116" s="373">
        <v>7.6853066299925699</v>
      </c>
      <c r="X116" s="373">
        <v>7.8562521986592699</v>
      </c>
      <c r="Y116" s="425">
        <v>8.0609181360429893</v>
      </c>
      <c r="Z116" s="425">
        <v>7.8493860535908997</v>
      </c>
      <c r="AA116" s="438">
        <v>7.8844197126070199</v>
      </c>
      <c r="AB116" s="419">
        <v>8.0062848864906595</v>
      </c>
      <c r="AC116" s="438">
        <v>8.2804238265649399</v>
      </c>
      <c r="AD116" s="418">
        <v>8.4759658764630892</v>
      </c>
      <c r="AE116" s="190" t="s">
        <v>6</v>
      </c>
      <c r="AN116" s="375"/>
      <c r="AO116" s="376"/>
      <c r="AP116" s="377"/>
      <c r="AQ116" s="377"/>
      <c r="AR116" s="239"/>
      <c r="AS116" s="239"/>
    </row>
    <row r="117" spans="1:45" x14ac:dyDescent="0.25">
      <c r="A117" s="544" t="s">
        <v>70</v>
      </c>
      <c r="B117" s="85">
        <v>39310000</v>
      </c>
      <c r="C117" s="583">
        <v>4.6058180997937175</v>
      </c>
      <c r="D117" s="413">
        <v>73.570217487048325</v>
      </c>
      <c r="E117" s="413">
        <v>29.612119500980345</v>
      </c>
      <c r="F117" s="414">
        <v>8.2132338011074377E-2</v>
      </c>
      <c r="G117" s="429"/>
      <c r="H117" s="429"/>
      <c r="I117" s="415">
        <v>11445.332725595379</v>
      </c>
      <c r="J117" s="415"/>
      <c r="K117" s="424">
        <v>3.6793863720823698</v>
      </c>
      <c r="L117" s="424">
        <v>4.06634218043222</v>
      </c>
      <c r="M117" s="424">
        <v>3.7308649432730698</v>
      </c>
      <c r="N117" s="424">
        <v>3.26510130121705</v>
      </c>
      <c r="O117" s="424">
        <v>3.4162844894135298</v>
      </c>
      <c r="P117" s="424">
        <v>3.3023474994312898</v>
      </c>
      <c r="Q117" s="424">
        <v>3.0805125541607801</v>
      </c>
      <c r="R117" s="424">
        <v>2.7534094378617402</v>
      </c>
      <c r="S117" s="419">
        <v>3.0898095059794399</v>
      </c>
      <c r="T117" s="419">
        <v>3.7339301635684601</v>
      </c>
      <c r="U117" s="419">
        <v>4.08627149515062</v>
      </c>
      <c r="V117" s="419">
        <v>4.2362325147000499</v>
      </c>
      <c r="W117" s="373">
        <v>4.7868273214882002</v>
      </c>
      <c r="X117" s="373">
        <v>4.9468485550991499</v>
      </c>
      <c r="Y117" s="425">
        <v>4.9620808848066504</v>
      </c>
      <c r="Z117" s="425">
        <v>4.6876802022306201</v>
      </c>
      <c r="AA117" s="438">
        <v>4.8970845224446702</v>
      </c>
      <c r="AB117" s="419">
        <v>4.7517298964924501</v>
      </c>
      <c r="AC117" s="438">
        <v>4.7263294468434998</v>
      </c>
      <c r="AD117" s="418">
        <v>4.8899035348731301</v>
      </c>
      <c r="AE117" s="190" t="s">
        <v>6</v>
      </c>
      <c r="AN117" s="375"/>
      <c r="AO117" s="376"/>
      <c r="AP117" s="377"/>
      <c r="AQ117" s="377"/>
      <c r="AR117" s="239"/>
      <c r="AS117" s="239"/>
    </row>
    <row r="118" spans="1:45" x14ac:dyDescent="0.25">
      <c r="A118" s="544" t="s">
        <v>27</v>
      </c>
      <c r="B118" s="85">
        <v>4882000</v>
      </c>
      <c r="C118" s="583">
        <v>9.8559697559736517</v>
      </c>
      <c r="D118" s="413">
        <v>123.89230044221604</v>
      </c>
      <c r="E118" s="413">
        <v>155.08918492249308</v>
      </c>
      <c r="F118" s="414">
        <v>3.6713958419307553</v>
      </c>
      <c r="G118" s="429"/>
      <c r="H118" s="429"/>
      <c r="I118" s="415">
        <v>63883.982817845863</v>
      </c>
      <c r="J118" s="415">
        <v>68.760000000000005</v>
      </c>
      <c r="K118" s="427">
        <v>11.503152638685499</v>
      </c>
      <c r="L118" s="427">
        <v>11.879171769329</v>
      </c>
      <c r="M118" s="427">
        <v>11.4130149968287</v>
      </c>
      <c r="N118" s="427">
        <v>11.082683435976801</v>
      </c>
      <c r="O118" s="427">
        <v>10.9836270829379</v>
      </c>
      <c r="P118" s="427">
        <v>11.227906693798699</v>
      </c>
      <c r="Q118" s="427">
        <v>11.223206831016199</v>
      </c>
      <c r="R118" s="427">
        <v>10.7993337571003</v>
      </c>
      <c r="S118" s="428">
        <v>10.4397181461492</v>
      </c>
      <c r="T118" s="428">
        <v>9.1267308483885898</v>
      </c>
      <c r="U118" s="419">
        <v>8.9288138736700198</v>
      </c>
      <c r="V118" s="419">
        <v>7.9557128424026997</v>
      </c>
      <c r="W118" s="373">
        <v>8.0784510473801507</v>
      </c>
      <c r="X118" s="373">
        <v>7.78715584040265</v>
      </c>
      <c r="Y118" s="425">
        <v>7.7387853977433103</v>
      </c>
      <c r="Z118" s="425">
        <v>8.0603004822476194</v>
      </c>
      <c r="AA118" s="438">
        <v>8.3774357321282302</v>
      </c>
      <c r="AB118" s="419">
        <v>8.0562727724316705</v>
      </c>
      <c r="AC118" s="438">
        <v>7.91240787453276</v>
      </c>
      <c r="AD118" s="418">
        <v>7.5400947927172099</v>
      </c>
      <c r="AE118" s="190" t="s">
        <v>6</v>
      </c>
      <c r="AN118" s="375"/>
      <c r="AO118" s="376"/>
      <c r="AP118" s="377"/>
      <c r="AQ118" s="377"/>
      <c r="AR118" s="239"/>
      <c r="AS118" s="239"/>
    </row>
    <row r="119" spans="1:45" x14ac:dyDescent="0.25">
      <c r="A119" s="544" t="s">
        <v>32</v>
      </c>
      <c r="B119" s="85">
        <v>8519000</v>
      </c>
      <c r="C119" s="583">
        <v>8.7262598467180226</v>
      </c>
      <c r="D119" s="413">
        <v>114.08077209647732</v>
      </c>
      <c r="E119" s="413">
        <v>111.63623898084344</v>
      </c>
      <c r="F119" s="414">
        <v>0.99673794853207687</v>
      </c>
      <c r="G119" s="429"/>
      <c r="H119" s="429"/>
      <c r="I119" s="415">
        <v>34969.086765700245</v>
      </c>
      <c r="J119" s="415"/>
      <c r="K119" s="424">
        <v>9.8752724910538205</v>
      </c>
      <c r="L119" s="424">
        <v>9.6875129602514392</v>
      </c>
      <c r="M119" s="424">
        <v>10.0382698241608</v>
      </c>
      <c r="N119" s="424">
        <v>10.141456021664601</v>
      </c>
      <c r="O119" s="424">
        <v>9.9344897114748694</v>
      </c>
      <c r="P119" s="424">
        <v>9.4142498764692206</v>
      </c>
      <c r="Q119" s="424">
        <v>9.6696093997018604</v>
      </c>
      <c r="R119" s="424">
        <v>9.7801533413239703</v>
      </c>
      <c r="S119" s="419">
        <v>9.5913792036432994</v>
      </c>
      <c r="T119" s="419">
        <v>9.2540331945252401</v>
      </c>
      <c r="U119" s="419">
        <v>9.7231298150609504</v>
      </c>
      <c r="V119" s="419">
        <v>9.4293403972428802</v>
      </c>
      <c r="W119" s="373">
        <v>10.111703381760201</v>
      </c>
      <c r="X119" s="373">
        <v>8.9094739181943705</v>
      </c>
      <c r="Y119" s="425">
        <v>8.2027551829995797</v>
      </c>
      <c r="Z119" s="425">
        <v>8.2506901648399396</v>
      </c>
      <c r="AA119" s="438">
        <v>8.0365266852742305</v>
      </c>
      <c r="AB119" s="419">
        <v>7.9801992003071502</v>
      </c>
      <c r="AC119" s="438">
        <v>7.8280084331764899</v>
      </c>
      <c r="AD119" s="418">
        <v>7.96011682806542</v>
      </c>
      <c r="AE119" s="190" t="s">
        <v>6</v>
      </c>
      <c r="AN119" s="375"/>
      <c r="AO119" s="376"/>
      <c r="AP119" s="377"/>
      <c r="AQ119" s="377"/>
      <c r="AR119" s="239"/>
      <c r="AS119" s="239"/>
    </row>
    <row r="120" spans="1:45" x14ac:dyDescent="0.25">
      <c r="A120" s="544" t="s">
        <v>46</v>
      </c>
      <c r="B120" s="85">
        <v>60550000</v>
      </c>
      <c r="C120" s="583">
        <v>7.5726453777119094</v>
      </c>
      <c r="D120" s="413">
        <v>126.8403515681814</v>
      </c>
      <c r="E120" s="413">
        <v>135.51052526533209</v>
      </c>
      <c r="F120" s="414">
        <v>9.1962644116846697</v>
      </c>
      <c r="G120" s="429"/>
      <c r="H120" s="429"/>
      <c r="I120" s="415">
        <v>38185.066631610258</v>
      </c>
      <c r="J120" s="415">
        <v>307.60000000000002</v>
      </c>
      <c r="K120" s="427">
        <v>8.0159597541090903</v>
      </c>
      <c r="L120" s="427">
        <v>7.9754703639003601</v>
      </c>
      <c r="M120" s="427">
        <v>8.0722300015968305</v>
      </c>
      <c r="N120" s="427">
        <v>8.3404502623454295</v>
      </c>
      <c r="O120" s="427">
        <v>8.4774080146228705</v>
      </c>
      <c r="P120" s="427">
        <v>8.4533266919685097</v>
      </c>
      <c r="Q120" s="427">
        <v>8.3174264496971002</v>
      </c>
      <c r="R120" s="427">
        <v>8.1648087533900409</v>
      </c>
      <c r="S120" s="428">
        <v>7.8766533452095997</v>
      </c>
      <c r="T120" s="428">
        <v>6.9829158962796303</v>
      </c>
      <c r="U120" s="419">
        <v>7.1348913464414698</v>
      </c>
      <c r="V120" s="419">
        <v>6.9707870254560298</v>
      </c>
      <c r="W120" s="373">
        <v>6.6191060061702096</v>
      </c>
      <c r="X120" s="373">
        <v>6.0759865171349796</v>
      </c>
      <c r="Y120" s="425">
        <v>5.7621736263712702</v>
      </c>
      <c r="Z120" s="425">
        <v>5.9618367091586801</v>
      </c>
      <c r="AA120" s="438">
        <v>5.8953985677786802</v>
      </c>
      <c r="AB120" s="419">
        <v>5.8238338919636004</v>
      </c>
      <c r="AC120" s="438">
        <v>5.75500267160366</v>
      </c>
      <c r="AD120" s="418">
        <v>5.5991626364620402</v>
      </c>
      <c r="AE120" s="190" t="s">
        <v>6</v>
      </c>
      <c r="AN120" s="375"/>
      <c r="AO120" s="376"/>
      <c r="AP120" s="377"/>
      <c r="AQ120" s="377"/>
      <c r="AR120" s="239"/>
      <c r="AS120" s="239"/>
    </row>
    <row r="121" spans="1:45" x14ac:dyDescent="0.25">
      <c r="A121" s="544" t="s">
        <v>86</v>
      </c>
      <c r="B121" s="85">
        <v>2948000</v>
      </c>
      <c r="C121" s="583">
        <v>3.4609595192013756</v>
      </c>
      <c r="D121" s="413">
        <v>108.35215348478323</v>
      </c>
      <c r="E121" s="413">
        <v>66.351800970816313</v>
      </c>
      <c r="F121" s="414">
        <v>6.8237648985533639</v>
      </c>
      <c r="G121" s="429"/>
      <c r="H121" s="429"/>
      <c r="I121" s="415">
        <v>8862.2511455481344</v>
      </c>
      <c r="J121" s="415"/>
      <c r="K121" s="427">
        <v>3.8469973618026501</v>
      </c>
      <c r="L121" s="427">
        <v>3.8430801964008299</v>
      </c>
      <c r="M121" s="427">
        <v>3.7977500076091202</v>
      </c>
      <c r="N121" s="427">
        <v>3.88663593925147</v>
      </c>
      <c r="O121" s="427">
        <v>3.88166083685346</v>
      </c>
      <c r="P121" s="427">
        <v>3.87331478547876</v>
      </c>
      <c r="Q121" s="427">
        <v>4.4572542557693398</v>
      </c>
      <c r="R121" s="427">
        <v>4.4023737388917903</v>
      </c>
      <c r="S121" s="428">
        <v>3.6678859891033402</v>
      </c>
      <c r="T121" s="428">
        <v>2.8620342456837902</v>
      </c>
      <c r="U121" s="419">
        <v>2.6455020860070801</v>
      </c>
      <c r="V121" s="419">
        <v>2.7183065645780702</v>
      </c>
      <c r="W121" s="373">
        <v>2.5516980171750001</v>
      </c>
      <c r="X121" s="373">
        <v>2.71664319522338</v>
      </c>
      <c r="Y121" s="425">
        <v>2.6387698184131199</v>
      </c>
      <c r="Z121" s="425">
        <v>2.5801329748789099</v>
      </c>
      <c r="AA121" s="438">
        <v>2.7570525301624902</v>
      </c>
      <c r="AB121" s="419">
        <v>2.5170416881514002</v>
      </c>
      <c r="AC121" s="438">
        <v>2.5833666605189198</v>
      </c>
      <c r="AD121" s="418">
        <v>2.5604365866325298</v>
      </c>
      <c r="AE121" s="190" t="s">
        <v>6</v>
      </c>
      <c r="AN121" s="375"/>
      <c r="AO121" s="376"/>
      <c r="AP121" s="377"/>
      <c r="AQ121" s="377"/>
      <c r="AR121" s="239"/>
      <c r="AS121" s="239"/>
    </row>
    <row r="122" spans="1:45" x14ac:dyDescent="0.25">
      <c r="A122" s="544" t="s">
        <v>30</v>
      </c>
      <c r="B122" s="85">
        <v>126860000</v>
      </c>
      <c r="C122" s="583">
        <v>9.4500101542820918</v>
      </c>
      <c r="D122" s="413">
        <v>124.01206017945209</v>
      </c>
      <c r="E122" s="413">
        <v>93.478838544081825</v>
      </c>
      <c r="F122" s="414">
        <v>7.1444637021550461E-2</v>
      </c>
      <c r="G122" s="414">
        <v>0.54646242023331015</v>
      </c>
      <c r="H122" s="414">
        <v>0.34272988867224352</v>
      </c>
      <c r="I122" s="415">
        <v>38464.914743134104</v>
      </c>
      <c r="J122" s="415">
        <v>3205.27</v>
      </c>
      <c r="K122" s="424">
        <v>9.73568207112762</v>
      </c>
      <c r="L122" s="424">
        <v>9.6239684284826996</v>
      </c>
      <c r="M122" s="424">
        <v>9.9181329957619795</v>
      </c>
      <c r="N122" s="424">
        <v>9.93325476646244</v>
      </c>
      <c r="O122" s="424">
        <v>9.9079120626458703</v>
      </c>
      <c r="P122" s="424">
        <v>9.9498735846451503</v>
      </c>
      <c r="Q122" s="424">
        <v>9.8089858179807106</v>
      </c>
      <c r="R122" s="424">
        <v>10.1181474181646</v>
      </c>
      <c r="S122" s="419">
        <v>9.4399298690295392</v>
      </c>
      <c r="T122" s="419">
        <v>8.9154440164206292</v>
      </c>
      <c r="U122" s="419">
        <v>9.3147280128061496</v>
      </c>
      <c r="V122" s="419">
        <v>9.7256392636308693</v>
      </c>
      <c r="W122" s="373">
        <v>10.039269584569899</v>
      </c>
      <c r="X122" s="373">
        <v>10.236543922420999</v>
      </c>
      <c r="Y122" s="425">
        <v>9.9368868257167993</v>
      </c>
      <c r="Z122" s="425">
        <v>9.5952077069471393</v>
      </c>
      <c r="AA122" s="438">
        <v>9.4979103463029002</v>
      </c>
      <c r="AB122" s="419">
        <v>9.4065965933168894</v>
      </c>
      <c r="AC122" s="438">
        <v>9.2688350342397605</v>
      </c>
      <c r="AD122" s="418">
        <v>9.0947877747000394</v>
      </c>
      <c r="AE122" s="190" t="s">
        <v>6</v>
      </c>
      <c r="AN122" s="375"/>
      <c r="AO122" s="376"/>
      <c r="AP122" s="377"/>
      <c r="AQ122" s="377"/>
      <c r="AR122" s="239"/>
      <c r="AS122" s="239"/>
    </row>
    <row r="123" spans="1:45" x14ac:dyDescent="0.25">
      <c r="A123" s="544" t="s">
        <v>76</v>
      </c>
      <c r="B123" s="85">
        <v>10102000</v>
      </c>
      <c r="C123" s="583">
        <v>2.9825887363460519</v>
      </c>
      <c r="D123" s="413">
        <v>100.96334429985983</v>
      </c>
      <c r="E123" s="413">
        <v>74.295374549914953</v>
      </c>
      <c r="F123" s="414">
        <v>0</v>
      </c>
      <c r="G123" s="429"/>
      <c r="H123" s="429"/>
      <c r="I123" s="415">
        <v>9291.529714742961</v>
      </c>
      <c r="J123" s="415"/>
      <c r="K123" s="424">
        <v>3.0361429925359502</v>
      </c>
      <c r="L123" s="424">
        <v>3.0049558379564401</v>
      </c>
      <c r="M123" s="424">
        <v>3.1559515824237998</v>
      </c>
      <c r="N123" s="424">
        <v>3.04942422734339</v>
      </c>
      <c r="O123" s="424">
        <v>3.3507692296011302</v>
      </c>
      <c r="P123" s="424">
        <v>3.4620044254118301</v>
      </c>
      <c r="Q123" s="424">
        <v>3.38811851620008</v>
      </c>
      <c r="R123" s="424">
        <v>3.39511832301609</v>
      </c>
      <c r="S123" s="419">
        <v>3.16833945198788</v>
      </c>
      <c r="T123" s="419">
        <v>3.0910408645779599</v>
      </c>
      <c r="U123" s="419">
        <v>2.8699879935550698</v>
      </c>
      <c r="V123" s="419">
        <v>2.7826275578354398</v>
      </c>
      <c r="W123" s="373">
        <v>3.06454944185037</v>
      </c>
      <c r="X123" s="373">
        <v>2.8651463059906401</v>
      </c>
      <c r="Y123" s="425">
        <v>2.9318828483263699</v>
      </c>
      <c r="Z123" s="425">
        <v>2.80596274596203</v>
      </c>
      <c r="AA123" s="438">
        <v>2.7351128327788201</v>
      </c>
      <c r="AB123" s="419">
        <v>2.84718102847145</v>
      </c>
      <c r="AC123" s="438">
        <v>2.7326150358710701</v>
      </c>
      <c r="AD123" s="418">
        <v>2.81436277546393</v>
      </c>
      <c r="AE123" s="190" t="s">
        <v>6</v>
      </c>
      <c r="AN123" s="375"/>
      <c r="AO123" s="376"/>
      <c r="AP123" s="377"/>
      <c r="AQ123" s="377"/>
      <c r="AR123" s="239"/>
      <c r="AS123" s="239"/>
    </row>
    <row r="124" spans="1:45" x14ac:dyDescent="0.25">
      <c r="A124" s="544" t="s">
        <v>31</v>
      </c>
      <c r="B124" s="85">
        <v>18551000</v>
      </c>
      <c r="C124" s="583">
        <v>12.193923097634208</v>
      </c>
      <c r="D124" s="413">
        <v>93.739400410659201</v>
      </c>
      <c r="E124" s="413">
        <v>86.568647446165087</v>
      </c>
      <c r="F124" s="414">
        <v>-3.1927777166134569E-2</v>
      </c>
      <c r="G124" s="429"/>
      <c r="H124" s="429"/>
      <c r="I124" s="415">
        <v>22427.727130475338</v>
      </c>
      <c r="J124" s="415"/>
      <c r="K124" s="424">
        <v>8.7107307851594502</v>
      </c>
      <c r="L124" s="424">
        <v>8.5475581761635695</v>
      </c>
      <c r="M124" s="424">
        <v>9.4685223887233896</v>
      </c>
      <c r="N124" s="424">
        <v>10.4268897162247</v>
      </c>
      <c r="O124" s="424">
        <v>11.143713456693501</v>
      </c>
      <c r="P124" s="424">
        <v>11.7349925329698</v>
      </c>
      <c r="Q124" s="424">
        <v>12.9578545937798</v>
      </c>
      <c r="R124" s="424">
        <v>13.5312078773644</v>
      </c>
      <c r="S124" s="419">
        <v>15.8206585053221</v>
      </c>
      <c r="T124" s="419">
        <v>13.950318824615399</v>
      </c>
      <c r="U124" s="419">
        <v>14.815586123292301</v>
      </c>
      <c r="V124" s="419">
        <v>15.607043114600501</v>
      </c>
      <c r="W124" s="373">
        <v>15.1845141562797</v>
      </c>
      <c r="X124" s="373">
        <v>15.880366911115599</v>
      </c>
      <c r="Y124" s="425">
        <v>14.843248383333499</v>
      </c>
      <c r="Z124" s="425">
        <v>14.180925029657599</v>
      </c>
      <c r="AA124" s="438">
        <v>14.438157835298499</v>
      </c>
      <c r="AB124" s="419">
        <v>14.3771914639595</v>
      </c>
      <c r="AC124" s="438">
        <v>15.3275263369498</v>
      </c>
      <c r="AD124" s="418">
        <v>14.917717199319799</v>
      </c>
      <c r="AE124" s="190" t="s">
        <v>6</v>
      </c>
      <c r="AN124" s="375"/>
      <c r="AO124" s="376"/>
      <c r="AP124" s="377"/>
      <c r="AQ124" s="377"/>
      <c r="AR124" s="239"/>
      <c r="AS124" s="239"/>
    </row>
    <row r="125" spans="1:45" x14ac:dyDescent="0.25">
      <c r="A125" s="544" t="s">
        <v>134</v>
      </c>
      <c r="B125" s="85">
        <v>52574000</v>
      </c>
      <c r="C125" s="583">
        <v>0.2517640316639761</v>
      </c>
      <c r="D125" s="413">
        <v>88.63269561370457</v>
      </c>
      <c r="E125" s="413">
        <v>57.06389460973346</v>
      </c>
      <c r="F125" s="414">
        <v>-0.83567811402095526</v>
      </c>
      <c r="G125" s="429"/>
      <c r="H125" s="429"/>
      <c r="I125" s="415">
        <v>3282.9946626019678</v>
      </c>
      <c r="J125" s="415"/>
      <c r="K125" s="416">
        <v>0.274093610283906</v>
      </c>
      <c r="L125" s="416">
        <v>0.24873397381680901</v>
      </c>
      <c r="M125" s="416">
        <v>0.23597008352658499</v>
      </c>
      <c r="N125" s="416">
        <v>0.205441407804863</v>
      </c>
      <c r="O125" s="416">
        <v>0.22710214746285801</v>
      </c>
      <c r="P125" s="416">
        <v>0.24608968892802199</v>
      </c>
      <c r="Q125" s="416">
        <v>0.26555377531980701</v>
      </c>
      <c r="R125" s="416">
        <v>0.259240531720978</v>
      </c>
      <c r="S125" s="417">
        <v>0.26717219042750101</v>
      </c>
      <c r="T125" s="417">
        <v>0.30279658043183899</v>
      </c>
      <c r="U125" s="417">
        <v>0.31944021426491298</v>
      </c>
      <c r="V125" s="417">
        <v>0.31789122706257</v>
      </c>
      <c r="W125" s="370">
        <v>0.28938462725518099</v>
      </c>
      <c r="X125" s="372">
        <v>0.313860945698065</v>
      </c>
      <c r="Y125" s="149">
        <v>0.32402396592694699</v>
      </c>
      <c r="Z125" s="149">
        <v>0.35946066928404602</v>
      </c>
      <c r="AA125" s="438">
        <v>0.38608839949326901</v>
      </c>
      <c r="AB125" s="419">
        <v>0.37878493856496698</v>
      </c>
      <c r="AC125" s="438">
        <v>0.382826403143463</v>
      </c>
      <c r="AD125" s="418">
        <v>0.37945207606861803</v>
      </c>
      <c r="AE125" s="190" t="s">
        <v>369</v>
      </c>
      <c r="AN125" s="375"/>
      <c r="AO125" s="376"/>
      <c r="AP125" s="377"/>
      <c r="AQ125" s="377"/>
      <c r="AR125" s="239"/>
      <c r="AS125" s="239"/>
    </row>
    <row r="126" spans="1:45" x14ac:dyDescent="0.25">
      <c r="A126" s="544" t="s">
        <v>11</v>
      </c>
      <c r="B126" s="85">
        <v>4207000</v>
      </c>
      <c r="C126" s="583">
        <v>21.74105471436436</v>
      </c>
      <c r="D126" s="413">
        <v>94.417748991180545</v>
      </c>
      <c r="E126" s="413">
        <v>97.662493906604112</v>
      </c>
      <c r="F126" s="414">
        <v>0.16836906499045909</v>
      </c>
      <c r="G126" s="429"/>
      <c r="H126" s="429"/>
      <c r="I126" s="421">
        <v>60337.064519882319</v>
      </c>
      <c r="J126" s="415"/>
      <c r="K126" s="424">
        <v>26.746305115694799</v>
      </c>
      <c r="L126" s="424">
        <v>27.4654517011558</v>
      </c>
      <c r="M126" s="424">
        <v>28.2893986345046</v>
      </c>
      <c r="N126" s="424">
        <v>29.264301566782901</v>
      </c>
      <c r="O126" s="424">
        <v>30.137187428725401</v>
      </c>
      <c r="P126" s="424">
        <v>33.041566733750003</v>
      </c>
      <c r="Q126" s="424">
        <v>32.750334401533699</v>
      </c>
      <c r="R126" s="424">
        <v>31.016716774635398</v>
      </c>
      <c r="S126" s="419">
        <v>30.763788932663299</v>
      </c>
      <c r="T126" s="419">
        <v>31.1633789111829</v>
      </c>
      <c r="U126" s="419">
        <v>28.7696347203877</v>
      </c>
      <c r="V126" s="419">
        <v>27.5808240025979</v>
      </c>
      <c r="W126" s="373">
        <v>25.223924183972599</v>
      </c>
      <c r="X126" s="373">
        <v>25.745512920558902</v>
      </c>
      <c r="Y126" s="425">
        <v>23.416312527618299</v>
      </c>
      <c r="Z126" s="425">
        <v>23.906851106873098</v>
      </c>
      <c r="AA126" s="438">
        <v>23.796749469128301</v>
      </c>
      <c r="AB126" s="419">
        <v>22.3637239149698</v>
      </c>
      <c r="AC126" s="438">
        <v>22.607302002917201</v>
      </c>
      <c r="AD126" s="418">
        <v>23.2885682829078</v>
      </c>
      <c r="AE126" s="190" t="s">
        <v>6</v>
      </c>
      <c r="AN126" s="375"/>
      <c r="AO126" s="376"/>
      <c r="AP126" s="377"/>
      <c r="AQ126" s="377"/>
      <c r="AR126" s="239"/>
      <c r="AS126" s="239"/>
    </row>
    <row r="127" spans="1:45" x14ac:dyDescent="0.25">
      <c r="A127" s="544" t="s">
        <v>135</v>
      </c>
      <c r="B127" s="85">
        <v>6416000</v>
      </c>
      <c r="C127" s="583">
        <v>2.3057147263327886</v>
      </c>
      <c r="D127" s="413">
        <v>95.258269511296589</v>
      </c>
      <c r="E127" s="413">
        <v>60.53032720803661</v>
      </c>
      <c r="F127" s="414">
        <v>0.81019849863216487</v>
      </c>
      <c r="G127" s="429"/>
      <c r="H127" s="429"/>
      <c r="I127" s="415">
        <v>4196.4542800078143</v>
      </c>
      <c r="J127" s="415"/>
      <c r="K127" s="416">
        <v>0.98805222306979501</v>
      </c>
      <c r="L127" s="416">
        <v>0.83187286216189504</v>
      </c>
      <c r="M127" s="416">
        <v>1.0281636461230801</v>
      </c>
      <c r="N127" s="416">
        <v>1.1474812718768099</v>
      </c>
      <c r="O127" s="416">
        <v>1.12995469900495</v>
      </c>
      <c r="P127" s="416">
        <v>1.0787722456576601</v>
      </c>
      <c r="Q127" s="416">
        <v>1.0712759771784399</v>
      </c>
      <c r="R127" s="416">
        <v>1.28087834955219</v>
      </c>
      <c r="S127" s="417">
        <v>1.4641530829593199</v>
      </c>
      <c r="T127" s="417">
        <v>1.2996776841098101</v>
      </c>
      <c r="U127" s="417">
        <v>1.21267510314919</v>
      </c>
      <c r="V127" s="417">
        <v>1.4242922481462199</v>
      </c>
      <c r="W127" s="370">
        <v>1.83118139190184</v>
      </c>
      <c r="X127" s="372">
        <v>1.7171055598776199</v>
      </c>
      <c r="Y127" s="149">
        <v>1.71380090784006</v>
      </c>
      <c r="Z127" s="149">
        <v>1.8118396619241699</v>
      </c>
      <c r="AA127" s="438">
        <v>1.66770357321403</v>
      </c>
      <c r="AB127" s="419">
        <v>1.5869098500193599</v>
      </c>
      <c r="AC127" s="438">
        <v>1.7154595613430901</v>
      </c>
      <c r="AD127" s="418">
        <v>1.91704852096737</v>
      </c>
      <c r="AE127" s="190" t="s">
        <v>369</v>
      </c>
      <c r="AN127" s="375"/>
      <c r="AO127" s="376"/>
      <c r="AP127" s="377"/>
      <c r="AQ127" s="377"/>
      <c r="AR127" s="239"/>
      <c r="AS127" s="239"/>
    </row>
    <row r="128" spans="1:45" x14ac:dyDescent="0.25">
      <c r="A128" s="544" t="s">
        <v>136</v>
      </c>
      <c r="B128" s="85">
        <v>7169000</v>
      </c>
      <c r="C128" s="583">
        <v>6.916437555292318E-2</v>
      </c>
      <c r="D128" s="413">
        <v>86.796130693768944</v>
      </c>
      <c r="E128" s="413">
        <v>82.951943127628596</v>
      </c>
      <c r="F128" s="414">
        <v>-7.5760135135135016</v>
      </c>
      <c r="G128" s="429"/>
      <c r="H128" s="429"/>
      <c r="I128" s="415">
        <v>5850.3512012513092</v>
      </c>
      <c r="J128" s="415"/>
      <c r="K128" s="416">
        <v>0.122173684292496</v>
      </c>
      <c r="L128" s="416">
        <v>0.124299676243912</v>
      </c>
      <c r="M128" s="416">
        <v>0.15910974627405999</v>
      </c>
      <c r="N128" s="416">
        <v>0.16360989544165799</v>
      </c>
      <c r="O128" s="416">
        <v>0.19000647592932801</v>
      </c>
      <c r="P128" s="416">
        <v>0.18190617490540401</v>
      </c>
      <c r="Q128" s="416">
        <v>0.18868222429163001</v>
      </c>
      <c r="R128" s="416">
        <v>0.234229607339735</v>
      </c>
      <c r="S128" s="417">
        <v>0.224368644804467</v>
      </c>
      <c r="T128" s="417">
        <v>0.28569918038444803</v>
      </c>
      <c r="U128" s="417">
        <v>0.274934090959569</v>
      </c>
      <c r="V128" s="417">
        <v>0.34301931841303801</v>
      </c>
      <c r="W128" s="370">
        <v>0.378643568311884</v>
      </c>
      <c r="X128" s="372">
        <v>0.49450708208442801</v>
      </c>
      <c r="Y128" s="149">
        <v>0.37871195263149499</v>
      </c>
      <c r="Z128" s="149">
        <v>0.374986477694222</v>
      </c>
      <c r="AA128" s="438">
        <v>0.509878094991285</v>
      </c>
      <c r="AB128" s="419">
        <v>0.57021021467775301</v>
      </c>
      <c r="AC128" s="438">
        <v>0.95742825047632696</v>
      </c>
      <c r="AD128" s="418">
        <v>0.96024005071594598</v>
      </c>
      <c r="AE128" s="190" t="s">
        <v>369</v>
      </c>
      <c r="AN128" s="375"/>
      <c r="AO128" s="376"/>
      <c r="AP128" s="377"/>
      <c r="AQ128" s="377"/>
      <c r="AR128" s="239"/>
      <c r="AS128" s="239"/>
    </row>
    <row r="129" spans="1:45" x14ac:dyDescent="0.25">
      <c r="A129" s="544" t="s">
        <v>137</v>
      </c>
      <c r="B129" s="85">
        <v>1907000</v>
      </c>
      <c r="C129" s="583">
        <v>4.7320915682856537</v>
      </c>
      <c r="D129" s="413">
        <v>123.78538460575824</v>
      </c>
      <c r="E129" s="413">
        <v>240.82218603267495</v>
      </c>
      <c r="F129" s="414">
        <v>4.7066838006471716</v>
      </c>
      <c r="G129" s="429"/>
      <c r="H129" s="429"/>
      <c r="I129" s="415">
        <v>24134.5997400817</v>
      </c>
      <c r="J129" s="415">
        <v>0.5</v>
      </c>
      <c r="K129" s="424">
        <v>3.1714362946187298</v>
      </c>
      <c r="L129" s="424">
        <v>3.3560735303432399</v>
      </c>
      <c r="M129" s="424">
        <v>3.3724030594780698</v>
      </c>
      <c r="N129" s="424">
        <v>3.5122964243553199</v>
      </c>
      <c r="O129" s="424">
        <v>3.56534970379137</v>
      </c>
      <c r="P129" s="424">
        <v>3.6581214286614401</v>
      </c>
      <c r="Q129" s="424">
        <v>3.9262457869215699</v>
      </c>
      <c r="R129" s="424">
        <v>4.1579173415164297</v>
      </c>
      <c r="S129" s="419">
        <v>4.0149578686651104</v>
      </c>
      <c r="T129" s="419">
        <v>3.7057288999822502</v>
      </c>
      <c r="U129" s="419">
        <v>4.3037609970125299</v>
      </c>
      <c r="V129" s="419">
        <v>4.0412724163843103</v>
      </c>
      <c r="W129" s="373">
        <v>3.9829159062074999</v>
      </c>
      <c r="X129" s="373">
        <v>3.9155278889493199</v>
      </c>
      <c r="Y129" s="425">
        <v>3.85609795370834</v>
      </c>
      <c r="Z129" s="425">
        <v>3.9195201891993601</v>
      </c>
      <c r="AA129" s="438">
        <v>3.9272544203183899</v>
      </c>
      <c r="AB129" s="419">
        <v>3.9867202935163402</v>
      </c>
      <c r="AC129" s="438">
        <v>4.1376100308248196</v>
      </c>
      <c r="AD129" s="418">
        <v>4.38456145136748</v>
      </c>
      <c r="AE129" s="190" t="s">
        <v>6</v>
      </c>
      <c r="AN129" s="375"/>
      <c r="AO129" s="376"/>
      <c r="AP129" s="377"/>
      <c r="AQ129" s="377"/>
      <c r="AR129" s="239"/>
      <c r="AS129" s="239"/>
    </row>
    <row r="130" spans="1:45" x14ac:dyDescent="0.25">
      <c r="A130" s="544" t="s">
        <v>69</v>
      </c>
      <c r="B130" s="85">
        <v>6856000</v>
      </c>
      <c r="C130" s="583">
        <v>4.1448855717301312</v>
      </c>
      <c r="D130" s="413">
        <v>101.54112502147917</v>
      </c>
      <c r="E130" s="413">
        <v>90.016634518237638</v>
      </c>
      <c r="F130" s="414">
        <v>-0.48076923076922906</v>
      </c>
      <c r="G130" s="429"/>
      <c r="H130" s="429"/>
      <c r="I130" s="415">
        <v>14553.565077515368</v>
      </c>
      <c r="J130" s="415"/>
      <c r="K130" s="424">
        <v>4.7116361544429202</v>
      </c>
      <c r="L130" s="424">
        <v>4.8968372357776797</v>
      </c>
      <c r="M130" s="424">
        <v>4.6535078419684099</v>
      </c>
      <c r="N130" s="424">
        <v>4.4305523131413</v>
      </c>
      <c r="O130" s="424">
        <v>4.2995193646832899</v>
      </c>
      <c r="P130" s="424">
        <v>4.1435589585763202</v>
      </c>
      <c r="Q130" s="424">
        <v>3.8386980326567799</v>
      </c>
      <c r="R130" s="424">
        <v>3.4635399244335598</v>
      </c>
      <c r="S130" s="419">
        <v>4.3145276450055299</v>
      </c>
      <c r="T130" s="419">
        <v>5.1380603139731704</v>
      </c>
      <c r="U130" s="419">
        <v>4.7410439480855997</v>
      </c>
      <c r="V130" s="419">
        <v>4.55229465060577</v>
      </c>
      <c r="W130" s="373">
        <v>4.7510592264665199</v>
      </c>
      <c r="X130" s="373">
        <v>4.36172439023332</v>
      </c>
      <c r="Y130" s="425">
        <v>4.3915103916598799</v>
      </c>
      <c r="Z130" s="425">
        <v>4.2701577015866103</v>
      </c>
      <c r="AA130" s="438">
        <v>4.2787511800515103</v>
      </c>
      <c r="AB130" s="419">
        <v>4.45475985681216</v>
      </c>
      <c r="AC130" s="438">
        <v>4.3890817894385599</v>
      </c>
      <c r="AD130" s="418">
        <v>4.5231486083533596</v>
      </c>
      <c r="AE130" s="190" t="s">
        <v>6</v>
      </c>
      <c r="AN130" s="375"/>
      <c r="AO130" s="376"/>
      <c r="AP130" s="377"/>
      <c r="AQ130" s="377"/>
      <c r="AR130" s="239"/>
      <c r="AS130" s="239"/>
    </row>
    <row r="131" spans="1:45" x14ac:dyDescent="0.25">
      <c r="A131" s="544" t="s">
        <v>138</v>
      </c>
      <c r="B131" s="85">
        <v>4937000</v>
      </c>
      <c r="C131" s="583">
        <v>0.14336347589428181</v>
      </c>
      <c r="D131" s="413">
        <v>66.393379288435625</v>
      </c>
      <c r="E131" s="413">
        <v>69.40016917203981</v>
      </c>
      <c r="F131" s="414">
        <v>-11.017428548339304</v>
      </c>
      <c r="G131" s="414"/>
      <c r="H131" s="414"/>
      <c r="I131" s="415">
        <v>1291.9139716078892</v>
      </c>
      <c r="J131" s="415"/>
      <c r="K131" s="416">
        <v>0.114876949553104</v>
      </c>
      <c r="L131" s="416">
        <v>0.13705002484203299</v>
      </c>
      <c r="M131" s="416">
        <v>0.13088128840699201</v>
      </c>
      <c r="N131" s="416">
        <v>0.131658033360355</v>
      </c>
      <c r="O131" s="416">
        <v>0.13541768952345301</v>
      </c>
      <c r="P131" s="416">
        <v>0.145011585199946</v>
      </c>
      <c r="Q131" s="416">
        <v>0.17389339617979399</v>
      </c>
      <c r="R131" s="416">
        <v>0.17752049051930999</v>
      </c>
      <c r="S131" s="417">
        <v>0.164583907993197</v>
      </c>
      <c r="T131" s="417">
        <v>0.14668536242663699</v>
      </c>
      <c r="U131" s="417">
        <v>0.145324884557714</v>
      </c>
      <c r="V131" s="417">
        <v>0.164440522322163</v>
      </c>
      <c r="W131" s="370">
        <v>0.17008169145964699</v>
      </c>
      <c r="X131" s="372">
        <v>0.23705781048879099</v>
      </c>
      <c r="Y131" s="149">
        <v>0.245135159262448</v>
      </c>
      <c r="Z131" s="149">
        <v>0.23590360029069099</v>
      </c>
      <c r="AA131" s="438">
        <v>0.23211965348453101</v>
      </c>
      <c r="AB131" s="419">
        <v>0.234184332077322</v>
      </c>
      <c r="AC131" s="438">
        <v>0.23935750206654299</v>
      </c>
      <c r="AD131" s="418">
        <v>0.24258702970436299</v>
      </c>
      <c r="AE131" s="190" t="s">
        <v>369</v>
      </c>
      <c r="AN131" s="375"/>
      <c r="AO131" s="376"/>
      <c r="AP131" s="377"/>
      <c r="AQ131" s="377"/>
      <c r="AR131" s="239"/>
      <c r="AS131" s="239"/>
    </row>
    <row r="132" spans="1:45" x14ac:dyDescent="0.25">
      <c r="A132" s="544" t="s">
        <v>45</v>
      </c>
      <c r="B132" s="85">
        <v>6777000</v>
      </c>
      <c r="C132" s="583">
        <v>9.0817422123819931</v>
      </c>
      <c r="D132" s="413">
        <v>85.641124867104693</v>
      </c>
      <c r="E132" s="413">
        <v>84.232570155832605</v>
      </c>
      <c r="F132" s="414">
        <v>0</v>
      </c>
      <c r="G132" s="429"/>
      <c r="H132" s="429"/>
      <c r="I132" s="421">
        <v>16722.904552005428</v>
      </c>
      <c r="J132" s="415"/>
      <c r="K132" s="424">
        <v>9.3251179154721608</v>
      </c>
      <c r="L132" s="424">
        <v>9.1279531205958193</v>
      </c>
      <c r="M132" s="424">
        <v>9.3268358183471101</v>
      </c>
      <c r="N132" s="424">
        <v>9.8494827058609893</v>
      </c>
      <c r="O132" s="424">
        <v>9.7402508729674899</v>
      </c>
      <c r="P132" s="424">
        <v>9.7928339155504602</v>
      </c>
      <c r="Q132" s="424">
        <v>9.4563895223703707</v>
      </c>
      <c r="R132" s="424">
        <v>8.6107252704510309</v>
      </c>
      <c r="S132" s="419">
        <v>9.0504688821327299</v>
      </c>
      <c r="T132" s="419">
        <v>9.3977616221775708</v>
      </c>
      <c r="U132" s="419">
        <v>9.9587872041970193</v>
      </c>
      <c r="V132" s="419">
        <v>6.8135935550383504</v>
      </c>
      <c r="W132" s="373">
        <v>9.5822421352089098</v>
      </c>
      <c r="X132" s="373">
        <v>9.4766986047931194</v>
      </c>
      <c r="Y132" s="425">
        <v>9.3506442667038492</v>
      </c>
      <c r="Z132" s="425">
        <v>8.6699173039992292</v>
      </c>
      <c r="AA132" s="438">
        <v>8.1324596455758194</v>
      </c>
      <c r="AB132" s="419">
        <v>8.5932206588408402</v>
      </c>
      <c r="AC132" s="438">
        <v>7.8027730529172201</v>
      </c>
      <c r="AD132" s="418">
        <v>7.9219945345007101</v>
      </c>
      <c r="AE132" s="190" t="s">
        <v>6</v>
      </c>
      <c r="AN132" s="375"/>
      <c r="AO132" s="376"/>
      <c r="AP132" s="377"/>
      <c r="AQ132" s="377"/>
      <c r="AR132" s="239"/>
      <c r="AS132" s="239"/>
    </row>
    <row r="133" spans="1:45" x14ac:dyDescent="0.25">
      <c r="A133" s="544" t="s">
        <v>97</v>
      </c>
      <c r="B133" s="85">
        <v>2760000</v>
      </c>
      <c r="C133" s="583">
        <v>5.5305078262154845</v>
      </c>
      <c r="D133" s="413">
        <v>120.0395492035005</v>
      </c>
      <c r="E133" s="413">
        <v>203.83962999118816</v>
      </c>
      <c r="F133" s="414">
        <v>4.9770290964777972</v>
      </c>
      <c r="G133" s="414">
        <v>0.7826147933011961</v>
      </c>
      <c r="H133" s="414">
        <v>0.40881507505589265</v>
      </c>
      <c r="I133" s="415">
        <v>28048.369788628337</v>
      </c>
      <c r="J133" s="415">
        <v>0.1</v>
      </c>
      <c r="K133" s="424">
        <v>3.36419858656184</v>
      </c>
      <c r="L133" s="424">
        <v>3.6028335395973099</v>
      </c>
      <c r="M133" s="424">
        <v>3.6583308763561999</v>
      </c>
      <c r="N133" s="424">
        <v>3.68903236224289</v>
      </c>
      <c r="O133" s="424">
        <v>3.8956888113619201</v>
      </c>
      <c r="P133" s="424">
        <v>4.2066659333671197</v>
      </c>
      <c r="Q133" s="424">
        <v>4.3353251726134898</v>
      </c>
      <c r="R133" s="424">
        <v>4.81964975056977</v>
      </c>
      <c r="S133" s="419">
        <v>4.8621093316235404</v>
      </c>
      <c r="T133" s="419">
        <v>4.1065083859468698</v>
      </c>
      <c r="U133" s="419">
        <v>4.4221663605217998</v>
      </c>
      <c r="V133" s="419">
        <v>4.6044860065466802</v>
      </c>
      <c r="W133" s="373">
        <v>4.7304413936867196</v>
      </c>
      <c r="X133" s="373">
        <v>4.4252441421181503</v>
      </c>
      <c r="Y133" s="425">
        <v>4.4337152403193896</v>
      </c>
      <c r="Z133" s="425">
        <v>4.5760904398604403</v>
      </c>
      <c r="AA133" s="438">
        <v>4.5329938037008501</v>
      </c>
      <c r="AB133" s="419">
        <v>4.7452042567349402</v>
      </c>
      <c r="AC133" s="438">
        <v>4.8472437248343896</v>
      </c>
      <c r="AD133" s="418">
        <v>4.8078586803270698</v>
      </c>
      <c r="AE133" s="190" t="s">
        <v>6</v>
      </c>
      <c r="AN133" s="375"/>
      <c r="AO133" s="376"/>
      <c r="AP133" s="377"/>
      <c r="AQ133" s="377"/>
      <c r="AR133" s="239"/>
      <c r="AS133" s="239"/>
    </row>
    <row r="134" spans="1:45" x14ac:dyDescent="0.25">
      <c r="A134" s="544" t="s">
        <v>13</v>
      </c>
      <c r="B134" s="85">
        <v>616000</v>
      </c>
      <c r="C134" s="583">
        <v>25.28162323472549</v>
      </c>
      <c r="D134" s="413">
        <v>127.50714598840997</v>
      </c>
      <c r="E134" s="413">
        <v>215.89950623101831</v>
      </c>
      <c r="F134" s="414">
        <v>1.5467904098994594</v>
      </c>
      <c r="G134" s="429"/>
      <c r="H134" s="429"/>
      <c r="I134" s="415">
        <v>100816.40119133401</v>
      </c>
      <c r="J134" s="415">
        <v>46.79</v>
      </c>
      <c r="K134" s="427">
        <v>20.261438127919298</v>
      </c>
      <c r="L134" s="427">
        <v>21.309156643601298</v>
      </c>
      <c r="M134" s="427">
        <v>22.695073489045001</v>
      </c>
      <c r="N134" s="427">
        <v>23.460173324808501</v>
      </c>
      <c r="O134" s="427">
        <v>26.414843680766001</v>
      </c>
      <c r="P134" s="427">
        <v>26.5500027585936</v>
      </c>
      <c r="Q134" s="427">
        <v>25.735326795173101</v>
      </c>
      <c r="R134" s="427">
        <v>23.989485962310599</v>
      </c>
      <c r="S134" s="428">
        <v>23.177916038795701</v>
      </c>
      <c r="T134" s="428">
        <v>21.430468869325502</v>
      </c>
      <c r="U134" s="419">
        <v>22.135702828767698</v>
      </c>
      <c r="V134" s="419">
        <v>21.4004684252636</v>
      </c>
      <c r="W134" s="373">
        <v>20.482656076688599</v>
      </c>
      <c r="X134" s="374">
        <v>19.010347567470301</v>
      </c>
      <c r="Y134" s="425">
        <v>17.702350627700799</v>
      </c>
      <c r="Z134" s="425">
        <v>16.4808787192033</v>
      </c>
      <c r="AA134" s="438">
        <v>15.772252510911899</v>
      </c>
      <c r="AB134" s="419">
        <v>15.7736474365632</v>
      </c>
      <c r="AC134" s="438">
        <v>16.175899603605501</v>
      </c>
      <c r="AD134" s="418">
        <v>16.3149008710167</v>
      </c>
      <c r="AE134" s="190" t="s">
        <v>6</v>
      </c>
      <c r="AN134" s="375"/>
      <c r="AO134" s="376"/>
      <c r="AP134" s="377"/>
      <c r="AQ134" s="377"/>
      <c r="AR134" s="239"/>
      <c r="AS134" s="239"/>
    </row>
    <row r="135" spans="1:45" x14ac:dyDescent="0.25">
      <c r="A135" s="690" t="s">
        <v>332</v>
      </c>
      <c r="B135" s="85">
        <v>640000</v>
      </c>
      <c r="C135" s="583">
        <v>2.6794450350544166</v>
      </c>
      <c r="D135" s="426"/>
      <c r="E135" s="426"/>
      <c r="F135" s="674"/>
      <c r="G135" s="414"/>
      <c r="H135" s="414"/>
      <c r="I135" s="421">
        <v>115323.01687097794</v>
      </c>
      <c r="J135" s="415"/>
      <c r="K135" s="424">
        <v>2.81498222599707</v>
      </c>
      <c r="L135" s="424">
        <v>3.04367669472084</v>
      </c>
      <c r="M135" s="424">
        <v>2.99550158455411</v>
      </c>
      <c r="N135" s="424">
        <v>2.96164392139903</v>
      </c>
      <c r="O135" s="424">
        <v>3.99522292769247</v>
      </c>
      <c r="P135" s="424">
        <v>3.3646342884687699</v>
      </c>
      <c r="Q135" s="424">
        <v>3.5679198538607801</v>
      </c>
      <c r="R135" s="424">
        <v>3.07336034454441</v>
      </c>
      <c r="S135" s="419">
        <v>2.8486677426645</v>
      </c>
      <c r="T135" s="419">
        <v>2.7129057868359401</v>
      </c>
      <c r="U135" s="419">
        <v>2.2048671640139599</v>
      </c>
      <c r="V135" s="419">
        <v>2.9899485273364799</v>
      </c>
      <c r="W135" s="373">
        <v>4.6961029976803799</v>
      </c>
      <c r="X135" s="374">
        <v>2.61163416527606</v>
      </c>
      <c r="Y135" s="425">
        <v>1.7292178910657801</v>
      </c>
      <c r="Z135" s="425">
        <v>1.83782606124631</v>
      </c>
      <c r="AA135" s="438">
        <v>1.75175801684557</v>
      </c>
      <c r="AB135" s="419">
        <v>1.8155489568402401</v>
      </c>
      <c r="AC135" s="438">
        <v>1.8993802777936699</v>
      </c>
      <c r="AD135" s="418">
        <v>1.9800701412544599</v>
      </c>
      <c r="AE135" s="190" t="s">
        <v>304</v>
      </c>
      <c r="AN135" s="375"/>
      <c r="AO135" s="376"/>
      <c r="AP135" s="377"/>
      <c r="AQ135" s="377"/>
      <c r="AR135" s="239"/>
      <c r="AS135" s="239"/>
    </row>
    <row r="136" spans="1:45" x14ac:dyDescent="0.25">
      <c r="A136" s="544" t="s">
        <v>139</v>
      </c>
      <c r="B136" s="85">
        <v>26969000</v>
      </c>
      <c r="C136" s="583">
        <v>7.1138754950375194E-2</v>
      </c>
      <c r="D136" s="413">
        <v>69.715153561817019</v>
      </c>
      <c r="E136" s="413">
        <v>69.438151697945528</v>
      </c>
      <c r="F136" s="414">
        <v>-4.1666595689227872</v>
      </c>
      <c r="G136" s="429"/>
      <c r="H136" s="429"/>
      <c r="I136" s="415">
        <v>1565.3663789353561</v>
      </c>
      <c r="J136" s="415"/>
      <c r="K136" s="416">
        <v>8.9979955864252698E-2</v>
      </c>
      <c r="L136" s="416">
        <v>9.8542461169006598E-2</v>
      </c>
      <c r="M136" s="416">
        <v>0.10610393757327199</v>
      </c>
      <c r="N136" s="416">
        <v>0.113120821612665</v>
      </c>
      <c r="O136" s="416">
        <v>0.123966888923462</v>
      </c>
      <c r="P136" s="416">
        <v>0.121095121595386</v>
      </c>
      <c r="Q136" s="416">
        <v>0.114113483417732</v>
      </c>
      <c r="R136" s="416">
        <v>0.12230282623819699</v>
      </c>
      <c r="S136" s="417">
        <v>0.100746188878054</v>
      </c>
      <c r="T136" s="417">
        <v>9.0380865419488504E-2</v>
      </c>
      <c r="U136" s="417">
        <v>0.104100705833128</v>
      </c>
      <c r="V136" s="417">
        <v>0.138907968657876</v>
      </c>
      <c r="W136" s="370">
        <v>0.14899972124618499</v>
      </c>
      <c r="X136" s="372">
        <v>0.169279277974487</v>
      </c>
      <c r="Y136" s="149">
        <v>0.16193144313644001</v>
      </c>
      <c r="Z136" s="149">
        <v>0.157748129738674</v>
      </c>
      <c r="AA136" s="438">
        <v>0.15795525247644099</v>
      </c>
      <c r="AB136" s="419">
        <v>0.15901912462604001</v>
      </c>
      <c r="AC136" s="438">
        <v>0.16713276309351499</v>
      </c>
      <c r="AD136" s="418">
        <v>0.15568479986497399</v>
      </c>
      <c r="AE136" s="190" t="s">
        <v>369</v>
      </c>
      <c r="AN136" s="375"/>
      <c r="AO136" s="376"/>
      <c r="AP136" s="377"/>
      <c r="AQ136" s="377"/>
      <c r="AR136" s="239"/>
      <c r="AS136" s="239"/>
    </row>
    <row r="137" spans="1:45" x14ac:dyDescent="0.25">
      <c r="A137" s="544" t="s">
        <v>140</v>
      </c>
      <c r="B137" s="85">
        <v>18629000</v>
      </c>
      <c r="C137" s="583">
        <v>6.1816165596162008E-2</v>
      </c>
      <c r="D137" s="413">
        <v>83.854664261167997</v>
      </c>
      <c r="E137" s="413">
        <v>45.339515838346237</v>
      </c>
      <c r="F137" s="414">
        <v>-13.824651429728906</v>
      </c>
      <c r="G137" s="429"/>
      <c r="H137" s="429"/>
      <c r="I137" s="415">
        <v>1005.8097121076256</v>
      </c>
      <c r="J137" s="415"/>
      <c r="K137" s="416">
        <v>6.9781485368493906E-2</v>
      </c>
      <c r="L137" s="416">
        <v>7.8490838381745698E-2</v>
      </c>
      <c r="M137" s="416">
        <v>8.1081452151207406E-2</v>
      </c>
      <c r="N137" s="416">
        <v>8.1512285740037493E-2</v>
      </c>
      <c r="O137" s="416">
        <v>8.9733386915424401E-2</v>
      </c>
      <c r="P137" s="416">
        <v>0.110175105564027</v>
      </c>
      <c r="Q137" s="416">
        <v>0.110499860884487</v>
      </c>
      <c r="R137" s="416">
        <v>0.11931674404595</v>
      </c>
      <c r="S137" s="417">
        <v>0.11243970597427</v>
      </c>
      <c r="T137" s="417">
        <v>9.7396560943552604E-2</v>
      </c>
      <c r="U137" s="417">
        <v>9.6871476541988896E-2</v>
      </c>
      <c r="V137" s="417">
        <v>9.1840726354654595E-2</v>
      </c>
      <c r="W137" s="370">
        <v>8.6226721448938601E-2</v>
      </c>
      <c r="X137" s="372">
        <v>7.9811486117595906E-2</v>
      </c>
      <c r="Y137" s="149">
        <v>7.7777762760123798E-2</v>
      </c>
      <c r="Z137" s="149">
        <v>8.2276007397459799E-2</v>
      </c>
      <c r="AA137" s="438">
        <v>8.2723151877114195E-2</v>
      </c>
      <c r="AB137" s="419">
        <v>8.3075455961465206E-2</v>
      </c>
      <c r="AC137" s="438">
        <v>8.5028454172686396E-2</v>
      </c>
      <c r="AD137" s="418">
        <v>8.1959984695779003E-2</v>
      </c>
      <c r="AE137" s="190" t="s">
        <v>369</v>
      </c>
      <c r="AN137" s="375"/>
      <c r="AO137" s="376"/>
      <c r="AP137" s="377"/>
      <c r="AQ137" s="377"/>
      <c r="AR137" s="239"/>
      <c r="AS137" s="239"/>
    </row>
    <row r="138" spans="1:45" x14ac:dyDescent="0.25">
      <c r="A138" s="544" t="s">
        <v>39</v>
      </c>
      <c r="B138" s="85">
        <v>31950000</v>
      </c>
      <c r="C138" s="583">
        <v>4.3889426370755542</v>
      </c>
      <c r="D138" s="413">
        <v>114.93568738998729</v>
      </c>
      <c r="E138" s="413">
        <v>106.33846061387302</v>
      </c>
      <c r="F138" s="414">
        <v>-8.2341206680673231</v>
      </c>
      <c r="G138" s="429"/>
      <c r="H138" s="429"/>
      <c r="I138" s="415">
        <v>24063.451554870364</v>
      </c>
      <c r="J138" s="415"/>
      <c r="K138" s="424">
        <v>5.7171534242935298</v>
      </c>
      <c r="L138" s="424">
        <v>5.8098611329681997</v>
      </c>
      <c r="M138" s="424">
        <v>6.13592585695159</v>
      </c>
      <c r="N138" s="424">
        <v>6.4033142988330702</v>
      </c>
      <c r="O138" s="424">
        <v>6.7784850063160098</v>
      </c>
      <c r="P138" s="424">
        <v>7.12098548397078</v>
      </c>
      <c r="Q138" s="424">
        <v>7.2990952325846497</v>
      </c>
      <c r="R138" s="424">
        <v>7.8038908537846696</v>
      </c>
      <c r="S138" s="419">
        <v>8.1400557833433496</v>
      </c>
      <c r="T138" s="419">
        <v>7.2073257018481902</v>
      </c>
      <c r="U138" s="419">
        <v>7.7103494727041202</v>
      </c>
      <c r="V138" s="419">
        <v>7.6019187306721498</v>
      </c>
      <c r="W138" s="373">
        <v>7.5787114862549503</v>
      </c>
      <c r="X138" s="373">
        <v>8.0245110202243897</v>
      </c>
      <c r="Y138" s="425">
        <v>8.3197951379912602</v>
      </c>
      <c r="Z138" s="425">
        <v>8.1942174129745595</v>
      </c>
      <c r="AA138" s="438">
        <v>7.9141391348754198</v>
      </c>
      <c r="AB138" s="419">
        <v>7.6430843901651597</v>
      </c>
      <c r="AC138" s="438">
        <v>7.7473932117848099</v>
      </c>
      <c r="AD138" s="418">
        <v>7.6671341408783498</v>
      </c>
      <c r="AE138" s="190" t="s">
        <v>6</v>
      </c>
      <c r="AN138" s="375"/>
      <c r="AO138" s="376"/>
      <c r="AP138" s="377"/>
      <c r="AQ138" s="377"/>
      <c r="AR138" s="239"/>
      <c r="AS138" s="239"/>
    </row>
    <row r="139" spans="1:45" x14ac:dyDescent="0.25">
      <c r="A139" s="690" t="s">
        <v>236</v>
      </c>
      <c r="B139" s="85">
        <v>531000</v>
      </c>
      <c r="C139" s="583">
        <v>0.6547682872910553</v>
      </c>
      <c r="D139" s="413">
        <v>102.29914842042604</v>
      </c>
      <c r="E139" s="426"/>
      <c r="F139" s="414">
        <v>0</v>
      </c>
      <c r="G139" s="429"/>
      <c r="H139" s="429"/>
      <c r="I139" s="415">
        <v>15848.445308351545</v>
      </c>
      <c r="J139" s="415"/>
      <c r="K139" s="416">
        <v>1.36581739186259</v>
      </c>
      <c r="L139" s="416">
        <v>1.4135998982674101</v>
      </c>
      <c r="M139" s="416">
        <v>2.3700056713132001</v>
      </c>
      <c r="N139" s="416">
        <v>2.5921353510318998</v>
      </c>
      <c r="O139" s="416">
        <v>1.8939023838937501</v>
      </c>
      <c r="P139" s="416">
        <v>1.5091712333443501</v>
      </c>
      <c r="Q139" s="416">
        <v>1.84763800693366</v>
      </c>
      <c r="R139" s="416">
        <v>1.99010281196406</v>
      </c>
      <c r="S139" s="417">
        <v>2.1152959407136298</v>
      </c>
      <c r="T139" s="417">
        <v>2.3073982072853099</v>
      </c>
      <c r="U139" s="417">
        <v>2.4211585071372101</v>
      </c>
      <c r="V139" s="417">
        <v>2.97023226976571</v>
      </c>
      <c r="W139" s="370">
        <v>4.1261701046298702</v>
      </c>
      <c r="X139" s="372">
        <v>3.49127748954511</v>
      </c>
      <c r="Y139" s="149">
        <v>2.0905958007757102</v>
      </c>
      <c r="Z139" s="149">
        <v>1.95922876818147</v>
      </c>
      <c r="AA139" s="438">
        <v>1.8354402350244301</v>
      </c>
      <c r="AB139" s="419">
        <v>1.8808274070603901</v>
      </c>
      <c r="AC139" s="438">
        <v>1.92901958756786</v>
      </c>
      <c r="AD139" s="418">
        <v>2.0206517016621901</v>
      </c>
      <c r="AE139" s="190" t="s">
        <v>304</v>
      </c>
      <c r="AN139" s="375"/>
      <c r="AO139" s="376"/>
      <c r="AP139" s="377"/>
      <c r="AQ139" s="377"/>
      <c r="AR139" s="239"/>
      <c r="AS139" s="239"/>
    </row>
    <row r="140" spans="1:45" x14ac:dyDescent="0.25">
      <c r="A140" s="544" t="s">
        <v>141</v>
      </c>
      <c r="B140" s="85">
        <v>19658000</v>
      </c>
      <c r="C140" s="583">
        <v>4.6636432233025341E-2</v>
      </c>
      <c r="D140" s="413">
        <v>59.779267596595723</v>
      </c>
      <c r="E140" s="413">
        <v>99.180477826006182</v>
      </c>
      <c r="F140" s="414">
        <v>-0.42332155021158058</v>
      </c>
      <c r="G140" s="429"/>
      <c r="H140" s="429"/>
      <c r="I140" s="415">
        <v>2012.1400681522707</v>
      </c>
      <c r="J140" s="415"/>
      <c r="K140" s="416">
        <v>4.5183560624863901E-2</v>
      </c>
      <c r="L140" s="416">
        <v>4.5137611767574602E-2</v>
      </c>
      <c r="M140" s="416">
        <v>4.4736931320775199E-2</v>
      </c>
      <c r="N140" s="416">
        <v>4.42919790608933E-2</v>
      </c>
      <c r="O140" s="416">
        <v>4.3562900005138003E-2</v>
      </c>
      <c r="P140" s="416">
        <v>4.2777010588176199E-2</v>
      </c>
      <c r="Q140" s="416">
        <v>4.25906246360011E-2</v>
      </c>
      <c r="R140" s="416">
        <v>4.0951346457591603E-2</v>
      </c>
      <c r="S140" s="417">
        <v>4.17817809450029E-2</v>
      </c>
      <c r="T140" s="417">
        <v>3.8473823963001703E-2</v>
      </c>
      <c r="U140" s="417">
        <v>3.8483880686678698E-2</v>
      </c>
      <c r="V140" s="417">
        <v>3.6438024428302601E-2</v>
      </c>
      <c r="W140" s="370">
        <v>3.5340172655216197E-2</v>
      </c>
      <c r="X140" s="372">
        <v>4.98991062851473E-2</v>
      </c>
      <c r="Y140" s="149">
        <v>5.2557671710254203E-2</v>
      </c>
      <c r="Z140" s="149">
        <v>5.1549062186244499E-2</v>
      </c>
      <c r="AA140" s="438">
        <v>5.1341960193928303E-2</v>
      </c>
      <c r="AB140" s="419">
        <v>5.1603400961843397E-2</v>
      </c>
      <c r="AC140" s="438">
        <v>5.2012263194953903E-2</v>
      </c>
      <c r="AD140" s="418">
        <v>5.2381853106118398E-2</v>
      </c>
      <c r="AE140" s="190" t="s">
        <v>369</v>
      </c>
      <c r="AN140" s="375"/>
      <c r="AO140" s="376"/>
      <c r="AP140" s="377"/>
      <c r="AQ140" s="377"/>
      <c r="AR140" s="239"/>
      <c r="AS140" s="239"/>
    </row>
    <row r="141" spans="1:45" x14ac:dyDescent="0.25">
      <c r="A141" s="690" t="s">
        <v>237</v>
      </c>
      <c r="B141" s="85">
        <v>440000</v>
      </c>
      <c r="C141" s="583">
        <v>6.4304138576057426</v>
      </c>
      <c r="D141" s="413">
        <v>124.509902984628</v>
      </c>
      <c r="E141" s="426"/>
      <c r="F141" s="414">
        <v>0</v>
      </c>
      <c r="G141" s="429"/>
      <c r="H141" s="429"/>
      <c r="I141" s="421">
        <v>35181.890762468014</v>
      </c>
      <c r="J141" s="415">
        <v>0.4</v>
      </c>
      <c r="K141" s="427">
        <v>5.45069295289764</v>
      </c>
      <c r="L141" s="427">
        <v>6.3247938784181601</v>
      </c>
      <c r="M141" s="427">
        <v>5.8660823369374198</v>
      </c>
      <c r="N141" s="427">
        <v>6.5510410749210699</v>
      </c>
      <c r="O141" s="427">
        <v>6.5156633750774597</v>
      </c>
      <c r="P141" s="427">
        <v>6.8078730238921104</v>
      </c>
      <c r="Q141" s="427">
        <v>6.4770049562735696</v>
      </c>
      <c r="R141" s="427">
        <v>6.81189133672415</v>
      </c>
      <c r="S141" s="428">
        <v>6.37348161336842</v>
      </c>
      <c r="T141" s="428">
        <v>6.0607315369585404</v>
      </c>
      <c r="U141" s="419">
        <v>6.3119416471365799</v>
      </c>
      <c r="V141" s="419">
        <v>6.21480511357254</v>
      </c>
      <c r="W141" s="373">
        <v>6.5734437376119601</v>
      </c>
      <c r="X141" s="374">
        <v>5.7371417801940296</v>
      </c>
      <c r="Y141" s="425">
        <v>5.6663387199003701</v>
      </c>
      <c r="Z141" s="425">
        <v>3.9860505138198801</v>
      </c>
      <c r="AA141" s="438">
        <v>3.2863533350357002</v>
      </c>
      <c r="AB141" s="419">
        <v>2.39246718183899</v>
      </c>
      <c r="AC141" s="438">
        <v>2.3824109190875</v>
      </c>
      <c r="AD141" s="418">
        <v>2.4088037442730998</v>
      </c>
      <c r="AE141" s="190" t="s">
        <v>304</v>
      </c>
      <c r="AN141" s="375"/>
      <c r="AO141" s="376"/>
      <c r="AP141" s="377"/>
      <c r="AQ141" s="377"/>
      <c r="AR141" s="239"/>
      <c r="AS141" s="239"/>
    </row>
    <row r="142" spans="1:45" x14ac:dyDescent="0.25">
      <c r="A142" s="690" t="s">
        <v>238</v>
      </c>
      <c r="B142" s="85">
        <v>376000</v>
      </c>
      <c r="C142" s="583">
        <v>2.838052023718026</v>
      </c>
      <c r="D142" s="426"/>
      <c r="E142" s="413">
        <v>24.635712521610266</v>
      </c>
      <c r="F142" s="414">
        <v>4.5454545454545414</v>
      </c>
      <c r="G142" s="414"/>
      <c r="H142" s="414"/>
      <c r="I142" s="430"/>
      <c r="J142" s="415"/>
      <c r="K142" s="427">
        <v>2.7390998307769401</v>
      </c>
      <c r="L142" s="427">
        <v>2.7431578502973299</v>
      </c>
      <c r="M142" s="427">
        <v>2.7612175706460098</v>
      </c>
      <c r="N142" s="427">
        <v>2.8265846306995002</v>
      </c>
      <c r="O142" s="427">
        <v>2.9863011169979599</v>
      </c>
      <c r="P142" s="427">
        <v>2.8214062395686099</v>
      </c>
      <c r="Q142" s="427">
        <v>2.7442337237608898</v>
      </c>
      <c r="R142" s="427">
        <v>2.89673017995508</v>
      </c>
      <c r="S142" s="428">
        <v>2.5589336151389901</v>
      </c>
      <c r="T142" s="428">
        <v>3.19099079405306</v>
      </c>
      <c r="U142" s="419">
        <v>3.3940510138348001</v>
      </c>
      <c r="V142" s="419">
        <v>3.37687828211206</v>
      </c>
      <c r="W142" s="373">
        <v>5.8082642455798599</v>
      </c>
      <c r="X142" s="374">
        <v>6.3583726099457598</v>
      </c>
      <c r="Y142" s="425">
        <v>6.00429914755839</v>
      </c>
      <c r="Z142" s="425">
        <v>6.1528621913443802</v>
      </c>
      <c r="AA142" s="438">
        <v>6.2377598904311302</v>
      </c>
      <c r="AB142" s="419">
        <v>5.0552434351032502</v>
      </c>
      <c r="AC142" s="438">
        <v>5.1990394372685103</v>
      </c>
      <c r="AD142" s="418">
        <v>5.0709315726437802</v>
      </c>
      <c r="AE142" s="190" t="s">
        <v>304</v>
      </c>
      <c r="AN142" s="375"/>
      <c r="AO142" s="376"/>
      <c r="AP142" s="377"/>
      <c r="AQ142" s="377"/>
      <c r="AR142" s="239"/>
      <c r="AS142" s="239"/>
    </row>
    <row r="143" spans="1:45" x14ac:dyDescent="0.25">
      <c r="A143" s="544" t="s">
        <v>142</v>
      </c>
      <c r="B143" s="85">
        <v>4526000</v>
      </c>
      <c r="C143" s="583">
        <v>0.94580763222379538</v>
      </c>
      <c r="D143" s="413">
        <v>61.362991606670299</v>
      </c>
      <c r="E143" s="413">
        <v>133.57839286431198</v>
      </c>
      <c r="F143" s="414">
        <v>-0.23402761525860052</v>
      </c>
      <c r="G143" s="429"/>
      <c r="H143" s="429"/>
      <c r="I143" s="415">
        <v>4529.922078080659</v>
      </c>
      <c r="J143" s="415"/>
      <c r="K143" s="416">
        <v>0.952348120161293</v>
      </c>
      <c r="L143" s="416">
        <v>0.95516620760170301</v>
      </c>
      <c r="M143" s="416">
        <v>0.87827255589263697</v>
      </c>
      <c r="N143" s="416">
        <v>0.92058744098552003</v>
      </c>
      <c r="O143" s="416">
        <v>0.80862591727959598</v>
      </c>
      <c r="P143" s="416">
        <v>0.92965467561818105</v>
      </c>
      <c r="Q143" s="416">
        <v>0.82859416953040899</v>
      </c>
      <c r="R143" s="416">
        <v>0.78588499019820901</v>
      </c>
      <c r="S143" s="417">
        <v>0.54347015671129295</v>
      </c>
      <c r="T143" s="417">
        <v>0.55020951778090199</v>
      </c>
      <c r="U143" s="417">
        <v>0.56961072593737705</v>
      </c>
      <c r="V143" s="417">
        <v>0.63632730559732298</v>
      </c>
      <c r="W143" s="370">
        <v>0.66220904656105095</v>
      </c>
      <c r="X143" s="372">
        <v>0.66417797380751498</v>
      </c>
      <c r="Y143" s="149">
        <v>0.67545937333904205</v>
      </c>
      <c r="Z143" s="149">
        <v>0.65253091924616302</v>
      </c>
      <c r="AA143" s="438">
        <v>0.65940290865887596</v>
      </c>
      <c r="AB143" s="419">
        <v>0.65636377502726095</v>
      </c>
      <c r="AC143" s="438">
        <v>1.6616123199916799</v>
      </c>
      <c r="AD143" s="418">
        <v>1.64325189782605</v>
      </c>
      <c r="AE143" s="190" t="s">
        <v>369</v>
      </c>
      <c r="AN143" s="375"/>
      <c r="AO143" s="376"/>
      <c r="AP143" s="377"/>
      <c r="AQ143" s="377"/>
      <c r="AR143" s="239"/>
      <c r="AS143" s="239"/>
    </row>
    <row r="144" spans="1:45" x14ac:dyDescent="0.25">
      <c r="A144" s="544" t="s">
        <v>67</v>
      </c>
      <c r="B144" s="85">
        <v>1270000</v>
      </c>
      <c r="C144" s="583">
        <v>1.3970635364773489</v>
      </c>
      <c r="D144" s="413">
        <v>114.36980919742845</v>
      </c>
      <c r="E144" s="413">
        <v>135.97058766891223</v>
      </c>
      <c r="F144" s="414">
        <v>-3.4313725490196081</v>
      </c>
      <c r="G144" s="429"/>
      <c r="H144" s="429"/>
      <c r="I144" s="415">
        <v>18823.117157963461</v>
      </c>
      <c r="J144" s="415"/>
      <c r="K144" s="416">
        <v>2.0643130554196101</v>
      </c>
      <c r="L144" s="416">
        <v>2.1652035513267198</v>
      </c>
      <c r="M144" s="416">
        <v>2.1973166008770102</v>
      </c>
      <c r="N144" s="416">
        <v>2.28676728980389</v>
      </c>
      <c r="O144" s="416">
        <v>2.2936072557745502</v>
      </c>
      <c r="P144" s="416">
        <v>2.4407019117839601</v>
      </c>
      <c r="Q144" s="416">
        <v>2.7076636044296101</v>
      </c>
      <c r="R144" s="416">
        <v>2.76955299957047</v>
      </c>
      <c r="S144" s="417">
        <v>2.8171502064891998</v>
      </c>
      <c r="T144" s="417">
        <v>2.7666658466905698</v>
      </c>
      <c r="U144" s="417">
        <v>2.9485575491005198</v>
      </c>
      <c r="V144" s="417">
        <v>2.9259530249716201</v>
      </c>
      <c r="W144" s="370">
        <v>2.99777450553308</v>
      </c>
      <c r="X144" s="370">
        <v>3.06726477108875</v>
      </c>
      <c r="Y144" s="149">
        <v>3.16768405792144</v>
      </c>
      <c r="Z144" s="149">
        <v>3.1680509874867</v>
      </c>
      <c r="AA144" s="438">
        <v>3.2212152485084702</v>
      </c>
      <c r="AB144" s="419">
        <v>3.32501213114754</v>
      </c>
      <c r="AC144" s="438">
        <v>3.6047632607041602</v>
      </c>
      <c r="AD144" s="418">
        <v>3.4071928775146101</v>
      </c>
      <c r="AE144" s="190" t="s">
        <v>6</v>
      </c>
      <c r="AN144" s="375"/>
      <c r="AO144" s="376"/>
      <c r="AP144" s="377"/>
      <c r="AQ144" s="377"/>
      <c r="AR144" s="239"/>
      <c r="AS144" s="239"/>
    </row>
    <row r="145" spans="1:45" x14ac:dyDescent="0.25">
      <c r="A145" s="544" t="s">
        <v>68</v>
      </c>
      <c r="B145" s="85">
        <v>127576000</v>
      </c>
      <c r="C145" s="583">
        <v>3.6149131322144625</v>
      </c>
      <c r="D145" s="413">
        <v>105.6825695548271</v>
      </c>
      <c r="E145" s="413">
        <v>93.547776470436986</v>
      </c>
      <c r="F145" s="414">
        <v>-3.7284123448934112</v>
      </c>
      <c r="G145" s="414">
        <v>1.9023933450434499E-2</v>
      </c>
      <c r="H145" s="414">
        <v>2.1696559458838905E-2</v>
      </c>
      <c r="I145" s="415">
        <v>17795.345555524651</v>
      </c>
      <c r="J145" s="415">
        <v>20.67</v>
      </c>
      <c r="K145" s="424">
        <v>3.9084349877870599</v>
      </c>
      <c r="L145" s="424">
        <v>3.8379861465318701</v>
      </c>
      <c r="M145" s="424">
        <v>3.8495105946529198</v>
      </c>
      <c r="N145" s="424">
        <v>3.9930095765429798</v>
      </c>
      <c r="O145" s="424">
        <v>4.03396969636061</v>
      </c>
      <c r="P145" s="424">
        <v>4.1373304672892601</v>
      </c>
      <c r="Q145" s="424">
        <v>4.2262128369463703</v>
      </c>
      <c r="R145" s="424">
        <v>4.2251040284961903</v>
      </c>
      <c r="S145" s="419">
        <v>4.1694830075874103</v>
      </c>
      <c r="T145" s="419">
        <v>4.0183714716903998</v>
      </c>
      <c r="U145" s="419">
        <v>4.0854239570214501</v>
      </c>
      <c r="V145" s="419">
        <v>4.10741247261483</v>
      </c>
      <c r="W145" s="373">
        <v>4.2085282547017204</v>
      </c>
      <c r="X145" s="373">
        <v>4.0459405219192703</v>
      </c>
      <c r="Y145" s="425">
        <v>3.8871821704537002</v>
      </c>
      <c r="Z145" s="425">
        <v>3.9047122700399601</v>
      </c>
      <c r="AA145" s="438">
        <v>3.9048593438693699</v>
      </c>
      <c r="AB145" s="419">
        <v>3.87073266620936</v>
      </c>
      <c r="AC145" s="438">
        <v>3.7702752769303101</v>
      </c>
      <c r="AD145" s="418">
        <v>3.6651613857388599</v>
      </c>
      <c r="AE145" s="190" t="s">
        <v>6</v>
      </c>
      <c r="AN145" s="375"/>
      <c r="AO145" s="376"/>
      <c r="AP145" s="377"/>
      <c r="AQ145" s="377"/>
      <c r="AR145" s="239"/>
      <c r="AS145" s="239"/>
    </row>
    <row r="146" spans="1:45" x14ac:dyDescent="0.25">
      <c r="A146" s="544" t="s">
        <v>143</v>
      </c>
      <c r="B146" s="85">
        <v>4043000</v>
      </c>
      <c r="C146" s="583">
        <v>3.6324844388444477</v>
      </c>
      <c r="D146" s="413">
        <v>99.406951218860243</v>
      </c>
      <c r="E146" s="413">
        <v>60.796209191990975</v>
      </c>
      <c r="F146" s="414">
        <v>1.0044016424920983</v>
      </c>
      <c r="G146" s="429"/>
      <c r="H146" s="429"/>
      <c r="I146" s="415">
        <v>9408.2013893546991</v>
      </c>
      <c r="J146" s="415"/>
      <c r="K146" s="416">
        <v>1.61683953521586</v>
      </c>
      <c r="L146" s="416">
        <v>1.6945991632083099</v>
      </c>
      <c r="M146" s="416">
        <v>1.73270575776585</v>
      </c>
      <c r="N146" s="416">
        <v>1.86720352162813</v>
      </c>
      <c r="O146" s="416">
        <v>1.8826206515478801</v>
      </c>
      <c r="P146" s="416">
        <v>1.9574722859032601</v>
      </c>
      <c r="Q146" s="416">
        <v>1.9341043014575099</v>
      </c>
      <c r="R146" s="416">
        <v>1.9058372156443399</v>
      </c>
      <c r="S146" s="417">
        <v>1.90072450341243</v>
      </c>
      <c r="T146" s="417">
        <v>1.87661027605932</v>
      </c>
      <c r="U146" s="417">
        <v>2.04718328052286</v>
      </c>
      <c r="V146" s="417">
        <v>2.0531927476461602</v>
      </c>
      <c r="W146" s="370">
        <v>2.0258644145690701</v>
      </c>
      <c r="X146" s="372">
        <v>1.79648525737728</v>
      </c>
      <c r="Y146" s="149">
        <v>1.9520092591463301</v>
      </c>
      <c r="Z146" s="149">
        <v>2.0278708987132301</v>
      </c>
      <c r="AA146" s="438">
        <v>2.0731897221935101</v>
      </c>
      <c r="AB146" s="419">
        <v>2.0417632900334199</v>
      </c>
      <c r="AC146" s="438">
        <v>2.30614664442479</v>
      </c>
      <c r="AD146" s="418">
        <v>2.2902548215444298</v>
      </c>
      <c r="AE146" s="190" t="s">
        <v>369</v>
      </c>
      <c r="AN146" s="375"/>
      <c r="AO146" s="376"/>
      <c r="AP146" s="377"/>
      <c r="AQ146" s="377"/>
      <c r="AR146" s="239"/>
      <c r="AS146" s="239"/>
    </row>
    <row r="147" spans="1:45" x14ac:dyDescent="0.25">
      <c r="A147" s="544" t="s">
        <v>58</v>
      </c>
      <c r="B147" s="85">
        <v>3225000</v>
      </c>
      <c r="C147" s="583">
        <v>4.7550597468794562</v>
      </c>
      <c r="D147" s="413">
        <v>87.640616912334039</v>
      </c>
      <c r="E147" s="413">
        <v>261.54379271810211</v>
      </c>
      <c r="F147" s="414">
        <v>-0.21865609615753512</v>
      </c>
      <c r="G147" s="429"/>
      <c r="H147" s="429"/>
      <c r="I147" s="415">
        <v>10058.943041034088</v>
      </c>
      <c r="J147" s="415"/>
      <c r="K147" s="424">
        <v>3.7746569332287798</v>
      </c>
      <c r="L147" s="424">
        <v>3.7268486271479202</v>
      </c>
      <c r="M147" s="424">
        <v>3.9531389706423998</v>
      </c>
      <c r="N147" s="424">
        <v>3.79547900975584</v>
      </c>
      <c r="O147" s="424">
        <v>3.83833000316401</v>
      </c>
      <c r="P147" s="424">
        <v>4.3867495628253099</v>
      </c>
      <c r="Q147" s="424">
        <v>4.9099805321324004</v>
      </c>
      <c r="R147" s="424">
        <v>5.0609841704383696</v>
      </c>
      <c r="S147" s="419">
        <v>4.9805359970777703</v>
      </c>
      <c r="T147" s="419">
        <v>5.1455813382353499</v>
      </c>
      <c r="U147" s="419">
        <v>5.2963444838073404</v>
      </c>
      <c r="V147" s="419">
        <v>5.7352589041542297</v>
      </c>
      <c r="W147" s="373">
        <v>6.1212319806838797</v>
      </c>
      <c r="X147" s="374">
        <v>6.4503509837545403</v>
      </c>
      <c r="Y147" s="425">
        <v>6.2411992745989897</v>
      </c>
      <c r="Z147" s="425">
        <v>5.8673726707156497</v>
      </c>
      <c r="AA147" s="438">
        <v>6.0559864136883199</v>
      </c>
      <c r="AB147" s="419">
        <v>6.3772253209890604</v>
      </c>
      <c r="AC147" s="438">
        <v>11.3011096851404</v>
      </c>
      <c r="AD147" s="418">
        <v>11.3477019449543</v>
      </c>
      <c r="AE147" s="190" t="s">
        <v>6</v>
      </c>
      <c r="AN147" s="375"/>
      <c r="AO147" s="376"/>
      <c r="AP147" s="377"/>
      <c r="AQ147" s="377"/>
      <c r="AR147" s="239"/>
      <c r="AS147" s="239"/>
    </row>
    <row r="148" spans="1:45" x14ac:dyDescent="0.25">
      <c r="A148" s="690" t="s">
        <v>78</v>
      </c>
      <c r="B148" s="85">
        <v>628000</v>
      </c>
      <c r="C148" s="584"/>
      <c r="D148" s="413">
        <v>109.72124502733875</v>
      </c>
      <c r="E148" s="413">
        <v>114.31119163701811</v>
      </c>
      <c r="F148" s="414">
        <v>21.768402927249248</v>
      </c>
      <c r="G148" s="414"/>
      <c r="H148" s="429"/>
      <c r="I148" s="421">
        <v>16628.207251653141</v>
      </c>
      <c r="J148" s="415"/>
      <c r="K148" s="435"/>
      <c r="L148" s="435"/>
      <c r="M148" s="435"/>
      <c r="N148" s="435"/>
      <c r="O148" s="435"/>
      <c r="P148" s="435"/>
      <c r="Q148" s="431"/>
      <c r="R148" s="431"/>
      <c r="S148" s="432"/>
      <c r="T148" s="432"/>
      <c r="U148" s="432"/>
      <c r="V148" s="432"/>
      <c r="W148" s="379"/>
      <c r="X148" s="380"/>
      <c r="Y148" s="433"/>
      <c r="Z148" s="433"/>
      <c r="AA148" s="532"/>
      <c r="AB148" s="432"/>
      <c r="AC148" s="532"/>
      <c r="AD148" s="434"/>
      <c r="AE148" s="190" t="s">
        <v>304</v>
      </c>
      <c r="AN148" s="375"/>
      <c r="AO148" s="376"/>
      <c r="AP148" s="377"/>
      <c r="AQ148" s="377"/>
      <c r="AR148" s="239"/>
      <c r="AS148" s="239"/>
    </row>
    <row r="149" spans="1:45" x14ac:dyDescent="0.25">
      <c r="A149" s="544" t="s">
        <v>101</v>
      </c>
      <c r="B149" s="85">
        <v>36472000</v>
      </c>
      <c r="C149" s="583">
        <v>1.0329417100358387</v>
      </c>
      <c r="D149" s="413">
        <v>102.46069138146548</v>
      </c>
      <c r="E149" s="413">
        <v>63.487953720147644</v>
      </c>
      <c r="F149" s="414">
        <v>0.38965401410816225</v>
      </c>
      <c r="G149" s="429"/>
      <c r="H149" s="429"/>
      <c r="I149" s="415">
        <v>6765.3169867052829</v>
      </c>
      <c r="J149" s="415"/>
      <c r="K149" s="416">
        <v>1.16073572805134</v>
      </c>
      <c r="L149" s="416">
        <v>1.2648579954326999</v>
      </c>
      <c r="M149" s="416">
        <v>1.2930914085581</v>
      </c>
      <c r="N149" s="416">
        <v>1.2726811053234299</v>
      </c>
      <c r="O149" s="416">
        <v>1.3853131866266599</v>
      </c>
      <c r="P149" s="416">
        <v>1.4549100290186101</v>
      </c>
      <c r="Q149" s="416">
        <v>1.47448040324562</v>
      </c>
      <c r="R149" s="416">
        <v>1.4781601237472699</v>
      </c>
      <c r="S149" s="417">
        <v>1.5516534047105901</v>
      </c>
      <c r="T149" s="417">
        <v>1.5290294497215</v>
      </c>
      <c r="U149" s="417">
        <v>1.6043492373491799</v>
      </c>
      <c r="V149" s="417">
        <v>1.71110257953242</v>
      </c>
      <c r="W149" s="370">
        <v>1.7545628321737401</v>
      </c>
      <c r="X149" s="372">
        <v>1.73267446837155</v>
      </c>
      <c r="Y149" s="149">
        <v>1.7545271942463001</v>
      </c>
      <c r="Z149" s="149">
        <v>1.7748087143331199</v>
      </c>
      <c r="AA149" s="438">
        <v>1.7523344721665199</v>
      </c>
      <c r="AB149" s="419">
        <v>1.8175569412260899</v>
      </c>
      <c r="AC149" s="438">
        <v>1.8439880518932099</v>
      </c>
      <c r="AD149" s="418">
        <v>2.0175663145378402</v>
      </c>
      <c r="AE149" s="190" t="s">
        <v>6</v>
      </c>
      <c r="AN149" s="375"/>
      <c r="AO149" s="376"/>
      <c r="AP149" s="377"/>
      <c r="AQ149" s="377"/>
      <c r="AR149" s="239"/>
      <c r="AS149" s="239"/>
    </row>
    <row r="150" spans="1:45" x14ac:dyDescent="0.25">
      <c r="A150" s="544" t="s">
        <v>144</v>
      </c>
      <c r="B150" s="85">
        <v>30366000</v>
      </c>
      <c r="C150" s="583">
        <v>8.0929807730011377E-2</v>
      </c>
      <c r="D150" s="413">
        <v>76.344794919880158</v>
      </c>
      <c r="E150" s="413">
        <v>47.060556035351759</v>
      </c>
      <c r="F150" s="414">
        <v>-11.013111441010999</v>
      </c>
      <c r="G150" s="429"/>
      <c r="H150" s="429"/>
      <c r="I150" s="415">
        <v>1146.6188085662372</v>
      </c>
      <c r="J150" s="415"/>
      <c r="K150" s="416">
        <v>8.8592450339556206E-2</v>
      </c>
      <c r="L150" s="416">
        <v>0.103774630960578</v>
      </c>
      <c r="M150" s="416">
        <v>0.10552298755988899</v>
      </c>
      <c r="N150" s="416">
        <v>0.129835148301431</v>
      </c>
      <c r="O150" s="416">
        <v>0.13867407461735801</v>
      </c>
      <c r="P150" s="416">
        <v>0.129166229614637</v>
      </c>
      <c r="Q150" s="416">
        <v>0.13282780417867501</v>
      </c>
      <c r="R150" s="416">
        <v>0.14757419167709299</v>
      </c>
      <c r="S150" s="417">
        <v>0.139189496601275</v>
      </c>
      <c r="T150" s="417">
        <v>0.14672453448123399</v>
      </c>
      <c r="U150" s="417">
        <v>0.152066943399638</v>
      </c>
      <c r="V150" s="417">
        <v>0.16678630031958</v>
      </c>
      <c r="W150" s="370">
        <v>0.160115200320915</v>
      </c>
      <c r="X150" s="372">
        <v>0.16608011316920401</v>
      </c>
      <c r="Y150" s="149">
        <v>0.19855730557686899</v>
      </c>
      <c r="Z150" s="149">
        <v>0.23565912113228199</v>
      </c>
      <c r="AA150" s="438">
        <v>0.31000801504465902</v>
      </c>
      <c r="AB150" s="419">
        <v>0.29466332090040698</v>
      </c>
      <c r="AC150" s="438">
        <v>0.29378729286824901</v>
      </c>
      <c r="AD150" s="418">
        <v>0.29480381872252898</v>
      </c>
      <c r="AE150" s="190" t="s">
        <v>369</v>
      </c>
      <c r="AN150" s="375"/>
      <c r="AO150" s="376"/>
      <c r="AP150" s="377"/>
      <c r="AQ150" s="377"/>
      <c r="AR150" s="239"/>
      <c r="AS150" s="239"/>
    </row>
    <row r="151" spans="1:45" x14ac:dyDescent="0.25">
      <c r="A151" s="544" t="s">
        <v>302</v>
      </c>
      <c r="B151" s="85">
        <v>54045000</v>
      </c>
      <c r="C151" s="583">
        <v>0.15088075981262911</v>
      </c>
      <c r="D151" s="413">
        <v>80.771569432525965</v>
      </c>
      <c r="E151" s="413">
        <v>95.989491696676339</v>
      </c>
      <c r="F151" s="414">
        <v>-23.395676477804486</v>
      </c>
      <c r="G151" s="414"/>
      <c r="H151" s="414"/>
      <c r="I151" s="415">
        <v>4050.9062122512619</v>
      </c>
      <c r="J151" s="415"/>
      <c r="K151" s="416">
        <v>0.21874630775767701</v>
      </c>
      <c r="L151" s="416">
        <v>0.18907383892686799</v>
      </c>
      <c r="M151" s="416">
        <v>0.188316330831371</v>
      </c>
      <c r="N151" s="416">
        <v>0.231029802451092</v>
      </c>
      <c r="O151" s="416">
        <v>0.22093709957169899</v>
      </c>
      <c r="P151" s="416">
        <v>0.23144136986960301</v>
      </c>
      <c r="Q151" s="416">
        <v>0.21463366064651501</v>
      </c>
      <c r="R151" s="416">
        <v>0.221701404748473</v>
      </c>
      <c r="S151" s="417">
        <v>0.16735592909987501</v>
      </c>
      <c r="T151" s="417">
        <v>0.154703844302992</v>
      </c>
      <c r="U151" s="417">
        <v>0.170818500477112</v>
      </c>
      <c r="V151" s="417">
        <v>0.173557786128024</v>
      </c>
      <c r="W151" s="370">
        <v>0.24302546568644601</v>
      </c>
      <c r="X151" s="372">
        <v>0.28799975960449498</v>
      </c>
      <c r="Y151" s="149">
        <v>0.40818217588272898</v>
      </c>
      <c r="Z151" s="149">
        <v>0.48326056912408899</v>
      </c>
      <c r="AA151" s="438">
        <v>0.54574339325643095</v>
      </c>
      <c r="AB151" s="419">
        <v>0.80698565782798004</v>
      </c>
      <c r="AC151" s="438">
        <v>0.87021321152756004</v>
      </c>
      <c r="AD151" s="418">
        <v>0.88910739307654096</v>
      </c>
      <c r="AE151" s="190" t="s">
        <v>369</v>
      </c>
      <c r="AN151" s="375"/>
      <c r="AO151" s="376"/>
      <c r="AP151" s="377"/>
      <c r="AQ151" s="377"/>
      <c r="AR151" s="239"/>
      <c r="AS151" s="239"/>
    </row>
    <row r="152" spans="1:45" x14ac:dyDescent="0.25">
      <c r="A152" s="544" t="s">
        <v>145</v>
      </c>
      <c r="B152" s="85">
        <v>2495000</v>
      </c>
      <c r="C152" s="583">
        <v>1.0263632387980237</v>
      </c>
      <c r="D152" s="413">
        <v>96.541350831061621</v>
      </c>
      <c r="E152" s="413">
        <v>110.11198127478964</v>
      </c>
      <c r="F152" s="414">
        <v>-3.4453810057600927</v>
      </c>
      <c r="G152" s="429"/>
      <c r="H152" s="429"/>
      <c r="I152" s="415">
        <v>9404.5652093027402</v>
      </c>
      <c r="J152" s="415"/>
      <c r="K152" s="416">
        <v>1.0062381230058</v>
      </c>
      <c r="L152" s="416">
        <v>1.26365874405254</v>
      </c>
      <c r="M152" s="416">
        <v>1.0849374591646901</v>
      </c>
      <c r="N152" s="416">
        <v>1.1354565195264099</v>
      </c>
      <c r="O152" s="416">
        <v>1.16817828571144</v>
      </c>
      <c r="P152" s="416">
        <v>1.2320361081586499</v>
      </c>
      <c r="Q152" s="416">
        <v>1.2218229324862699</v>
      </c>
      <c r="R152" s="416">
        <v>1.2506209782107001</v>
      </c>
      <c r="S152" s="417">
        <v>1.39463628974829</v>
      </c>
      <c r="T152" s="417">
        <v>1.40285320723992</v>
      </c>
      <c r="U152" s="417">
        <v>1.4215106305535199</v>
      </c>
      <c r="V152" s="417">
        <v>1.4830583195674301</v>
      </c>
      <c r="W152" s="370">
        <v>1.51944705578353</v>
      </c>
      <c r="X152" s="370">
        <v>1.58962211722757</v>
      </c>
      <c r="Y152" s="149">
        <v>1.6252734035149901</v>
      </c>
      <c r="Z152" s="149">
        <v>1.6986806193209001</v>
      </c>
      <c r="AA152" s="438">
        <v>1.7139526549475499</v>
      </c>
      <c r="AB152" s="419">
        <v>1.7033917309642901</v>
      </c>
      <c r="AC152" s="438">
        <v>1.69029825284093</v>
      </c>
      <c r="AD152" s="418">
        <v>1.6654489976517799</v>
      </c>
      <c r="AE152" s="190" t="s">
        <v>369</v>
      </c>
      <c r="AN152" s="375"/>
      <c r="AO152" s="376"/>
      <c r="AP152" s="377"/>
      <c r="AQ152" s="377"/>
      <c r="AR152" s="239"/>
      <c r="AS152" s="239"/>
    </row>
    <row r="153" spans="1:45" x14ac:dyDescent="0.25">
      <c r="A153" s="544" t="s">
        <v>146</v>
      </c>
      <c r="B153" s="85">
        <v>28609000</v>
      </c>
      <c r="C153" s="583">
        <v>9.2714623755783737E-2</v>
      </c>
      <c r="D153" s="413">
        <v>91.68692682641111</v>
      </c>
      <c r="E153" s="413">
        <v>49.643155562531433</v>
      </c>
      <c r="F153" s="414">
        <v>3.0370767965973822</v>
      </c>
      <c r="G153" s="429"/>
      <c r="H153" s="429"/>
      <c r="I153" s="415">
        <v>2566.1538647095749</v>
      </c>
      <c r="J153" s="415"/>
      <c r="K153" s="416">
        <v>0.14417932079660001</v>
      </c>
      <c r="L153" s="416">
        <v>0.15143206805784301</v>
      </c>
      <c r="M153" s="416">
        <v>0.121640852712863</v>
      </c>
      <c r="N153" s="416">
        <v>0.13591709578126401</v>
      </c>
      <c r="O153" s="416">
        <v>0.116437680980189</v>
      </c>
      <c r="P153" s="416">
        <v>0.12863009223760999</v>
      </c>
      <c r="Q153" s="416">
        <v>0.10529608474746199</v>
      </c>
      <c r="R153" s="416">
        <v>0.107368672543754</v>
      </c>
      <c r="S153" s="417">
        <v>0.117408110092575</v>
      </c>
      <c r="T153" s="417">
        <v>0.15318984387328899</v>
      </c>
      <c r="U153" s="417">
        <v>0.17787243580492201</v>
      </c>
      <c r="V153" s="417">
        <v>0.19689524811633899</v>
      </c>
      <c r="W153" s="370">
        <v>0.22523395943565799</v>
      </c>
      <c r="X153" s="372">
        <v>0.220911298753274</v>
      </c>
      <c r="Y153" s="149">
        <v>0.25251717072929603</v>
      </c>
      <c r="Z153" s="149">
        <v>0.22912581770849699</v>
      </c>
      <c r="AA153" s="438">
        <v>0.32357018300509299</v>
      </c>
      <c r="AB153" s="419">
        <v>0.37522839344821701</v>
      </c>
      <c r="AC153" s="438">
        <v>0.48766327240701701</v>
      </c>
      <c r="AD153" s="418">
        <v>0.50160572577305895</v>
      </c>
      <c r="AE153" s="190" t="s">
        <v>369</v>
      </c>
      <c r="AN153" s="375"/>
      <c r="AO153" s="376"/>
      <c r="AP153" s="377"/>
      <c r="AQ153" s="377"/>
      <c r="AR153" s="239"/>
      <c r="AS153" s="239"/>
    </row>
    <row r="154" spans="1:45" x14ac:dyDescent="0.25">
      <c r="A154" s="544" t="s">
        <v>26</v>
      </c>
      <c r="B154" s="85">
        <v>17097000</v>
      </c>
      <c r="C154" s="583">
        <v>11.26229416458624</v>
      </c>
      <c r="D154" s="413">
        <v>123.20938224596327</v>
      </c>
      <c r="E154" s="413">
        <v>160.97268044613597</v>
      </c>
      <c r="F154" s="414">
        <v>0.45735743687263797</v>
      </c>
      <c r="G154" s="414">
        <v>5.7504582440726593E-2</v>
      </c>
      <c r="H154" s="414">
        <v>5.5756593889107593E-2</v>
      </c>
      <c r="I154" s="415">
        <v>50357.887450809772</v>
      </c>
      <c r="J154" s="415">
        <v>383.21</v>
      </c>
      <c r="K154" s="424">
        <v>11.079149352325301</v>
      </c>
      <c r="L154" s="424">
        <v>11.307290748785499</v>
      </c>
      <c r="M154" s="424">
        <v>11.275152865148099</v>
      </c>
      <c r="N154" s="424">
        <v>11.3493113351314</v>
      </c>
      <c r="O154" s="424">
        <v>11.4409143573723</v>
      </c>
      <c r="P154" s="424">
        <v>11.082060100336401</v>
      </c>
      <c r="Q154" s="424">
        <v>10.767096788604</v>
      </c>
      <c r="R154" s="424">
        <v>10.793474978292</v>
      </c>
      <c r="S154" s="419">
        <v>10.8232572771297</v>
      </c>
      <c r="T154" s="419">
        <v>10.487535545429401</v>
      </c>
      <c r="U154" s="419">
        <v>11.117804771695599</v>
      </c>
      <c r="V154" s="419">
        <v>10.3791505796384</v>
      </c>
      <c r="W154" s="373">
        <v>10.142284023440499</v>
      </c>
      <c r="X154" s="373">
        <v>10.0417300728272</v>
      </c>
      <c r="Y154" s="425">
        <v>9.5764024064059097</v>
      </c>
      <c r="Z154" s="425">
        <v>9.9766908668374192</v>
      </c>
      <c r="AA154" s="438">
        <v>9.9178290810291703</v>
      </c>
      <c r="AB154" s="419">
        <v>9.7424244443778605</v>
      </c>
      <c r="AC154" s="438">
        <v>9.4771929504438592</v>
      </c>
      <c r="AD154" s="418">
        <v>9.1294962527866605</v>
      </c>
      <c r="AE154" s="190" t="s">
        <v>6</v>
      </c>
      <c r="AN154" s="375"/>
      <c r="AO154" s="376"/>
      <c r="AP154" s="377"/>
      <c r="AQ154" s="377"/>
      <c r="AR154" s="239"/>
      <c r="AS154" s="239"/>
    </row>
    <row r="155" spans="1:45" x14ac:dyDescent="0.25">
      <c r="A155" s="690" t="s">
        <v>239</v>
      </c>
      <c r="B155" s="85">
        <v>283000</v>
      </c>
      <c r="C155" s="583">
        <v>7.9602878821358898</v>
      </c>
      <c r="D155" s="426"/>
      <c r="E155" s="413">
        <v>132.61723076932915</v>
      </c>
      <c r="F155" s="414">
        <v>0.78698845750262425</v>
      </c>
      <c r="G155" s="414"/>
      <c r="H155" s="414"/>
      <c r="I155" s="430"/>
      <c r="J155" s="415"/>
      <c r="K155" s="424">
        <v>8.8360860427207104</v>
      </c>
      <c r="L155" s="424">
        <v>8.8054504312569097</v>
      </c>
      <c r="M155" s="424">
        <v>9.5464848083116198</v>
      </c>
      <c r="N155" s="424">
        <v>9.5331521610836099</v>
      </c>
      <c r="O155" s="424">
        <v>11.169889405236001</v>
      </c>
      <c r="P155" s="424">
        <v>10.546668676867499</v>
      </c>
      <c r="Q155" s="424">
        <v>11.3652443170956</v>
      </c>
      <c r="R155" s="424">
        <v>12.1766261496046</v>
      </c>
      <c r="S155" s="419">
        <v>14.340506366107601</v>
      </c>
      <c r="T155" s="419">
        <v>13.300447349138899</v>
      </c>
      <c r="U155" s="419">
        <v>19.7052157991432</v>
      </c>
      <c r="V155" s="419">
        <v>24.317635643516201</v>
      </c>
      <c r="W155" s="373">
        <v>25.199401851434299</v>
      </c>
      <c r="X155" s="374">
        <v>22.037462096931399</v>
      </c>
      <c r="Y155" s="425">
        <v>20.0492527900998</v>
      </c>
      <c r="Z155" s="425">
        <v>18.6689106414976</v>
      </c>
      <c r="AA155" s="438">
        <v>27.026745373916999</v>
      </c>
      <c r="AB155" s="419">
        <v>30.392955928456601</v>
      </c>
      <c r="AC155" s="438">
        <v>55.009110547135101</v>
      </c>
      <c r="AD155" s="418">
        <v>55.250422715247403</v>
      </c>
      <c r="AE155" s="190" t="s">
        <v>304</v>
      </c>
      <c r="AN155" s="375"/>
      <c r="AO155" s="376"/>
      <c r="AP155" s="377"/>
      <c r="AQ155" s="377"/>
      <c r="AR155" s="239"/>
      <c r="AS155" s="239"/>
    </row>
    <row r="156" spans="1:45" x14ac:dyDescent="0.25">
      <c r="A156" s="544" t="s">
        <v>34</v>
      </c>
      <c r="B156" s="85">
        <v>4783000</v>
      </c>
      <c r="C156" s="583">
        <v>7.6164724617050394</v>
      </c>
      <c r="D156" s="413">
        <v>130.07431212236432</v>
      </c>
      <c r="E156" s="413">
        <v>215.38273062170532</v>
      </c>
      <c r="F156" s="414">
        <v>1.6970647066000599</v>
      </c>
      <c r="G156" s="429"/>
      <c r="H156" s="429"/>
      <c r="I156" s="415">
        <v>36862.25879034854</v>
      </c>
      <c r="J156" s="415">
        <v>14.22</v>
      </c>
      <c r="K156" s="424">
        <v>8.6696061243560507</v>
      </c>
      <c r="L156" s="424">
        <v>9.0632200800244593</v>
      </c>
      <c r="M156" s="424">
        <v>8.9797308049485096</v>
      </c>
      <c r="N156" s="424">
        <v>9.0756624603599594</v>
      </c>
      <c r="O156" s="424">
        <v>8.8636961528683198</v>
      </c>
      <c r="P156" s="424">
        <v>8.9239245757868098</v>
      </c>
      <c r="Q156" s="424">
        <v>8.8388625782671397</v>
      </c>
      <c r="R156" s="424">
        <v>8.4880802635744104</v>
      </c>
      <c r="S156" s="419">
        <v>8.6097552801309796</v>
      </c>
      <c r="T156" s="419">
        <v>7.8849314983901904</v>
      </c>
      <c r="U156" s="419">
        <v>7.8065485183338401</v>
      </c>
      <c r="V156" s="419">
        <v>7.5735084523420397</v>
      </c>
      <c r="W156" s="373">
        <v>7.9112842036465896</v>
      </c>
      <c r="X156" s="373">
        <v>7.8314588058850703</v>
      </c>
      <c r="Y156" s="425">
        <v>7.9392787591521197</v>
      </c>
      <c r="Z156" s="425">
        <v>7.8045024936602401</v>
      </c>
      <c r="AA156" s="438">
        <v>7.5797139127344204</v>
      </c>
      <c r="AB156" s="419">
        <v>7.9554884231334801</v>
      </c>
      <c r="AC156" s="438">
        <v>7.7905821015694396</v>
      </c>
      <c r="AD156" s="418">
        <v>8.0687538844764699</v>
      </c>
      <c r="AE156" s="190" t="s">
        <v>6</v>
      </c>
      <c r="AN156" s="375"/>
      <c r="AO156" s="376"/>
      <c r="AP156" s="377"/>
      <c r="AQ156" s="377"/>
      <c r="AR156" s="239"/>
      <c r="AS156" s="239"/>
    </row>
    <row r="157" spans="1:45" x14ac:dyDescent="0.25">
      <c r="A157" s="544" t="s">
        <v>147</v>
      </c>
      <c r="B157" s="85">
        <v>6546000</v>
      </c>
      <c r="C157" s="583">
        <v>0.58690046683030617</v>
      </c>
      <c r="D157" s="413">
        <v>101.63950108952687</v>
      </c>
      <c r="E157" s="413">
        <v>78.140195076576873</v>
      </c>
      <c r="F157" s="414">
        <v>-36.878843277380753</v>
      </c>
      <c r="G157" s="429"/>
      <c r="H157" s="429"/>
      <c r="I157" s="415">
        <v>4986.9263624855676</v>
      </c>
      <c r="J157" s="415"/>
      <c r="K157" s="416">
        <v>0.75019327529581403</v>
      </c>
      <c r="L157" s="416">
        <v>0.78446619503288695</v>
      </c>
      <c r="M157" s="416">
        <v>0.79956380056828202</v>
      </c>
      <c r="N157" s="416">
        <v>0.818174349483484</v>
      </c>
      <c r="O157" s="416">
        <v>0.83522323533476495</v>
      </c>
      <c r="P157" s="416">
        <v>0.80282549580263796</v>
      </c>
      <c r="Q157" s="416">
        <v>0.84050618692454004</v>
      </c>
      <c r="R157" s="416">
        <v>0.852880147216734</v>
      </c>
      <c r="S157" s="417">
        <v>0.809057503938862</v>
      </c>
      <c r="T157" s="417">
        <v>0.79425857579015902</v>
      </c>
      <c r="U157" s="417">
        <v>0.81349059727870998</v>
      </c>
      <c r="V157" s="417">
        <v>0.83479679097027804</v>
      </c>
      <c r="W157" s="370">
        <v>0.82039408999372099</v>
      </c>
      <c r="X157" s="372">
        <v>0.78558447916124996</v>
      </c>
      <c r="Y157" s="149">
        <v>0.81915856678865995</v>
      </c>
      <c r="Z157" s="149">
        <v>0.91619748915855403</v>
      </c>
      <c r="AA157" s="438">
        <v>0.91492105562843795</v>
      </c>
      <c r="AB157" s="419">
        <v>0.91177679949079904</v>
      </c>
      <c r="AC157" s="438">
        <v>0.90276771583992799</v>
      </c>
      <c r="AD157" s="418">
        <v>0.92247086609668205</v>
      </c>
      <c r="AE157" s="190" t="s">
        <v>6</v>
      </c>
      <c r="AN157" s="375"/>
      <c r="AO157" s="376"/>
      <c r="AP157" s="377"/>
      <c r="AQ157" s="377"/>
      <c r="AR157" s="239"/>
      <c r="AS157" s="239"/>
    </row>
    <row r="158" spans="1:45" x14ac:dyDescent="0.25">
      <c r="A158" s="544" t="s">
        <v>148</v>
      </c>
      <c r="B158" s="85">
        <v>23311000</v>
      </c>
      <c r="C158" s="583">
        <v>0.10117959252175975</v>
      </c>
      <c r="D158" s="413">
        <v>61.809693498273624</v>
      </c>
      <c r="E158" s="413">
        <v>111.68076181394532</v>
      </c>
      <c r="F158" s="414">
        <v>-1.2091554853985793</v>
      </c>
      <c r="G158" s="429"/>
      <c r="H158" s="429"/>
      <c r="I158" s="415">
        <v>1117.5619256346056</v>
      </c>
      <c r="J158" s="415"/>
      <c r="K158" s="416">
        <v>6.13353399982383E-2</v>
      </c>
      <c r="L158" s="416">
        <v>6.0047764610941197E-2</v>
      </c>
      <c r="M158" s="416">
        <v>5.9821761428805499E-2</v>
      </c>
      <c r="N158" s="416">
        <v>6.26376059698662E-2</v>
      </c>
      <c r="O158" s="416">
        <v>6.3234754094614196E-2</v>
      </c>
      <c r="P158" s="416">
        <v>5.8458570022910203E-2</v>
      </c>
      <c r="Q158" s="416">
        <v>5.6720407653498103E-2</v>
      </c>
      <c r="R158" s="416">
        <v>5.8897203534151898E-2</v>
      </c>
      <c r="S158" s="417">
        <v>5.9597130511869198E-2</v>
      </c>
      <c r="T158" s="417">
        <v>7.1270421907309395E-2</v>
      </c>
      <c r="U158" s="417">
        <v>8.7156447009546098E-2</v>
      </c>
      <c r="V158" s="417">
        <v>8.4965995029359004E-2</v>
      </c>
      <c r="W158" s="370">
        <v>0.115080570457263</v>
      </c>
      <c r="X158" s="372">
        <v>0.10961078764707199</v>
      </c>
      <c r="Y158" s="149">
        <v>0.11461952924556899</v>
      </c>
      <c r="Z158" s="149">
        <v>0.10807599507564</v>
      </c>
      <c r="AA158" s="438">
        <v>0.103474773513859</v>
      </c>
      <c r="AB158" s="419">
        <v>0.103541389644229</v>
      </c>
      <c r="AC158" s="438">
        <v>0.103432793218213</v>
      </c>
      <c r="AD158" s="418">
        <v>0.10180824203027899</v>
      </c>
      <c r="AE158" s="190" t="s">
        <v>369</v>
      </c>
      <c r="AN158" s="375"/>
      <c r="AO158" s="376"/>
      <c r="AP158" s="377"/>
      <c r="AQ158" s="377"/>
      <c r="AR158" s="239"/>
      <c r="AS158" s="239"/>
    </row>
    <row r="159" spans="1:45" x14ac:dyDescent="0.25">
      <c r="A159" s="544" t="s">
        <v>149</v>
      </c>
      <c r="B159" s="85">
        <v>200964000</v>
      </c>
      <c r="C159" s="583">
        <v>0.82830677329429014</v>
      </c>
      <c r="D159" s="413">
        <v>79.051515761174514</v>
      </c>
      <c r="E159" s="413">
        <v>72.789422355151757</v>
      </c>
      <c r="F159" s="414">
        <v>-7.035316226585028</v>
      </c>
      <c r="G159" s="429"/>
      <c r="H159" s="429"/>
      <c r="I159" s="415">
        <v>4912.838271484844</v>
      </c>
      <c r="J159" s="415">
        <v>5.35</v>
      </c>
      <c r="K159" s="416">
        <v>0.81741057847276699</v>
      </c>
      <c r="L159" s="416">
        <v>0.84365516118823902</v>
      </c>
      <c r="M159" s="416">
        <v>0.74510318475428805</v>
      </c>
      <c r="N159" s="416">
        <v>0.80485773004296302</v>
      </c>
      <c r="O159" s="416">
        <v>0.75836112997880201</v>
      </c>
      <c r="P159" s="416">
        <v>0.72163430869165601</v>
      </c>
      <c r="Q159" s="416">
        <v>0.63053158626376105</v>
      </c>
      <c r="R159" s="416">
        <v>0.56391474438046096</v>
      </c>
      <c r="S159" s="417">
        <v>0.58874317602153703</v>
      </c>
      <c r="T159" s="417">
        <v>0.50547306028315697</v>
      </c>
      <c r="U159" s="417">
        <v>0.57081725543158601</v>
      </c>
      <c r="V159" s="417">
        <v>0.58435339321469604</v>
      </c>
      <c r="W159" s="370">
        <v>0.54159527731232504</v>
      </c>
      <c r="X159" s="372">
        <v>0.52248462522641703</v>
      </c>
      <c r="Y159" s="149">
        <v>0.48567118747694998</v>
      </c>
      <c r="Z159" s="149">
        <v>0.493598821631062</v>
      </c>
      <c r="AA159" s="438">
        <v>0.48828514303654003</v>
      </c>
      <c r="AB159" s="419">
        <v>0.493164095285343</v>
      </c>
      <c r="AC159" s="438">
        <v>0.49864476047328499</v>
      </c>
      <c r="AD159" s="418">
        <v>0.49871628794907003</v>
      </c>
      <c r="AE159" s="190" t="s">
        <v>369</v>
      </c>
      <c r="AN159" s="375"/>
      <c r="AO159" s="376"/>
      <c r="AP159" s="377"/>
      <c r="AQ159" s="377"/>
      <c r="AR159" s="239"/>
      <c r="AS159" s="239"/>
    </row>
    <row r="160" spans="1:45" x14ac:dyDescent="0.25">
      <c r="A160" s="690" t="s">
        <v>240</v>
      </c>
      <c r="B160" s="85">
        <v>25666000</v>
      </c>
      <c r="C160" s="583">
        <v>4.4190634760940135</v>
      </c>
      <c r="D160" s="413">
        <v>71.575342465753423</v>
      </c>
      <c r="E160" s="413">
        <v>37.709413645788786</v>
      </c>
      <c r="F160" s="414">
        <v>-10.204250941611781</v>
      </c>
      <c r="G160" s="414"/>
      <c r="H160" s="414"/>
      <c r="I160" s="430"/>
      <c r="J160" s="415"/>
      <c r="K160" s="416">
        <v>3.21979750973588</v>
      </c>
      <c r="L160" s="416">
        <v>3.3143885770042099</v>
      </c>
      <c r="M160" s="416">
        <v>3.1464967569879598</v>
      </c>
      <c r="N160" s="416">
        <v>3.1839101459640098</v>
      </c>
      <c r="O160" s="416">
        <v>3.2220311789682001</v>
      </c>
      <c r="P160" s="416">
        <v>3.3323049631913602</v>
      </c>
      <c r="Q160" s="416">
        <v>3.3721359825231598</v>
      </c>
      <c r="R160" s="416">
        <v>2.80482640537336</v>
      </c>
      <c r="S160" s="417">
        <v>3.05611823398774</v>
      </c>
      <c r="T160" s="417">
        <v>2.3194019629777598</v>
      </c>
      <c r="U160" s="417">
        <v>2.1485342382032901</v>
      </c>
      <c r="V160" s="417">
        <v>1.55866030420005</v>
      </c>
      <c r="W160" s="370">
        <v>1.5808311828319399</v>
      </c>
      <c r="X160" s="372">
        <v>1.1350188614449299</v>
      </c>
      <c r="Y160" s="149">
        <v>1.3233601374664401</v>
      </c>
      <c r="Z160" s="149">
        <v>1.0734760614113501</v>
      </c>
      <c r="AA160" s="438">
        <v>1.1859973371630299</v>
      </c>
      <c r="AB160" s="419">
        <v>0.96696301747471702</v>
      </c>
      <c r="AC160" s="438">
        <v>1.6170751532542</v>
      </c>
      <c r="AD160" s="418">
        <v>1.6392233415522499</v>
      </c>
      <c r="AE160" s="190" t="s">
        <v>369</v>
      </c>
      <c r="AN160" s="375"/>
      <c r="AO160" s="376"/>
      <c r="AP160" s="377"/>
      <c r="AQ160" s="377"/>
      <c r="AR160" s="239"/>
      <c r="AS160" s="239"/>
    </row>
    <row r="161" spans="1:45" x14ac:dyDescent="0.25">
      <c r="A161" s="544" t="s">
        <v>328</v>
      </c>
      <c r="B161" s="85">
        <v>2083000</v>
      </c>
      <c r="C161" s="583">
        <v>4.7805415218084439</v>
      </c>
      <c r="D161" s="413">
        <v>102.9338990555121</v>
      </c>
      <c r="E161" s="413">
        <v>90.229022721184194</v>
      </c>
      <c r="F161" s="414">
        <v>1.8667600046669008</v>
      </c>
      <c r="G161" s="429"/>
      <c r="H161" s="429"/>
      <c r="I161" s="415">
        <v>13532.759168827886</v>
      </c>
      <c r="J161" s="415"/>
      <c r="K161" s="427">
        <v>4.4472803242311301</v>
      </c>
      <c r="L161" s="427">
        <v>4.5204630771954699</v>
      </c>
      <c r="M161" s="427">
        <v>4.24937208953747</v>
      </c>
      <c r="N161" s="427">
        <v>4.6044210271457997</v>
      </c>
      <c r="O161" s="427">
        <v>4.4783489407608004</v>
      </c>
      <c r="P161" s="427">
        <v>4.7108877418862596</v>
      </c>
      <c r="Q161" s="427">
        <v>4.7063508515403703</v>
      </c>
      <c r="R161" s="427">
        <v>5.0224967883598302</v>
      </c>
      <c r="S161" s="428">
        <v>4.9124816103319704</v>
      </c>
      <c r="T161" s="428">
        <v>4.4088070925657199</v>
      </c>
      <c r="U161" s="419">
        <v>4.4261283673524003</v>
      </c>
      <c r="V161" s="419">
        <v>4.9359757879764601</v>
      </c>
      <c r="W161" s="373">
        <v>4.6314837235102502</v>
      </c>
      <c r="X161" s="373">
        <v>4.2258032403315999</v>
      </c>
      <c r="Y161" s="425">
        <v>4.0112021113954803</v>
      </c>
      <c r="Z161" s="425">
        <v>3.85086545008157</v>
      </c>
      <c r="AA161" s="438">
        <v>3.7354858619218598</v>
      </c>
      <c r="AB161" s="419">
        <v>3.99937729301779</v>
      </c>
      <c r="AC161" s="438">
        <v>3.7300258153625401</v>
      </c>
      <c r="AD161" s="418">
        <v>4.2764645214575197</v>
      </c>
      <c r="AE161" s="190" t="s">
        <v>6</v>
      </c>
      <c r="AN161" s="375"/>
      <c r="AO161" s="376"/>
      <c r="AP161" s="377"/>
      <c r="AQ161" s="377"/>
      <c r="AR161" s="239"/>
      <c r="AS161" s="239"/>
    </row>
    <row r="162" spans="1:45" x14ac:dyDescent="0.25">
      <c r="A162" s="544" t="s">
        <v>21</v>
      </c>
      <c r="B162" s="85">
        <v>5379000</v>
      </c>
      <c r="C162" s="583">
        <v>9.4589522841259193</v>
      </c>
      <c r="D162" s="413">
        <v>132.55201630525312</v>
      </c>
      <c r="E162" s="413">
        <v>246.35255904396473</v>
      </c>
      <c r="F162" s="414">
        <v>-0.15535026047061012</v>
      </c>
      <c r="G162" s="429"/>
      <c r="H162" s="429"/>
      <c r="I162" s="415">
        <v>60675.446028157639</v>
      </c>
      <c r="J162" s="415">
        <v>2308.52</v>
      </c>
      <c r="K162" s="424">
        <v>9.52077280743082</v>
      </c>
      <c r="L162" s="424">
        <v>9.5779050229315796</v>
      </c>
      <c r="M162" s="424">
        <v>9.3954677682038295</v>
      </c>
      <c r="N162" s="424">
        <v>9.9537435790123308</v>
      </c>
      <c r="O162" s="424">
        <v>9.9830232350806103</v>
      </c>
      <c r="P162" s="424">
        <v>9.5313083080546495</v>
      </c>
      <c r="Q162" s="424">
        <v>9.5794949185160991</v>
      </c>
      <c r="R162" s="424">
        <v>9.70011862718634</v>
      </c>
      <c r="S162" s="419">
        <v>9.6741056506315797</v>
      </c>
      <c r="T162" s="419">
        <v>9.2636511511814401</v>
      </c>
      <c r="U162" s="419">
        <v>9.5622967133658605</v>
      </c>
      <c r="V162" s="419">
        <v>9.1638737297598798</v>
      </c>
      <c r="W162" s="373">
        <v>8.9095437184243504</v>
      </c>
      <c r="X162" s="373">
        <v>8.6632896176852903</v>
      </c>
      <c r="Y162" s="425">
        <v>8.6450377256681001</v>
      </c>
      <c r="Z162" s="425">
        <v>8.8060538936063892</v>
      </c>
      <c r="AA162" s="438">
        <v>8.6089999351338093</v>
      </c>
      <c r="AB162" s="419">
        <v>9.1444629346697095</v>
      </c>
      <c r="AC162" s="438">
        <v>9.0884345005574207</v>
      </c>
      <c r="AD162" s="418">
        <v>8.8856735236780295</v>
      </c>
      <c r="AE162" s="190" t="s">
        <v>6</v>
      </c>
      <c r="AN162" s="375"/>
      <c r="AO162" s="376"/>
      <c r="AP162" s="377"/>
      <c r="AQ162" s="377"/>
      <c r="AR162" s="239"/>
      <c r="AS162" s="239"/>
    </row>
    <row r="163" spans="1:45" x14ac:dyDescent="0.25">
      <c r="A163" s="544" t="s">
        <v>16</v>
      </c>
      <c r="B163" s="85">
        <v>4975000</v>
      </c>
      <c r="C163" s="583">
        <v>8.8797957042065718</v>
      </c>
      <c r="D163" s="413">
        <v>91.777198438530704</v>
      </c>
      <c r="E163" s="413">
        <v>117.31586843630497</v>
      </c>
      <c r="F163" s="414">
        <v>0</v>
      </c>
      <c r="G163" s="429"/>
      <c r="H163" s="429"/>
      <c r="I163" s="421">
        <v>34597.965079100621</v>
      </c>
      <c r="J163" s="415"/>
      <c r="K163" s="424">
        <v>11.1659309113488</v>
      </c>
      <c r="L163" s="424">
        <v>12.3968185177075</v>
      </c>
      <c r="M163" s="424">
        <v>13.027867457571499</v>
      </c>
      <c r="N163" s="424">
        <v>13.4384068660565</v>
      </c>
      <c r="O163" s="424">
        <v>12.9353153668473</v>
      </c>
      <c r="P163" s="424">
        <v>13.139898991374899</v>
      </c>
      <c r="Q163" s="424">
        <v>16.3123384182053</v>
      </c>
      <c r="R163" s="424">
        <v>17.097026416492699</v>
      </c>
      <c r="S163" s="419">
        <v>16.256206917271101</v>
      </c>
      <c r="T163" s="419">
        <v>16.648336033334001</v>
      </c>
      <c r="U163" s="419">
        <v>17.2638644160699</v>
      </c>
      <c r="V163" s="419">
        <v>18.768422349421002</v>
      </c>
      <c r="W163" s="373">
        <v>19.419719551863999</v>
      </c>
      <c r="X163" s="373">
        <v>19.020681644236301</v>
      </c>
      <c r="Y163" s="425">
        <v>18.923284718253001</v>
      </c>
      <c r="Z163" s="425">
        <v>19.016273353032599</v>
      </c>
      <c r="AA163" s="438">
        <v>18.231896923966499</v>
      </c>
      <c r="AB163" s="419">
        <v>17.994370146762702</v>
      </c>
      <c r="AC163" s="438">
        <v>18.801540559813699</v>
      </c>
      <c r="AD163" s="418">
        <v>18.5491880564208</v>
      </c>
      <c r="AE163" s="190" t="s">
        <v>6</v>
      </c>
      <c r="AN163" s="375"/>
      <c r="AO163" s="376"/>
      <c r="AP163" s="377"/>
      <c r="AQ163" s="377"/>
      <c r="AR163" s="239"/>
      <c r="AS163" s="239"/>
    </row>
    <row r="164" spans="1:45" x14ac:dyDescent="0.25">
      <c r="A164" s="544" t="s">
        <v>150</v>
      </c>
      <c r="B164" s="85">
        <v>216565000</v>
      </c>
      <c r="C164" s="583">
        <v>0.70353247540911235</v>
      </c>
      <c r="D164" s="413">
        <v>75.331912881986781</v>
      </c>
      <c r="E164" s="413">
        <v>31.192182914925819</v>
      </c>
      <c r="F164" s="414">
        <v>-2.2434508444343955</v>
      </c>
      <c r="G164" s="414">
        <v>7.503126547950881E-4</v>
      </c>
      <c r="H164" s="414">
        <v>5.2798898885232743E-3</v>
      </c>
      <c r="I164" s="415">
        <v>4247.9307398362716</v>
      </c>
      <c r="J164" s="415">
        <v>10.24</v>
      </c>
      <c r="K164" s="416">
        <v>0.78961882254889104</v>
      </c>
      <c r="L164" s="416">
        <v>0.79188226367963499</v>
      </c>
      <c r="M164" s="416">
        <v>0.77890406835593895</v>
      </c>
      <c r="N164" s="416">
        <v>0.78949643946710601</v>
      </c>
      <c r="O164" s="416">
        <v>0.86356514080992197</v>
      </c>
      <c r="P164" s="416">
        <v>0.86048927882210402</v>
      </c>
      <c r="Q164" s="416">
        <v>0.91401701547646597</v>
      </c>
      <c r="R164" s="416">
        <v>0.99607127309886301</v>
      </c>
      <c r="S164" s="417">
        <v>0.94967078162852503</v>
      </c>
      <c r="T164" s="417">
        <v>0.94688438053888102</v>
      </c>
      <c r="U164" s="417">
        <v>0.89561792172050902</v>
      </c>
      <c r="V164" s="417">
        <v>0.88625899516390805</v>
      </c>
      <c r="W164" s="370">
        <v>0.87270420844760299</v>
      </c>
      <c r="X164" s="372">
        <v>0.86365225227699705</v>
      </c>
      <c r="Y164" s="149">
        <v>0.889955861045024</v>
      </c>
      <c r="Z164" s="149">
        <v>0.89651825201012703</v>
      </c>
      <c r="AA164" s="438">
        <v>0.962484035338944</v>
      </c>
      <c r="AB164" s="419">
        <v>1.03747598762263</v>
      </c>
      <c r="AC164" s="438">
        <v>1.098970852843</v>
      </c>
      <c r="AD164" s="418">
        <v>1.0930099659803501</v>
      </c>
      <c r="AE164" s="190" t="s">
        <v>369</v>
      </c>
      <c r="AN164" s="375"/>
      <c r="AO164" s="376"/>
      <c r="AP164" s="377"/>
      <c r="AQ164" s="377"/>
      <c r="AR164" s="239"/>
      <c r="AS164" s="239"/>
    </row>
    <row r="165" spans="1:45" x14ac:dyDescent="0.25">
      <c r="A165" s="690" t="s">
        <v>411</v>
      </c>
      <c r="B165" s="85">
        <v>4981000</v>
      </c>
      <c r="C165" s="584"/>
      <c r="D165" s="426"/>
      <c r="E165" s="413">
        <v>19.875</v>
      </c>
      <c r="F165" s="674"/>
      <c r="G165" s="414"/>
      <c r="H165" s="414"/>
      <c r="I165" s="421">
        <v>4875.6606467049287</v>
      </c>
      <c r="J165" s="415"/>
      <c r="K165" s="435"/>
      <c r="L165" s="435"/>
      <c r="M165" s="435"/>
      <c r="N165" s="435"/>
      <c r="O165" s="435"/>
      <c r="P165" s="435"/>
      <c r="Q165" s="435"/>
      <c r="R165" s="435"/>
      <c r="S165" s="432"/>
      <c r="T165" s="432"/>
      <c r="U165" s="432"/>
      <c r="V165" s="432"/>
      <c r="W165" s="379"/>
      <c r="X165" s="380"/>
      <c r="Y165" s="433"/>
      <c r="Z165" s="433"/>
      <c r="AA165" s="532"/>
      <c r="AB165" s="432"/>
      <c r="AC165" s="532"/>
      <c r="AD165" s="434"/>
      <c r="AE165" s="190" t="s">
        <v>304</v>
      </c>
      <c r="AN165" s="375"/>
      <c r="AO165" s="376"/>
      <c r="AP165" s="377"/>
      <c r="AQ165" s="377"/>
      <c r="AR165" s="239"/>
      <c r="AS165" s="239"/>
    </row>
    <row r="166" spans="1:45" x14ac:dyDescent="0.25">
      <c r="A166" s="544" t="s">
        <v>75</v>
      </c>
      <c r="B166" s="85">
        <v>4246000</v>
      </c>
      <c r="C166" s="583">
        <v>1.5278278706054631</v>
      </c>
      <c r="D166" s="413">
        <v>114.18655137185469</v>
      </c>
      <c r="E166" s="413">
        <v>105.70118237218965</v>
      </c>
      <c r="F166" s="414">
        <v>-7.9849570295430166</v>
      </c>
      <c r="G166" s="429"/>
      <c r="H166" s="429"/>
      <c r="I166" s="415">
        <v>23806.925951151894</v>
      </c>
      <c r="J166" s="415"/>
      <c r="K166" s="416">
        <v>1.7182838332535799</v>
      </c>
      <c r="L166" s="416">
        <v>2.0134287130534601</v>
      </c>
      <c r="M166" s="416">
        <v>1.7240549394737199</v>
      </c>
      <c r="N166" s="416">
        <v>1.7271619823817399</v>
      </c>
      <c r="O166" s="416">
        <v>1.7243040657095501</v>
      </c>
      <c r="P166" s="416">
        <v>2.1631750569739401</v>
      </c>
      <c r="Q166" s="416">
        <v>2.2388930788257899</v>
      </c>
      <c r="R166" s="416">
        <v>2.12149750304736</v>
      </c>
      <c r="S166" s="417">
        <v>2.0579801994727398</v>
      </c>
      <c r="T166" s="417">
        <v>2.42108746937327</v>
      </c>
      <c r="U166" s="417">
        <v>2.5901652170332801</v>
      </c>
      <c r="V166" s="417">
        <v>2.7527673208766399</v>
      </c>
      <c r="W166" s="370">
        <v>2.8256808510074398</v>
      </c>
      <c r="X166" s="370">
        <v>2.8180443479937298</v>
      </c>
      <c r="Y166" s="149">
        <v>2.9360117646305399</v>
      </c>
      <c r="Z166" s="149">
        <v>2.9146418431693699</v>
      </c>
      <c r="AA166" s="438">
        <v>2.8901539966584999</v>
      </c>
      <c r="AB166" s="419">
        <v>2.7100620137657101</v>
      </c>
      <c r="AC166" s="438">
        <v>2.6979713966066501</v>
      </c>
      <c r="AD166" s="418">
        <v>2.7527291803955198</v>
      </c>
      <c r="AE166" s="190" t="s">
        <v>6</v>
      </c>
      <c r="AN166" s="375"/>
      <c r="AO166" s="376"/>
      <c r="AP166" s="377"/>
      <c r="AQ166" s="377"/>
      <c r="AR166" s="239"/>
      <c r="AS166" s="239"/>
    </row>
    <row r="167" spans="1:45" x14ac:dyDescent="0.25">
      <c r="A167" s="544" t="s">
        <v>105</v>
      </c>
      <c r="B167" s="85">
        <v>8776000</v>
      </c>
      <c r="C167" s="583">
        <v>0.43459032575204332</v>
      </c>
      <c r="D167" s="413">
        <v>80.683244509554086</v>
      </c>
      <c r="E167" s="413">
        <v>107.81391651038646</v>
      </c>
      <c r="F167" s="414">
        <v>-0.95497364099905724</v>
      </c>
      <c r="G167" s="429"/>
      <c r="H167" s="429"/>
      <c r="I167" s="415">
        <v>3724.7649851146198</v>
      </c>
      <c r="J167" s="415"/>
      <c r="K167" s="416">
        <v>0.40595096191464097</v>
      </c>
      <c r="L167" s="416">
        <v>0.42223867695914202</v>
      </c>
      <c r="M167" s="416">
        <v>0.51182848240969503</v>
      </c>
      <c r="N167" s="416">
        <v>0.55068870651103397</v>
      </c>
      <c r="O167" s="416">
        <v>0.59628525955338996</v>
      </c>
      <c r="P167" s="416">
        <v>0.69348428571042897</v>
      </c>
      <c r="Q167" s="416">
        <v>0.68390183334491395</v>
      </c>
      <c r="R167" s="416">
        <v>0.58075108940706899</v>
      </c>
      <c r="S167" s="417">
        <v>0.55077918822294702</v>
      </c>
      <c r="T167" s="417">
        <v>0.44796335423017097</v>
      </c>
      <c r="U167" s="417">
        <v>0.43299878411058101</v>
      </c>
      <c r="V167" s="417">
        <v>0.504227678145997</v>
      </c>
      <c r="W167" s="370">
        <v>0.66919208631748195</v>
      </c>
      <c r="X167" s="372">
        <v>0.80079763315155295</v>
      </c>
      <c r="Y167" s="149">
        <v>0.57266194528805603</v>
      </c>
      <c r="Z167" s="149">
        <v>0.47593912090403201</v>
      </c>
      <c r="AA167" s="438">
        <v>0.45771770373012199</v>
      </c>
      <c r="AB167" s="419">
        <v>0.45132627716276902</v>
      </c>
      <c r="AC167" s="438">
        <v>0.45974660928135103</v>
      </c>
      <c r="AD167" s="418">
        <v>0.47455518469429903</v>
      </c>
      <c r="AE167" s="190" t="s">
        <v>369</v>
      </c>
      <c r="AN167" s="375"/>
      <c r="AO167" s="376"/>
      <c r="AP167" s="377"/>
      <c r="AQ167" s="377"/>
      <c r="AR167" s="239"/>
      <c r="AS167" s="239"/>
    </row>
    <row r="168" spans="1:45" x14ac:dyDescent="0.25">
      <c r="A168" s="544" t="s">
        <v>151</v>
      </c>
      <c r="B168" s="85">
        <v>7045000</v>
      </c>
      <c r="C168" s="583">
        <v>0.73080057980832336</v>
      </c>
      <c r="D168" s="413">
        <v>99.632770604826206</v>
      </c>
      <c r="E168" s="413">
        <v>191.07170122832483</v>
      </c>
      <c r="F168" s="414">
        <v>-29.4847966328377</v>
      </c>
      <c r="G168" s="429"/>
      <c r="H168" s="429"/>
      <c r="I168" s="415">
        <v>11204.365235231804</v>
      </c>
      <c r="J168" s="415"/>
      <c r="K168" s="416">
        <v>0.70741037183585698</v>
      </c>
      <c r="L168" s="416">
        <v>0.71937525459510698</v>
      </c>
      <c r="M168" s="416">
        <v>0.73918475800682903</v>
      </c>
      <c r="N168" s="416">
        <v>0.75144048843588096</v>
      </c>
      <c r="O168" s="416">
        <v>0.74515307848218904</v>
      </c>
      <c r="P168" s="416">
        <v>0.67675581547065</v>
      </c>
      <c r="Q168" s="416">
        <v>0.69583186217447401</v>
      </c>
      <c r="R168" s="416">
        <v>0.70957666921436902</v>
      </c>
      <c r="S168" s="417">
        <v>0.74793030811361405</v>
      </c>
      <c r="T168" s="417">
        <v>0.75220493074231698</v>
      </c>
      <c r="U168" s="417">
        <v>0.83508624917067698</v>
      </c>
      <c r="V168" s="417">
        <v>0.85431400422321702</v>
      </c>
      <c r="W168" s="370">
        <v>0.884384659880048</v>
      </c>
      <c r="X168" s="372">
        <v>0.86080810796598695</v>
      </c>
      <c r="Y168" s="149">
        <v>0.89022492827252797</v>
      </c>
      <c r="Z168" s="149">
        <v>0.96087299622540401</v>
      </c>
      <c r="AA168" s="438">
        <v>1.0891468422719499</v>
      </c>
      <c r="AB168" s="419">
        <v>1.20111708051326</v>
      </c>
      <c r="AC168" s="438">
        <v>1.2000467615053001</v>
      </c>
      <c r="AD168" s="418">
        <v>1.21254365046253</v>
      </c>
      <c r="AE168" s="190" t="s">
        <v>369</v>
      </c>
      <c r="AN168" s="375"/>
      <c r="AO168" s="376"/>
      <c r="AP168" s="377"/>
      <c r="AQ168" s="377"/>
      <c r="AR168" s="239"/>
      <c r="AS168" s="239"/>
    </row>
    <row r="169" spans="1:45" x14ac:dyDescent="0.25">
      <c r="A169" s="544" t="s">
        <v>94</v>
      </c>
      <c r="B169" s="85">
        <v>32510000</v>
      </c>
      <c r="C169" s="583">
        <v>1.0328400863517753</v>
      </c>
      <c r="D169" s="413">
        <v>103.66155421285531</v>
      </c>
      <c r="E169" s="413">
        <v>94.888626140734303</v>
      </c>
      <c r="F169" s="414">
        <v>-4.2833266937230885</v>
      </c>
      <c r="G169" s="429"/>
      <c r="H169" s="429"/>
      <c r="I169" s="415">
        <v>11105.2925551555</v>
      </c>
      <c r="J169" s="415"/>
      <c r="K169" s="416">
        <v>1.1194768932204999</v>
      </c>
      <c r="L169" s="416">
        <v>1.0263910074459099</v>
      </c>
      <c r="M169" s="416">
        <v>1.05702144052253</v>
      </c>
      <c r="N169" s="416">
        <v>1.02481898136218</v>
      </c>
      <c r="O169" s="416">
        <v>1.1668581096589301</v>
      </c>
      <c r="P169" s="416">
        <v>1.1531064759713701</v>
      </c>
      <c r="Q169" s="416">
        <v>1.1238718410019399</v>
      </c>
      <c r="R169" s="416">
        <v>1.2131968464084399</v>
      </c>
      <c r="S169" s="417">
        <v>1.3586499925843201</v>
      </c>
      <c r="T169" s="417">
        <v>1.44097041356964</v>
      </c>
      <c r="U169" s="417">
        <v>1.54147240769739</v>
      </c>
      <c r="V169" s="417">
        <v>1.6260338880574601</v>
      </c>
      <c r="W169" s="370">
        <v>1.6229150455764401</v>
      </c>
      <c r="X169" s="372">
        <v>1.6295950548873399</v>
      </c>
      <c r="Y169" s="149">
        <v>1.7128701795385699</v>
      </c>
      <c r="Z169" s="149">
        <v>1.7249129399640499</v>
      </c>
      <c r="AA169" s="438">
        <v>1.7718844993179901</v>
      </c>
      <c r="AB169" s="419">
        <v>1.6784132580270801</v>
      </c>
      <c r="AC169" s="438">
        <v>1.71451207400048</v>
      </c>
      <c r="AD169" s="418">
        <v>1.70906478960407</v>
      </c>
      <c r="AE169" s="190" t="s">
        <v>369</v>
      </c>
      <c r="AN169" s="375"/>
      <c r="AO169" s="376"/>
      <c r="AP169" s="377"/>
      <c r="AQ169" s="377"/>
      <c r="AR169" s="239"/>
      <c r="AS169" s="239"/>
    </row>
    <row r="170" spans="1:45" x14ac:dyDescent="0.25">
      <c r="A170" s="544" t="s">
        <v>152</v>
      </c>
      <c r="B170" s="85">
        <v>108117000</v>
      </c>
      <c r="C170" s="583">
        <v>0.87931159352194643</v>
      </c>
      <c r="D170" s="413">
        <v>104.80268044902274</v>
      </c>
      <c r="E170" s="413">
        <v>57.903790028469132</v>
      </c>
      <c r="F170" s="414">
        <v>-6.4599999999999964</v>
      </c>
      <c r="G170" s="429"/>
      <c r="H170" s="429"/>
      <c r="I170" s="415">
        <v>7071.2009653594623</v>
      </c>
      <c r="J170" s="415"/>
      <c r="K170" s="416">
        <v>0.98397564355571598</v>
      </c>
      <c r="L170" s="416">
        <v>0.93035681059131103</v>
      </c>
      <c r="M170" s="416">
        <v>0.92476162427779895</v>
      </c>
      <c r="N170" s="416">
        <v>0.93120475688854898</v>
      </c>
      <c r="O170" s="416">
        <v>0.92441586927567199</v>
      </c>
      <c r="P170" s="416">
        <v>0.94631426595842005</v>
      </c>
      <c r="Q170" s="416">
        <v>0.83594264536849106</v>
      </c>
      <c r="R170" s="416">
        <v>0.88750359642975096</v>
      </c>
      <c r="S170" s="417">
        <v>0.886634031832502</v>
      </c>
      <c r="T170" s="417">
        <v>0.87802291055639203</v>
      </c>
      <c r="U170" s="417">
        <v>0.932037305843057</v>
      </c>
      <c r="V170" s="417">
        <v>0.91492719324628202</v>
      </c>
      <c r="W170" s="370">
        <v>0.95367618781375596</v>
      </c>
      <c r="X170" s="372">
        <v>1.0230433474735201</v>
      </c>
      <c r="Y170" s="149">
        <v>1.07531660539226</v>
      </c>
      <c r="Z170" s="149">
        <v>1.1454234533291701</v>
      </c>
      <c r="AA170" s="438">
        <v>1.2368013021602799</v>
      </c>
      <c r="AB170" s="419">
        <v>1.33395834893412</v>
      </c>
      <c r="AC170" s="438">
        <v>1.3579840407788899</v>
      </c>
      <c r="AD170" s="418">
        <v>1.39344397397025</v>
      </c>
      <c r="AE170" s="190" t="s">
        <v>369</v>
      </c>
      <c r="AN170" s="375"/>
      <c r="AO170" s="376"/>
      <c r="AP170" s="377"/>
      <c r="AQ170" s="377"/>
      <c r="AR170" s="239"/>
      <c r="AS170" s="239"/>
    </row>
    <row r="171" spans="1:45" x14ac:dyDescent="0.25">
      <c r="A171" s="544" t="s">
        <v>57</v>
      </c>
      <c r="B171" s="85">
        <v>37888000</v>
      </c>
      <c r="C171" s="583">
        <v>9.280136227237378</v>
      </c>
      <c r="D171" s="413">
        <v>117.52245819946802</v>
      </c>
      <c r="E171" s="413">
        <v>125.22147232238336</v>
      </c>
      <c r="F171" s="414">
        <v>1.4295537042071094</v>
      </c>
      <c r="G171" s="429"/>
      <c r="H171" s="429"/>
      <c r="I171" s="415">
        <v>25936.377852442365</v>
      </c>
      <c r="J171" s="415">
        <v>0.1</v>
      </c>
      <c r="K171" s="424">
        <v>8.0984178062915007</v>
      </c>
      <c r="L171" s="424">
        <v>8.0184730348956492</v>
      </c>
      <c r="M171" s="424">
        <v>7.8481486154657096</v>
      </c>
      <c r="N171" s="424">
        <v>8.17943873157461</v>
      </c>
      <c r="O171" s="424">
        <v>8.2481718759392297</v>
      </c>
      <c r="P171" s="424">
        <v>8.2342322293991295</v>
      </c>
      <c r="Q171" s="424">
        <v>8.5947999178464407</v>
      </c>
      <c r="R171" s="424">
        <v>8.5841977824910796</v>
      </c>
      <c r="S171" s="419">
        <v>8.4391756249850491</v>
      </c>
      <c r="T171" s="419">
        <v>8.0882330924733008</v>
      </c>
      <c r="U171" s="419">
        <v>8.5546944059371093</v>
      </c>
      <c r="V171" s="419">
        <v>8.4928818912074107</v>
      </c>
      <c r="W171" s="373">
        <v>8.2891288080890195</v>
      </c>
      <c r="X171" s="373">
        <v>8.1754446080001006</v>
      </c>
      <c r="Y171" s="425">
        <v>7.8652852590461499</v>
      </c>
      <c r="Z171" s="425">
        <v>7.9498087517715801</v>
      </c>
      <c r="AA171" s="438">
        <v>8.2371912404963901</v>
      </c>
      <c r="AB171" s="419">
        <v>8.5894128667087504</v>
      </c>
      <c r="AC171" s="438">
        <v>8.7242422700433302</v>
      </c>
      <c r="AD171" s="418">
        <v>8.3531062000780008</v>
      </c>
      <c r="AE171" s="190" t="s">
        <v>6</v>
      </c>
      <c r="AN171" s="375"/>
      <c r="AO171" s="376"/>
      <c r="AP171" s="377"/>
      <c r="AQ171" s="377"/>
      <c r="AR171" s="239"/>
      <c r="AS171" s="239"/>
    </row>
    <row r="172" spans="1:45" x14ac:dyDescent="0.25">
      <c r="A172" s="544" t="s">
        <v>50</v>
      </c>
      <c r="B172" s="85">
        <v>10226000</v>
      </c>
      <c r="C172" s="583">
        <v>5.1108125948387313</v>
      </c>
      <c r="D172" s="413">
        <v>125.34736445982945</v>
      </c>
      <c r="E172" s="413">
        <v>141.38058940506221</v>
      </c>
      <c r="F172" s="414">
        <v>-4.810511456184166</v>
      </c>
      <c r="G172" s="429"/>
      <c r="H172" s="429"/>
      <c r="I172" s="415">
        <v>29916.502021434553</v>
      </c>
      <c r="J172" s="415">
        <v>10.88</v>
      </c>
      <c r="K172" s="424">
        <v>6.2302383149671003</v>
      </c>
      <c r="L172" s="424">
        <v>6.1507774216530997</v>
      </c>
      <c r="M172" s="424">
        <v>6.5194187803284898</v>
      </c>
      <c r="N172" s="424">
        <v>6.0176682949915898</v>
      </c>
      <c r="O172" s="424">
        <v>6.1509303335296597</v>
      </c>
      <c r="P172" s="424">
        <v>6.4443284090304003</v>
      </c>
      <c r="Q172" s="424">
        <v>5.9604365518473603</v>
      </c>
      <c r="R172" s="424">
        <v>5.7883842350920798</v>
      </c>
      <c r="S172" s="419">
        <v>5.59441046587109</v>
      </c>
      <c r="T172" s="419">
        <v>5.50699899495915</v>
      </c>
      <c r="U172" s="419">
        <v>5.0235523641651403</v>
      </c>
      <c r="V172" s="419">
        <v>4.8782813914948404</v>
      </c>
      <c r="W172" s="373">
        <v>4.7407902883325104</v>
      </c>
      <c r="X172" s="373">
        <v>4.6240132680663804</v>
      </c>
      <c r="Y172" s="425">
        <v>4.6063892036029799</v>
      </c>
      <c r="Z172" s="425">
        <v>5.0252191720128598</v>
      </c>
      <c r="AA172" s="438">
        <v>4.9136347627986003</v>
      </c>
      <c r="AB172" s="419">
        <v>5.3883342383403798</v>
      </c>
      <c r="AC172" s="438">
        <v>5.0036221923364996</v>
      </c>
      <c r="AD172" s="418">
        <v>4.7268286434721096</v>
      </c>
      <c r="AE172" s="190" t="s">
        <v>6</v>
      </c>
      <c r="AN172" s="375"/>
      <c r="AO172" s="376"/>
      <c r="AP172" s="377"/>
      <c r="AQ172" s="377"/>
      <c r="AR172" s="239"/>
      <c r="AS172" s="239"/>
    </row>
    <row r="173" spans="1:45" x14ac:dyDescent="0.25">
      <c r="A173" s="544" t="s">
        <v>10</v>
      </c>
      <c r="B173" s="85">
        <v>2832000</v>
      </c>
      <c r="C173" s="583">
        <v>43.74778531605763</v>
      </c>
      <c r="D173" s="413">
        <v>96.854151105436145</v>
      </c>
      <c r="E173" s="413">
        <v>130.47891105320181</v>
      </c>
      <c r="F173" s="414">
        <v>0</v>
      </c>
      <c r="G173" s="429"/>
      <c r="H173" s="429"/>
      <c r="I173" s="421">
        <v>106807.55995540223</v>
      </c>
      <c r="J173" s="415"/>
      <c r="K173" s="424">
        <v>53.591797708567299</v>
      </c>
      <c r="L173" s="424">
        <v>52.368017029532197</v>
      </c>
      <c r="M173" s="424">
        <v>56.041404026212</v>
      </c>
      <c r="N173" s="424">
        <v>55.552379358279097</v>
      </c>
      <c r="O173" s="424">
        <v>54.161819725718303</v>
      </c>
      <c r="P173" s="424">
        <v>50.2225070927419</v>
      </c>
      <c r="Q173" s="424">
        <v>48.207659851838002</v>
      </c>
      <c r="R173" s="424">
        <v>45.4919477236284</v>
      </c>
      <c r="S173" s="419">
        <v>42.268113684720802</v>
      </c>
      <c r="T173" s="419">
        <v>39.491482922119999</v>
      </c>
      <c r="U173" s="419">
        <v>39.233770755124503</v>
      </c>
      <c r="V173" s="419">
        <v>39.247309019456502</v>
      </c>
      <c r="W173" s="373">
        <v>38.847612578549203</v>
      </c>
      <c r="X173" s="373">
        <v>40.095120762991698</v>
      </c>
      <c r="Y173" s="425">
        <v>40.379040510511999</v>
      </c>
      <c r="Z173" s="425">
        <v>39.195358958642601</v>
      </c>
      <c r="AA173" s="438">
        <v>38.572597891812599</v>
      </c>
      <c r="AB173" s="419">
        <v>38.256589742938203</v>
      </c>
      <c r="AC173" s="438">
        <v>38.792605207931899</v>
      </c>
      <c r="AD173" s="418">
        <v>38.823416093324802</v>
      </c>
      <c r="AE173" s="190" t="s">
        <v>6</v>
      </c>
      <c r="AN173" s="375"/>
      <c r="AO173" s="376"/>
      <c r="AP173" s="377"/>
      <c r="AQ173" s="377"/>
      <c r="AR173" s="239"/>
      <c r="AS173" s="239"/>
    </row>
    <row r="174" spans="1:45" x14ac:dyDescent="0.25">
      <c r="A174" s="690" t="s">
        <v>241</v>
      </c>
      <c r="B174" s="85">
        <v>889000</v>
      </c>
      <c r="C174" s="583">
        <v>2.292096349778395</v>
      </c>
      <c r="D174" s="426"/>
      <c r="E174" s="413">
        <v>29.688247082206246</v>
      </c>
      <c r="F174" s="414">
        <v>4.7808764940239001</v>
      </c>
      <c r="G174" s="414"/>
      <c r="H174" s="414"/>
      <c r="I174" s="430"/>
      <c r="J174" s="415"/>
      <c r="K174" s="424">
        <v>2.7473575378771802</v>
      </c>
      <c r="L174" s="424">
        <v>2.8785733207034498</v>
      </c>
      <c r="M174" s="424">
        <v>2.7950407364246099</v>
      </c>
      <c r="N174" s="424">
        <v>2.9052585564137998</v>
      </c>
      <c r="O174" s="424">
        <v>3.0328995527352598</v>
      </c>
      <c r="P174" s="424">
        <v>2.9900715259338502</v>
      </c>
      <c r="Q174" s="424">
        <v>3.0249034501276499</v>
      </c>
      <c r="R174" s="424">
        <v>3.1954559783155201</v>
      </c>
      <c r="S174" s="419">
        <v>3.3323165009463001</v>
      </c>
      <c r="T174" s="419">
        <v>3.5371833349321302</v>
      </c>
      <c r="U174" s="419">
        <v>3.5649587183435898</v>
      </c>
      <c r="V174" s="419">
        <v>4.1082263922064097</v>
      </c>
      <c r="W174" s="373">
        <v>4.29212849188358</v>
      </c>
      <c r="X174" s="374">
        <v>2.90663327728128</v>
      </c>
      <c r="Y174" s="425">
        <v>2.96242245354297</v>
      </c>
      <c r="Z174" s="425">
        <v>3.0994469268430498</v>
      </c>
      <c r="AA174" s="438">
        <v>3.1651012633272999</v>
      </c>
      <c r="AB174" s="419">
        <v>3.2480303752615298</v>
      </c>
      <c r="AC174" s="438">
        <v>3.3245273319920701</v>
      </c>
      <c r="AD174" s="418">
        <v>3.3957065547612202</v>
      </c>
      <c r="AE174" s="190" t="s">
        <v>304</v>
      </c>
      <c r="AN174" s="375"/>
      <c r="AO174" s="376"/>
      <c r="AP174" s="377"/>
      <c r="AQ174" s="377"/>
      <c r="AR174" s="239"/>
      <c r="AS174" s="239"/>
    </row>
    <row r="175" spans="1:45" x14ac:dyDescent="0.25">
      <c r="A175" s="544" t="s">
        <v>87</v>
      </c>
      <c r="B175" s="85">
        <v>19365000</v>
      </c>
      <c r="C175" s="583">
        <v>5.7363853213278535</v>
      </c>
      <c r="D175" s="413">
        <v>103.58389640451595</v>
      </c>
      <c r="E175" s="413">
        <v>98.40518143125891</v>
      </c>
      <c r="F175" s="414">
        <v>1.157761828256934</v>
      </c>
      <c r="G175" s="414">
        <v>2.1975886697823955E-2</v>
      </c>
      <c r="H175" s="414">
        <v>0.10059756156329815</v>
      </c>
      <c r="I175" s="415">
        <v>22142.431413727289</v>
      </c>
      <c r="J175" s="415">
        <v>0.31</v>
      </c>
      <c r="K175" s="424">
        <v>4.38962362314071</v>
      </c>
      <c r="L175" s="424">
        <v>4.6860361010817799</v>
      </c>
      <c r="M175" s="424">
        <v>4.7035738917358199</v>
      </c>
      <c r="N175" s="424">
        <v>4.9924896583154199</v>
      </c>
      <c r="O175" s="424">
        <v>4.9192640466254796</v>
      </c>
      <c r="P175" s="424">
        <v>4.8854757680131602</v>
      </c>
      <c r="Q175" s="424">
        <v>5.1277765215341802</v>
      </c>
      <c r="R175" s="424">
        <v>5.0565317240196599</v>
      </c>
      <c r="S175" s="419">
        <v>5.0193334385772097</v>
      </c>
      <c r="T175" s="419">
        <v>4.1336234309841</v>
      </c>
      <c r="U175" s="419">
        <v>4.0454748560569103</v>
      </c>
      <c r="V175" s="419">
        <v>4.3884295994623796</v>
      </c>
      <c r="W175" s="373">
        <v>4.3044028429159296</v>
      </c>
      <c r="X175" s="373">
        <v>3.92730507324573</v>
      </c>
      <c r="Y175" s="425">
        <v>3.9338357821296102</v>
      </c>
      <c r="Z175" s="425">
        <v>3.9981837775253299</v>
      </c>
      <c r="AA175" s="438">
        <v>3.9284085264742301</v>
      </c>
      <c r="AB175" s="419">
        <v>4.1172577880890104</v>
      </c>
      <c r="AC175" s="438">
        <v>4.1109638894190104</v>
      </c>
      <c r="AD175" s="418">
        <v>4.0358175584755402</v>
      </c>
      <c r="AE175" s="190" t="s">
        <v>6</v>
      </c>
      <c r="AN175" s="375"/>
      <c r="AO175" s="376"/>
      <c r="AP175" s="377"/>
      <c r="AQ175" s="377"/>
      <c r="AR175" s="239"/>
      <c r="AS175" s="239"/>
    </row>
    <row r="176" spans="1:45" x14ac:dyDescent="0.25">
      <c r="A176" s="544" t="s">
        <v>40</v>
      </c>
      <c r="B176" s="85">
        <v>145872000</v>
      </c>
      <c r="C176" s="583">
        <v>12.828441590171511</v>
      </c>
      <c r="D176" s="413">
        <v>109.0693789093452</v>
      </c>
      <c r="E176" s="413">
        <v>117.96671421934367</v>
      </c>
      <c r="F176" s="414">
        <v>0.31640679784506465</v>
      </c>
      <c r="G176" s="414">
        <v>0.17543392340018468</v>
      </c>
      <c r="H176" s="414">
        <v>0.26816170961108809</v>
      </c>
      <c r="I176" s="415">
        <v>23467.606289635103</v>
      </c>
      <c r="J176" s="415">
        <v>4.1500000000000004</v>
      </c>
      <c r="K176" s="424">
        <v>11.4425977330724</v>
      </c>
      <c r="L176" s="424">
        <v>11.537151797371999</v>
      </c>
      <c r="M176" s="424">
        <v>11.507927557197601</v>
      </c>
      <c r="N176" s="424">
        <v>12.007274650471301</v>
      </c>
      <c r="O176" s="424">
        <v>12.0389364416717</v>
      </c>
      <c r="P176" s="424">
        <v>12.073891329403001</v>
      </c>
      <c r="Q176" s="424">
        <v>12.354132955206101</v>
      </c>
      <c r="R176" s="424">
        <v>12.3794582744757</v>
      </c>
      <c r="S176" s="419">
        <v>12.282708015612601</v>
      </c>
      <c r="T176" s="419">
        <v>11.556480689038599</v>
      </c>
      <c r="U176" s="419">
        <v>12.096293291829801</v>
      </c>
      <c r="V176" s="419">
        <v>12.6913923091565</v>
      </c>
      <c r="W176" s="373">
        <v>12.5484809851765</v>
      </c>
      <c r="X176" s="373">
        <v>12.1527300697438</v>
      </c>
      <c r="Y176" s="425">
        <v>12.013555970451</v>
      </c>
      <c r="Z176" s="425">
        <v>12.02671859316</v>
      </c>
      <c r="AA176" s="438">
        <v>11.883866497825901</v>
      </c>
      <c r="AB176" s="419">
        <v>12.0704039648719</v>
      </c>
      <c r="AC176" s="438">
        <v>12.5431390791864</v>
      </c>
      <c r="AD176" s="418">
        <v>12.4535834537747</v>
      </c>
      <c r="AE176" s="190" t="s">
        <v>6</v>
      </c>
      <c r="AN176" s="375"/>
      <c r="AO176" s="376"/>
      <c r="AP176" s="377"/>
      <c r="AQ176" s="377"/>
      <c r="AR176" s="239"/>
      <c r="AS176" s="239"/>
    </row>
    <row r="177" spans="1:45" x14ac:dyDescent="0.25">
      <c r="A177" s="544" t="s">
        <v>153</v>
      </c>
      <c r="B177" s="85">
        <v>12627000</v>
      </c>
      <c r="C177" s="583">
        <v>8.5577197556229098E-2</v>
      </c>
      <c r="D177" s="413">
        <v>77.919932574378322</v>
      </c>
      <c r="E177" s="413">
        <v>52.900837413993884</v>
      </c>
      <c r="F177" s="414">
        <v>-4.9358341559723602</v>
      </c>
      <c r="G177" s="429"/>
      <c r="H177" s="429"/>
      <c r="I177" s="415">
        <v>1716.2999876416252</v>
      </c>
      <c r="J177" s="415"/>
      <c r="K177" s="416">
        <v>7.7108634368224599E-2</v>
      </c>
      <c r="L177" s="416">
        <v>7.6681146159098906E-2</v>
      </c>
      <c r="M177" s="416">
        <v>7.4567513496515997E-2</v>
      </c>
      <c r="N177" s="416">
        <v>7.7442415861586206E-2</v>
      </c>
      <c r="O177" s="416">
        <v>7.8639674622383304E-2</v>
      </c>
      <c r="P177" s="416">
        <v>8.3210850345228807E-2</v>
      </c>
      <c r="Q177" s="416">
        <v>8.1116437824953397E-2</v>
      </c>
      <c r="R177" s="416">
        <v>7.1317507375785905E-2</v>
      </c>
      <c r="S177" s="417">
        <v>7.6094628433577102E-2</v>
      </c>
      <c r="T177" s="417">
        <v>7.7228248211717407E-2</v>
      </c>
      <c r="U177" s="417">
        <v>7.7269113815044699E-2</v>
      </c>
      <c r="V177" s="417">
        <v>8.7254815047403497E-2</v>
      </c>
      <c r="W177" s="370">
        <v>8.8899455692424606E-2</v>
      </c>
      <c r="X177" s="372">
        <v>7.8742497079131002E-2</v>
      </c>
      <c r="Y177" s="149">
        <v>8.1327672147301994E-2</v>
      </c>
      <c r="Z177" s="149">
        <v>8.2033799877897801E-2</v>
      </c>
      <c r="AA177" s="438">
        <v>8.83424006930984E-2</v>
      </c>
      <c r="AB177" s="419">
        <v>8.9219580351233604E-2</v>
      </c>
      <c r="AC177" s="438">
        <v>8.96044952370805E-2</v>
      </c>
      <c r="AD177" s="418">
        <v>9.0135073238223007E-2</v>
      </c>
      <c r="AE177" s="190" t="s">
        <v>369</v>
      </c>
      <c r="AN177" s="375"/>
      <c r="AO177" s="376"/>
      <c r="AP177" s="377"/>
      <c r="AQ177" s="377"/>
      <c r="AR177" s="239"/>
      <c r="AS177" s="239"/>
    </row>
    <row r="178" spans="1:45" x14ac:dyDescent="0.25">
      <c r="A178" s="544" t="s">
        <v>243</v>
      </c>
      <c r="B178" s="85">
        <v>183000</v>
      </c>
      <c r="C178" s="583">
        <v>0.70209948432146874</v>
      </c>
      <c r="D178" s="413">
        <v>99.543276836158185</v>
      </c>
      <c r="E178" s="413">
        <v>60.917302398979956</v>
      </c>
      <c r="F178" s="414">
        <v>-3.7105751391465658</v>
      </c>
      <c r="G178" s="414"/>
      <c r="H178" s="414"/>
      <c r="I178" s="415">
        <v>13773.729899760123</v>
      </c>
      <c r="J178" s="415"/>
      <c r="K178" s="424">
        <v>1.11448498367941</v>
      </c>
      <c r="L178" s="424">
        <v>1.09918559466188</v>
      </c>
      <c r="M178" s="424">
        <v>1.0810981472844099</v>
      </c>
      <c r="N178" s="424">
        <v>1.28301098549198</v>
      </c>
      <c r="O178" s="424">
        <v>1.0967670298013601</v>
      </c>
      <c r="P178" s="424">
        <v>0.96600487544253999</v>
      </c>
      <c r="Q178" s="424">
        <v>0.92882156920747005</v>
      </c>
      <c r="R178" s="424">
        <v>1.1344067857156499</v>
      </c>
      <c r="S178" s="419">
        <v>1.13889015134972</v>
      </c>
      <c r="T178" s="419">
        <v>1.1799146031960801</v>
      </c>
      <c r="U178" s="419">
        <v>1.24205152292021</v>
      </c>
      <c r="V178" s="419">
        <v>1.2219509222226099</v>
      </c>
      <c r="W178" s="373">
        <v>2.1159143272399699</v>
      </c>
      <c r="X178" s="374">
        <v>2.1757442713042301</v>
      </c>
      <c r="Y178" s="425">
        <v>1.99667473287959</v>
      </c>
      <c r="Z178" s="425">
        <v>2.0513897412545901</v>
      </c>
      <c r="AA178" s="438">
        <v>2.0675744352857901</v>
      </c>
      <c r="AB178" s="419">
        <v>1.65587078271231</v>
      </c>
      <c r="AC178" s="438">
        <v>1.6970887785558799</v>
      </c>
      <c r="AD178" s="418">
        <v>1.6462852164830899</v>
      </c>
      <c r="AE178" s="190" t="s">
        <v>6</v>
      </c>
      <c r="AN178" s="375"/>
      <c r="AO178" s="376"/>
      <c r="AP178" s="377"/>
      <c r="AQ178" s="377"/>
      <c r="AR178" s="239"/>
      <c r="AS178" s="239"/>
    </row>
    <row r="179" spans="1:45" x14ac:dyDescent="0.25">
      <c r="A179" s="544" t="s">
        <v>245</v>
      </c>
      <c r="B179" s="85">
        <v>197000</v>
      </c>
      <c r="C179" s="583">
        <v>0.66242511437723983</v>
      </c>
      <c r="D179" s="413">
        <v>103.14214274795303</v>
      </c>
      <c r="E179" s="413">
        <v>130.29225326047268</v>
      </c>
      <c r="F179" s="414">
        <v>-7.0646414694454318</v>
      </c>
      <c r="G179" s="414"/>
      <c r="H179" s="414"/>
      <c r="I179" s="415">
        <v>5873.8270403300558</v>
      </c>
      <c r="J179" s="415"/>
      <c r="K179" s="416">
        <v>0.62952272052001601</v>
      </c>
      <c r="L179" s="416">
        <v>0.66306195875055496</v>
      </c>
      <c r="M179" s="416">
        <v>0.61218575732520897</v>
      </c>
      <c r="N179" s="416">
        <v>0.59253465625738799</v>
      </c>
      <c r="O179" s="416">
        <v>0.66124139026568796</v>
      </c>
      <c r="P179" s="416">
        <v>0.67120662174329904</v>
      </c>
      <c r="Q179" s="416">
        <v>0.61087676761328402</v>
      </c>
      <c r="R179" s="416">
        <v>0.56844998023962401</v>
      </c>
      <c r="S179" s="417">
        <v>0.61576821160278095</v>
      </c>
      <c r="T179" s="417">
        <v>0.59426517860463901</v>
      </c>
      <c r="U179" s="417">
        <v>0.63603341225714105</v>
      </c>
      <c r="V179" s="417">
        <v>0.795441372189433</v>
      </c>
      <c r="W179" s="370">
        <v>1.1267309367762699</v>
      </c>
      <c r="X179" s="372">
        <v>0.99533063068774896</v>
      </c>
      <c r="Y179" s="149">
        <v>0.68684763782497804</v>
      </c>
      <c r="Z179" s="149">
        <v>0.64549348303132803</v>
      </c>
      <c r="AA179" s="438">
        <v>0.61395423789125403</v>
      </c>
      <c r="AB179" s="419">
        <v>0.63724169560616495</v>
      </c>
      <c r="AC179" s="438">
        <v>0.66101137186422498</v>
      </c>
      <c r="AD179" s="418">
        <v>0.69949988643473604</v>
      </c>
      <c r="AE179" s="190" t="s">
        <v>369</v>
      </c>
      <c r="AN179" s="375"/>
      <c r="AO179" s="376"/>
      <c r="AP179" s="377"/>
      <c r="AQ179" s="377"/>
      <c r="AR179" s="239"/>
      <c r="AS179" s="239"/>
    </row>
    <row r="180" spans="1:45" x14ac:dyDescent="0.25">
      <c r="A180" s="544" t="s">
        <v>246</v>
      </c>
      <c r="B180" s="85">
        <v>215000</v>
      </c>
      <c r="C180" s="583">
        <v>0.42250429421639329</v>
      </c>
      <c r="D180" s="413">
        <v>93.437655101825513</v>
      </c>
      <c r="E180" s="413">
        <v>84.390242955179744</v>
      </c>
      <c r="F180" s="414">
        <v>-2.0746887966805128</v>
      </c>
      <c r="G180" s="429"/>
      <c r="H180" s="429"/>
      <c r="I180" s="415">
        <v>3480.9932423651994</v>
      </c>
      <c r="J180" s="415"/>
      <c r="K180" s="416">
        <v>0.375352805822389</v>
      </c>
      <c r="L180" s="416">
        <v>0.37413717818435699</v>
      </c>
      <c r="M180" s="416">
        <v>0.36030761614186002</v>
      </c>
      <c r="N180" s="416">
        <v>0.37253276756429099</v>
      </c>
      <c r="O180" s="416">
        <v>0.37648903395991901</v>
      </c>
      <c r="P180" s="416">
        <v>0.36696993361959401</v>
      </c>
      <c r="Q180" s="416">
        <v>0.71205152412806605</v>
      </c>
      <c r="R180" s="416">
        <v>0.375989788535325</v>
      </c>
      <c r="S180" s="417">
        <v>0.73551057095612704</v>
      </c>
      <c r="T180" s="417">
        <v>0.75888934454637502</v>
      </c>
      <c r="U180" s="417">
        <v>0.76109047695335696</v>
      </c>
      <c r="V180" s="417">
        <v>0.87407139446308701</v>
      </c>
      <c r="W180" s="370">
        <v>0.89194313343066001</v>
      </c>
      <c r="X180" s="372">
        <v>0.71559045486380302</v>
      </c>
      <c r="Y180" s="149">
        <v>0.73830931571737801</v>
      </c>
      <c r="Z180" s="149">
        <v>0.73724581468962402</v>
      </c>
      <c r="AA180" s="438">
        <v>0.74251729028062596</v>
      </c>
      <c r="AB180" s="419">
        <v>0.75107544103324597</v>
      </c>
      <c r="AC180" s="438">
        <v>0.74400638752406401</v>
      </c>
      <c r="AD180" s="418">
        <v>0.74536976248834197</v>
      </c>
      <c r="AE180" s="190" t="s">
        <v>369</v>
      </c>
      <c r="AN180" s="375"/>
      <c r="AO180" s="376"/>
      <c r="AP180" s="377"/>
      <c r="AQ180" s="377"/>
      <c r="AR180" s="239"/>
      <c r="AS180" s="239"/>
    </row>
    <row r="181" spans="1:45" x14ac:dyDescent="0.25">
      <c r="A181" s="544" t="s">
        <v>17</v>
      </c>
      <c r="B181" s="85">
        <v>34269000</v>
      </c>
      <c r="C181" s="583">
        <v>11.525344588103838</v>
      </c>
      <c r="D181" s="413">
        <v>104.26675674002395</v>
      </c>
      <c r="E181" s="413">
        <v>94.372277913231059</v>
      </c>
      <c r="F181" s="414">
        <v>0</v>
      </c>
      <c r="G181" s="429"/>
      <c r="H181" s="429"/>
      <c r="I181" s="421">
        <v>49219.032371640635</v>
      </c>
      <c r="J181" s="415"/>
      <c r="K181" s="424">
        <v>12.7282194515202</v>
      </c>
      <c r="L181" s="424">
        <v>12.8872805530098</v>
      </c>
      <c r="M181" s="424">
        <v>13.315437514998001</v>
      </c>
      <c r="N181" s="424">
        <v>13.5127897725346</v>
      </c>
      <c r="O181" s="424">
        <v>13.8670511247541</v>
      </c>
      <c r="P181" s="424">
        <v>14.205416539369301</v>
      </c>
      <c r="Q181" s="424">
        <v>14.6393228963924</v>
      </c>
      <c r="R181" s="424">
        <v>15.033781802075801</v>
      </c>
      <c r="S181" s="419">
        <v>15.928171997663901</v>
      </c>
      <c r="T181" s="419">
        <v>16.377954563516699</v>
      </c>
      <c r="U181" s="419">
        <v>17.435023633307399</v>
      </c>
      <c r="V181" s="419">
        <v>17.681990507309301</v>
      </c>
      <c r="W181" s="373">
        <v>18.2592970965296</v>
      </c>
      <c r="X181" s="373">
        <v>18.075626455031799</v>
      </c>
      <c r="Y181" s="425">
        <v>18.780145772165302</v>
      </c>
      <c r="Z181" s="425">
        <v>19.1399178271894</v>
      </c>
      <c r="AA181" s="438">
        <v>18.618688359078199</v>
      </c>
      <c r="AB181" s="419">
        <v>18.484549663014398</v>
      </c>
      <c r="AC181" s="438">
        <v>18.039605281766399</v>
      </c>
      <c r="AD181" s="418">
        <v>18.0022031695812</v>
      </c>
      <c r="AE181" s="190" t="s">
        <v>6</v>
      </c>
      <c r="AN181" s="375"/>
      <c r="AO181" s="376"/>
      <c r="AP181" s="377"/>
      <c r="AQ181" s="377"/>
      <c r="AR181" s="239"/>
      <c r="AS181" s="239"/>
    </row>
    <row r="182" spans="1:45" x14ac:dyDescent="0.25">
      <c r="A182" s="544" t="s">
        <v>154</v>
      </c>
      <c r="B182" s="85">
        <v>16296000</v>
      </c>
      <c r="C182" s="583">
        <v>0.34162614071005382</v>
      </c>
      <c r="D182" s="413">
        <v>85.201726059131161</v>
      </c>
      <c r="E182" s="413">
        <v>71.452698947878844</v>
      </c>
      <c r="F182" s="414">
        <v>-8.4891369546873268</v>
      </c>
      <c r="G182" s="429"/>
      <c r="H182" s="429"/>
      <c r="I182" s="415">
        <v>2948.669743737099</v>
      </c>
      <c r="J182" s="415"/>
      <c r="K182" s="416">
        <v>0.40842737116951</v>
      </c>
      <c r="L182" s="416">
        <v>0.45006247124515297</v>
      </c>
      <c r="M182" s="416">
        <v>0.45531537265588801</v>
      </c>
      <c r="N182" s="416">
        <v>0.43047462690516303</v>
      </c>
      <c r="O182" s="416">
        <v>0.47718314246889798</v>
      </c>
      <c r="P182" s="416">
        <v>0.51555657879338401</v>
      </c>
      <c r="Q182" s="416">
        <v>0.49040939987228299</v>
      </c>
      <c r="R182" s="416">
        <v>0.52768029902893798</v>
      </c>
      <c r="S182" s="417">
        <v>0.53005918791199602</v>
      </c>
      <c r="T182" s="417">
        <v>0.52857874415412498</v>
      </c>
      <c r="U182" s="417">
        <v>0.54585011963301899</v>
      </c>
      <c r="V182" s="417">
        <v>0.56770030207091204</v>
      </c>
      <c r="W182" s="370">
        <v>0.54209355149268401</v>
      </c>
      <c r="X182" s="372">
        <v>0.55636678943343998</v>
      </c>
      <c r="Y182" s="149">
        <v>0.54864663494902399</v>
      </c>
      <c r="Z182" s="149">
        <v>0.55977228439019799</v>
      </c>
      <c r="AA182" s="438">
        <v>0.57800042658345696</v>
      </c>
      <c r="AB182" s="419">
        <v>0.58123144068089505</v>
      </c>
      <c r="AC182" s="438">
        <v>0.58686668035388501</v>
      </c>
      <c r="AD182" s="418">
        <v>0.58582790703216003</v>
      </c>
      <c r="AE182" s="190" t="s">
        <v>369</v>
      </c>
      <c r="AN182" s="375"/>
      <c r="AO182" s="376"/>
      <c r="AP182" s="377"/>
      <c r="AQ182" s="377"/>
      <c r="AR182" s="239"/>
      <c r="AS182" s="239"/>
    </row>
    <row r="183" spans="1:45" x14ac:dyDescent="0.25">
      <c r="A183" s="544" t="s">
        <v>64</v>
      </c>
      <c r="B183" s="85">
        <v>8772000</v>
      </c>
      <c r="C183" s="583">
        <v>5.0648184974168862</v>
      </c>
      <c r="D183" s="89">
        <v>113.86745111502769</v>
      </c>
      <c r="E183" s="413">
        <v>83.585793633543005</v>
      </c>
      <c r="F183" s="414">
        <v>7.4537393114056885</v>
      </c>
      <c r="G183" s="429"/>
      <c r="H183" s="429"/>
      <c r="I183" s="421">
        <v>14785.979698182584</v>
      </c>
      <c r="J183" s="415"/>
      <c r="K183" s="424">
        <v>5.0303147392161298</v>
      </c>
      <c r="L183" s="424">
        <v>5.4468810327668402</v>
      </c>
      <c r="M183" s="424">
        <v>5.8381344371383399</v>
      </c>
      <c r="N183" s="424">
        <v>6.24269595435804</v>
      </c>
      <c r="O183" s="424">
        <v>6.7418366397454204</v>
      </c>
      <c r="P183" s="424">
        <v>6.2550095358520803</v>
      </c>
      <c r="Q183" s="436">
        <v>6.53443332980292</v>
      </c>
      <c r="R183" s="436">
        <v>6.3940280585953397</v>
      </c>
      <c r="S183" s="437">
        <v>6.3396124380819998</v>
      </c>
      <c r="T183" s="437">
        <v>5.9571028557187997</v>
      </c>
      <c r="U183" s="419">
        <v>6.1857674431582801</v>
      </c>
      <c r="V183" s="419">
        <v>6.6729410499604498</v>
      </c>
      <c r="W183" s="373">
        <v>5.9417832203713301</v>
      </c>
      <c r="X183" s="373">
        <v>6.0643717205432797</v>
      </c>
      <c r="Y183" s="425">
        <v>5.1727866329134899</v>
      </c>
      <c r="Z183" s="425">
        <v>6.0295075518922001</v>
      </c>
      <c r="AA183" s="438">
        <v>6.1983334336455798</v>
      </c>
      <c r="AB183" s="419">
        <v>6.2074905215019198</v>
      </c>
      <c r="AC183" s="438">
        <v>6.3111836256129399</v>
      </c>
      <c r="AD183" s="418">
        <v>7.5498725283952499</v>
      </c>
      <c r="AE183" s="190" t="s">
        <v>6</v>
      </c>
      <c r="AN183" s="375"/>
      <c r="AO183" s="376"/>
      <c r="AP183" s="377"/>
      <c r="AQ183" s="377"/>
      <c r="AR183" s="239"/>
      <c r="AS183" s="239"/>
    </row>
    <row r="184" spans="1:45" x14ac:dyDescent="0.25">
      <c r="A184" s="544" t="s">
        <v>155</v>
      </c>
      <c r="B184" s="85">
        <v>7813000</v>
      </c>
      <c r="C184" s="583">
        <v>0.1596183420200277</v>
      </c>
      <c r="D184" s="413">
        <v>61.882030452104537</v>
      </c>
      <c r="E184" s="413">
        <v>67.288127505629248</v>
      </c>
      <c r="F184" s="414">
        <v>-11.109562308335658</v>
      </c>
      <c r="G184" s="429"/>
      <c r="H184" s="429"/>
      <c r="I184" s="415">
        <v>1482.0128312835629</v>
      </c>
      <c r="J184" s="415"/>
      <c r="K184" s="416">
        <v>0.16033604067013099</v>
      </c>
      <c r="L184" s="416">
        <v>0.16941065284523399</v>
      </c>
      <c r="M184" s="416">
        <v>0.162516950109233</v>
      </c>
      <c r="N184" s="416">
        <v>0.16537577147004101</v>
      </c>
      <c r="O184" s="416">
        <v>0.195300698832788</v>
      </c>
      <c r="P184" s="416">
        <v>8.7191102412991203E-2</v>
      </c>
      <c r="Q184" s="416">
        <v>0.11702462324433099</v>
      </c>
      <c r="R184" s="416">
        <v>0.10030591012763899</v>
      </c>
      <c r="S184" s="417">
        <v>9.9437420046161004E-2</v>
      </c>
      <c r="T184" s="417">
        <v>0.109841975763281</v>
      </c>
      <c r="U184" s="417">
        <v>0.113726302672975</v>
      </c>
      <c r="V184" s="417">
        <v>0.12702558875264899</v>
      </c>
      <c r="W184" s="370">
        <v>0.12994986637797301</v>
      </c>
      <c r="X184" s="372">
        <v>0.16389822575584201</v>
      </c>
      <c r="Y184" s="149">
        <v>0.163930905994497</v>
      </c>
      <c r="Z184" s="149">
        <v>0.16735731073010701</v>
      </c>
      <c r="AA184" s="438">
        <v>0.16818175145581701</v>
      </c>
      <c r="AB184" s="419">
        <v>0.17026844221610901</v>
      </c>
      <c r="AC184" s="438">
        <v>0.174598050151761</v>
      </c>
      <c r="AD184" s="418">
        <v>0.177648460565692</v>
      </c>
      <c r="AE184" s="190" t="s">
        <v>369</v>
      </c>
      <c r="AN184" s="375"/>
      <c r="AO184" s="376"/>
      <c r="AP184" s="377"/>
      <c r="AQ184" s="377"/>
      <c r="AR184" s="239"/>
      <c r="AS184" s="239"/>
    </row>
    <row r="185" spans="1:45" x14ac:dyDescent="0.25">
      <c r="A185" s="544" t="s">
        <v>156</v>
      </c>
      <c r="B185" s="85">
        <v>5804000</v>
      </c>
      <c r="C185" s="583">
        <v>11.299035466333889</v>
      </c>
      <c r="D185" s="413">
        <v>123.06096661386357</v>
      </c>
      <c r="E185" s="413">
        <v>105.76214727278223</v>
      </c>
      <c r="F185" s="414">
        <v>8.5836909871244593</v>
      </c>
      <c r="G185" s="429"/>
      <c r="H185" s="429"/>
      <c r="I185" s="415">
        <v>84729.049817440609</v>
      </c>
      <c r="J185" s="415"/>
      <c r="K185" s="424">
        <v>11.5545061555049</v>
      </c>
      <c r="L185" s="424">
        <v>11.221891859917701</v>
      </c>
      <c r="M185" s="424">
        <v>10.8234915825158</v>
      </c>
      <c r="N185" s="424">
        <v>9.9245022863271597</v>
      </c>
      <c r="O185" s="424">
        <v>10.1092136677838</v>
      </c>
      <c r="P185" s="424">
        <v>9.5620832436518004</v>
      </c>
      <c r="Q185" s="424">
        <v>9.5315450501246808</v>
      </c>
      <c r="R185" s="424">
        <v>9.5784036936691397</v>
      </c>
      <c r="S185" s="419">
        <v>9.40656251888743</v>
      </c>
      <c r="T185" s="419">
        <v>9.4332065866213402</v>
      </c>
      <c r="U185" s="419">
        <v>10.0507124191752</v>
      </c>
      <c r="V185" s="419">
        <v>10.374279725426099</v>
      </c>
      <c r="W185" s="373">
        <v>10.078946355919999</v>
      </c>
      <c r="X185" s="373">
        <v>10.0032351341581</v>
      </c>
      <c r="Y185" s="425">
        <v>9.5878345239650997</v>
      </c>
      <c r="Z185" s="425">
        <v>9.27484937775281</v>
      </c>
      <c r="AA185" s="438">
        <v>9.2376708368060196</v>
      </c>
      <c r="AB185" s="419">
        <v>9.3307945520631197</v>
      </c>
      <c r="AC185" s="438">
        <v>9.0936472346126092</v>
      </c>
      <c r="AD185" s="418">
        <v>9.0941476909407193</v>
      </c>
      <c r="AE185" s="190" t="s">
        <v>6</v>
      </c>
      <c r="AN185" s="375"/>
      <c r="AO185" s="376"/>
      <c r="AP185" s="377"/>
      <c r="AQ185" s="377"/>
      <c r="AR185" s="239"/>
      <c r="AS185" s="239"/>
    </row>
    <row r="186" spans="1:45" x14ac:dyDescent="0.25">
      <c r="A186" s="544" t="s">
        <v>60</v>
      </c>
      <c r="B186" s="85">
        <v>5457000</v>
      </c>
      <c r="C186" s="583">
        <v>8.9822817977409688</v>
      </c>
      <c r="D186" s="413">
        <v>126.08658458667314</v>
      </c>
      <c r="E186" s="413">
        <v>109.54415597558965</v>
      </c>
      <c r="F186" s="414">
        <v>0.59141429591108019</v>
      </c>
      <c r="G186" s="414">
        <v>0.52894034786968502</v>
      </c>
      <c r="H186" s="414">
        <v>0.68694731024318345</v>
      </c>
      <c r="I186" s="415">
        <v>27933.561239746534</v>
      </c>
      <c r="J186" s="415"/>
      <c r="K186" s="424">
        <v>7.8399026958036497</v>
      </c>
      <c r="L186" s="424">
        <v>7.7885610655739503</v>
      </c>
      <c r="M186" s="424">
        <v>7.71805608914012</v>
      </c>
      <c r="N186" s="424">
        <v>7.7727121396121097</v>
      </c>
      <c r="O186" s="424">
        <v>7.7120979662982299</v>
      </c>
      <c r="P186" s="424">
        <v>7.80957906057463</v>
      </c>
      <c r="Q186" s="424">
        <v>7.7027811245392304</v>
      </c>
      <c r="R186" s="424">
        <v>7.5698107843944404</v>
      </c>
      <c r="S186" s="419">
        <v>7.55653382409435</v>
      </c>
      <c r="T186" s="419">
        <v>6.83870216392814</v>
      </c>
      <c r="U186" s="419">
        <v>7.3883766111774198</v>
      </c>
      <c r="V186" s="419">
        <v>7.0074909413773003</v>
      </c>
      <c r="W186" s="373">
        <v>6.7229150638278696</v>
      </c>
      <c r="X186" s="373">
        <v>6.7359829015489101</v>
      </c>
      <c r="Y186" s="425">
        <v>6.2741129936313298</v>
      </c>
      <c r="Z186" s="425">
        <v>6.3715246124460396</v>
      </c>
      <c r="AA186" s="438">
        <v>6.5169690713802897</v>
      </c>
      <c r="AB186" s="419">
        <v>6.9629479899406403</v>
      </c>
      <c r="AC186" s="438">
        <v>7.0087640668015201</v>
      </c>
      <c r="AD186" s="418">
        <v>6.6015671456490397</v>
      </c>
      <c r="AE186" s="190" t="s">
        <v>6</v>
      </c>
      <c r="AN186" s="375"/>
      <c r="AO186" s="376"/>
      <c r="AP186" s="377"/>
      <c r="AQ186" s="377"/>
      <c r="AR186" s="239"/>
      <c r="AS186" s="239"/>
    </row>
    <row r="187" spans="1:45" x14ac:dyDescent="0.25">
      <c r="A187" s="544" t="s">
        <v>37</v>
      </c>
      <c r="B187" s="85">
        <v>2079000</v>
      </c>
      <c r="C187" s="583">
        <v>8.0956461053784512</v>
      </c>
      <c r="D187" s="413">
        <v>123.16759100185027</v>
      </c>
      <c r="E187" s="413">
        <v>117.44503292657774</v>
      </c>
      <c r="F187" s="414">
        <v>4.1927687071474544</v>
      </c>
      <c r="G187" s="414">
        <v>0.55234678143501437</v>
      </c>
      <c r="H187" s="414">
        <v>0.66941234325055332</v>
      </c>
      <c r="I187" s="415">
        <v>32436.824772089833</v>
      </c>
      <c r="J187" s="415">
        <v>5.92</v>
      </c>
      <c r="K187" s="424">
        <v>7.8936307406286099</v>
      </c>
      <c r="L187" s="424">
        <v>8.8315577503960601</v>
      </c>
      <c r="M187" s="424">
        <v>8.9841337725549</v>
      </c>
      <c r="N187" s="424">
        <v>8.9141401199119095</v>
      </c>
      <c r="O187" s="424">
        <v>9.0793667993452001</v>
      </c>
      <c r="P187" s="424">
        <v>9.1840209338083802</v>
      </c>
      <c r="Q187" s="424">
        <v>9.3187125506904493</v>
      </c>
      <c r="R187" s="424">
        <v>9.2546908261474794</v>
      </c>
      <c r="S187" s="419">
        <v>9.6786369254502205</v>
      </c>
      <c r="T187" s="419">
        <v>8.6555747700936401</v>
      </c>
      <c r="U187" s="419">
        <v>8.7508499062640297</v>
      </c>
      <c r="V187" s="419">
        <v>8.1720959473420205</v>
      </c>
      <c r="W187" s="373">
        <v>7.9075994598216797</v>
      </c>
      <c r="X187" s="373">
        <v>7.9018282580053496</v>
      </c>
      <c r="Y187" s="425">
        <v>7.2290782025078704</v>
      </c>
      <c r="Z187" s="425">
        <v>7.2825741101181398</v>
      </c>
      <c r="AA187" s="438">
        <v>7.6301335812287601</v>
      </c>
      <c r="AB187" s="419">
        <v>7.59746318033827</v>
      </c>
      <c r="AC187" s="438">
        <v>7.6583277291688701</v>
      </c>
      <c r="AD187" s="418">
        <v>7.3803928430837198</v>
      </c>
      <c r="AE187" s="190" t="s">
        <v>6</v>
      </c>
      <c r="AN187" s="375"/>
      <c r="AO187" s="376"/>
      <c r="AP187" s="377"/>
      <c r="AQ187" s="377"/>
      <c r="AR187" s="239"/>
      <c r="AS187" s="239"/>
    </row>
    <row r="188" spans="1:45" x14ac:dyDescent="0.25">
      <c r="A188" s="544" t="s">
        <v>157</v>
      </c>
      <c r="B188" s="85">
        <v>670000</v>
      </c>
      <c r="C188" s="583">
        <v>0.3319732052858837</v>
      </c>
      <c r="D188" s="413">
        <v>75.193239132325061</v>
      </c>
      <c r="E188" s="413">
        <v>97.394962514070954</v>
      </c>
      <c r="F188" s="414">
        <v>-0.48449612403100861</v>
      </c>
      <c r="G188" s="429"/>
      <c r="H188" s="429"/>
      <c r="I188" s="415">
        <v>2144.6541360120968</v>
      </c>
      <c r="J188" s="415"/>
      <c r="K188" s="416">
        <v>0.411905411176198</v>
      </c>
      <c r="L188" s="416">
        <v>0.424350119027115</v>
      </c>
      <c r="M188" s="416">
        <v>0.38498885338026301</v>
      </c>
      <c r="N188" s="416">
        <v>0.365966239801777</v>
      </c>
      <c r="O188" s="416">
        <v>0.39950222867368901</v>
      </c>
      <c r="P188" s="416">
        <v>0.398205911160113</v>
      </c>
      <c r="Q188" s="416">
        <v>0.357432637750768</v>
      </c>
      <c r="R188" s="416">
        <v>0.32813063808362097</v>
      </c>
      <c r="S188" s="417">
        <v>0.34890091739349799</v>
      </c>
      <c r="T188" s="417">
        <v>0.33184496264364599</v>
      </c>
      <c r="U188" s="417">
        <v>0.34892677886852702</v>
      </c>
      <c r="V188" s="417">
        <v>0.42703215922473098</v>
      </c>
      <c r="W188" s="370">
        <v>0.591589475321737</v>
      </c>
      <c r="X188" s="372">
        <v>0.34958905817275399</v>
      </c>
      <c r="Y188" s="149">
        <v>0.22164543887093899</v>
      </c>
      <c r="Z188" s="149">
        <v>0.21345935727026399</v>
      </c>
      <c r="AA188" s="438">
        <v>0.20112159054954101</v>
      </c>
      <c r="AB188" s="419">
        <v>0.20575190838309801</v>
      </c>
      <c r="AC188" s="438">
        <v>0.210388772905757</v>
      </c>
      <c r="AD188" s="418">
        <v>0.219252177532794</v>
      </c>
      <c r="AE188" s="190" t="s">
        <v>369</v>
      </c>
      <c r="AN188" s="375"/>
      <c r="AO188" s="376"/>
      <c r="AP188" s="377"/>
      <c r="AQ188" s="377"/>
      <c r="AR188" s="239"/>
      <c r="AS188" s="239"/>
    </row>
    <row r="189" spans="1:45" x14ac:dyDescent="0.25">
      <c r="A189" s="690" t="s">
        <v>248</v>
      </c>
      <c r="B189" s="85">
        <v>15443000</v>
      </c>
      <c r="C189" s="583">
        <v>6.0561899994555871E-2</v>
      </c>
      <c r="D189" s="413">
        <v>33.462376482210331</v>
      </c>
      <c r="E189" s="413">
        <v>75.939336210893174</v>
      </c>
      <c r="F189" s="414">
        <v>-4.8145005857381005</v>
      </c>
      <c r="G189" s="414"/>
      <c r="H189" s="414"/>
      <c r="I189" s="430"/>
      <c r="J189" s="415"/>
      <c r="K189" s="416">
        <v>5.9996396822517499E-2</v>
      </c>
      <c r="L189" s="416">
        <v>5.92987060332942E-2</v>
      </c>
      <c r="M189" s="416">
        <v>5.6862792218434002E-2</v>
      </c>
      <c r="N189" s="416">
        <v>5.8486963495434301E-2</v>
      </c>
      <c r="O189" s="416">
        <v>5.88671674071835E-2</v>
      </c>
      <c r="P189" s="416">
        <v>7.3463614562937804E-2</v>
      </c>
      <c r="Q189" s="416">
        <v>7.6620714005582694E-2</v>
      </c>
      <c r="R189" s="416">
        <v>6.8861987217581896E-2</v>
      </c>
      <c r="S189" s="417">
        <v>6.7360160474259606E-2</v>
      </c>
      <c r="T189" s="417">
        <v>6.3440326026648494E-2</v>
      </c>
      <c r="U189" s="417">
        <v>6.8683331966614705E-2</v>
      </c>
      <c r="V189" s="417">
        <v>7.7989629026095006E-2</v>
      </c>
      <c r="W189" s="370">
        <v>7.90204941067707E-2</v>
      </c>
      <c r="X189" s="372">
        <v>6.3437584115501502E-2</v>
      </c>
      <c r="Y189" s="149">
        <v>6.1824124482169097E-2</v>
      </c>
      <c r="Z189" s="149">
        <v>6.1625763153845603E-2</v>
      </c>
      <c r="AA189" s="438">
        <v>6.1623103244866598E-2</v>
      </c>
      <c r="AB189" s="419">
        <v>6.1857632168221099E-2</v>
      </c>
      <c r="AC189" s="438">
        <v>6.1997153150209899E-2</v>
      </c>
      <c r="AD189" s="418">
        <v>6.1935502565174098E-2</v>
      </c>
      <c r="AE189" s="190" t="s">
        <v>369</v>
      </c>
      <c r="AN189" s="375"/>
      <c r="AO189" s="376"/>
      <c r="AP189" s="377"/>
      <c r="AQ189" s="377"/>
      <c r="AR189" s="239"/>
      <c r="AS189" s="239"/>
    </row>
    <row r="190" spans="1:45" x14ac:dyDescent="0.25">
      <c r="A190" s="544" t="s">
        <v>52</v>
      </c>
      <c r="B190" s="85">
        <v>58558000</v>
      </c>
      <c r="C190" s="583">
        <v>7.7668338177826985</v>
      </c>
      <c r="D190" s="413">
        <v>91.741383187950291</v>
      </c>
      <c r="E190" s="413">
        <v>63.844882451884743</v>
      </c>
      <c r="F190" s="414">
        <v>-1.1924290582513071</v>
      </c>
      <c r="G190" s="414">
        <v>6.8048548416897309E-2</v>
      </c>
      <c r="H190" s="414">
        <v>6.0661089967737572E-2</v>
      </c>
      <c r="I190" s="415">
        <v>12092.824279031282</v>
      </c>
      <c r="J190" s="415">
        <v>5.86</v>
      </c>
      <c r="K190" s="424">
        <v>7.5519429591767002</v>
      </c>
      <c r="L190" s="424">
        <v>7.6563680550341697</v>
      </c>
      <c r="M190" s="424">
        <v>7.83669947131727</v>
      </c>
      <c r="N190" s="424">
        <v>8.2215194886821692</v>
      </c>
      <c r="O190" s="424">
        <v>8.7638347420478606</v>
      </c>
      <c r="P190" s="424">
        <v>8.8747737143855296</v>
      </c>
      <c r="Q190" s="424">
        <v>8.8617047751974098</v>
      </c>
      <c r="R190" s="424">
        <v>9.1471253676658595</v>
      </c>
      <c r="S190" s="419">
        <v>9.6406691841760193</v>
      </c>
      <c r="T190" s="419">
        <v>8.9189003854648092</v>
      </c>
      <c r="U190" s="419">
        <v>9.0143806591285802</v>
      </c>
      <c r="V190" s="419">
        <v>8.5322628064712394</v>
      </c>
      <c r="W190" s="373">
        <v>8.7136487947932206</v>
      </c>
      <c r="X190" s="373">
        <v>8.7978275261236298</v>
      </c>
      <c r="Y190" s="425">
        <v>8.8850719228545891</v>
      </c>
      <c r="Z190" s="425">
        <v>8.6407018901000505</v>
      </c>
      <c r="AA190" s="438">
        <v>8.5065327882094994</v>
      </c>
      <c r="AB190" s="419">
        <v>8.4932325327642406</v>
      </c>
      <c r="AC190" s="438">
        <v>8.4939207972563899</v>
      </c>
      <c r="AD190" s="418">
        <v>8.5225438224400794</v>
      </c>
      <c r="AE190" s="190" t="s">
        <v>6</v>
      </c>
      <c r="AN190" s="375"/>
      <c r="AO190" s="376"/>
      <c r="AP190" s="377"/>
      <c r="AQ190" s="377"/>
      <c r="AR190" s="239"/>
      <c r="AS190" s="239"/>
    </row>
    <row r="191" spans="1:45" x14ac:dyDescent="0.25">
      <c r="A191" s="544" t="s">
        <v>24</v>
      </c>
      <c r="B191" s="85">
        <v>51225000</v>
      </c>
      <c r="C191" s="583">
        <v>8.1948609235215493</v>
      </c>
      <c r="D191" s="413">
        <v>109.77302886202575</v>
      </c>
      <c r="E191" s="413">
        <v>107.51807570889839</v>
      </c>
      <c r="F191" s="414">
        <v>-6.5611268283874091</v>
      </c>
      <c r="G191" s="414">
        <v>0.38850930208071965</v>
      </c>
      <c r="H191" s="414">
        <v>0.68742140278284858</v>
      </c>
      <c r="I191" s="415">
        <v>36232.322662436382</v>
      </c>
      <c r="J191" s="415">
        <v>52.8</v>
      </c>
      <c r="K191" s="424">
        <v>10.2079599901035</v>
      </c>
      <c r="L191" s="424">
        <v>10.4291492086543</v>
      </c>
      <c r="M191" s="424">
        <v>10.2773871301103</v>
      </c>
      <c r="N191" s="424">
        <v>10.301943436130101</v>
      </c>
      <c r="O191" s="424">
        <v>10.656793637265199</v>
      </c>
      <c r="P191" s="424">
        <v>10.6021693880596</v>
      </c>
      <c r="Q191" s="424">
        <v>10.701629600082001</v>
      </c>
      <c r="R191" s="424">
        <v>10.8792476308332</v>
      </c>
      <c r="S191" s="419">
        <v>11.0468812558703</v>
      </c>
      <c r="T191" s="419">
        <v>11.1576774736596</v>
      </c>
      <c r="U191" s="419">
        <v>12.0638581338818</v>
      </c>
      <c r="V191" s="419">
        <v>12.6226102927253</v>
      </c>
      <c r="W191" s="373">
        <v>12.615339505009199</v>
      </c>
      <c r="X191" s="373">
        <v>12.475497016996901</v>
      </c>
      <c r="Y191" s="425">
        <v>12.3406344577498</v>
      </c>
      <c r="Z191" s="425">
        <v>12.630154616133</v>
      </c>
      <c r="AA191" s="438">
        <v>12.695080928745099</v>
      </c>
      <c r="AB191" s="419">
        <v>12.847660325981799</v>
      </c>
      <c r="AC191" s="438">
        <v>13.161488869940399</v>
      </c>
      <c r="AD191" s="418">
        <v>12.6973103254953</v>
      </c>
      <c r="AE191" s="190" t="s">
        <v>6</v>
      </c>
      <c r="AN191" s="375"/>
      <c r="AO191" s="376"/>
      <c r="AP191" s="377"/>
      <c r="AQ191" s="377"/>
      <c r="AR191" s="239"/>
      <c r="AS191" s="239"/>
    </row>
    <row r="192" spans="1:45" x14ac:dyDescent="0.25">
      <c r="A192" s="690" t="s">
        <v>249</v>
      </c>
      <c r="B192" s="85">
        <v>11062000</v>
      </c>
      <c r="C192" s="584"/>
      <c r="D192" s="426"/>
      <c r="E192" s="413">
        <v>98.612426186091767</v>
      </c>
      <c r="F192" s="414">
        <v>0</v>
      </c>
      <c r="G192" s="414"/>
      <c r="H192" s="414"/>
      <c r="I192" s="430"/>
      <c r="J192" s="415"/>
      <c r="K192" s="435"/>
      <c r="L192" s="435"/>
      <c r="M192" s="435"/>
      <c r="N192" s="435"/>
      <c r="O192" s="435"/>
      <c r="P192" s="435"/>
      <c r="Q192" s="435"/>
      <c r="R192" s="435"/>
      <c r="S192" s="432"/>
      <c r="T192" s="432"/>
      <c r="U192" s="432"/>
      <c r="V192" s="432"/>
      <c r="W192" s="379"/>
      <c r="X192" s="380"/>
      <c r="Y192" s="433"/>
      <c r="Z192" s="433"/>
      <c r="AA192" s="532"/>
      <c r="AB192" s="432"/>
      <c r="AC192" s="532"/>
      <c r="AD192" s="434"/>
      <c r="AE192" s="190" t="s">
        <v>304</v>
      </c>
      <c r="AN192" s="375"/>
      <c r="AO192" s="376"/>
      <c r="AP192" s="377"/>
      <c r="AQ192" s="377"/>
      <c r="AR192" s="239"/>
      <c r="AS192" s="239"/>
    </row>
    <row r="193" spans="1:45" x14ac:dyDescent="0.25">
      <c r="A193" s="544" t="s">
        <v>43</v>
      </c>
      <c r="B193" s="85">
        <v>46737000</v>
      </c>
      <c r="C193" s="583">
        <v>6.3315840306103812</v>
      </c>
      <c r="D193" s="413">
        <v>126.23104020418191</v>
      </c>
      <c r="E193" s="413">
        <v>151.11435095775605</v>
      </c>
      <c r="F193" s="414">
        <v>17.055605622223275</v>
      </c>
      <c r="G193" s="414">
        <v>0.33973432181418634</v>
      </c>
      <c r="H193" s="414">
        <v>0.3200303784746808</v>
      </c>
      <c r="I193" s="415">
        <v>35353.32258697482</v>
      </c>
      <c r="J193" s="415">
        <v>364.4</v>
      </c>
      <c r="K193" s="424">
        <v>7.63006486065564</v>
      </c>
      <c r="L193" s="424">
        <v>7.5370387310887796</v>
      </c>
      <c r="M193" s="424">
        <v>7.8647935931352499</v>
      </c>
      <c r="N193" s="424">
        <v>7.9117324934753102</v>
      </c>
      <c r="O193" s="424">
        <v>8.1651372661441197</v>
      </c>
      <c r="P193" s="424">
        <v>8.3809062932706002</v>
      </c>
      <c r="Q193" s="424">
        <v>8.0462652364624194</v>
      </c>
      <c r="R193" s="424">
        <v>8.2169159478278004</v>
      </c>
      <c r="S193" s="419">
        <v>7.4233569002734896</v>
      </c>
      <c r="T193" s="419">
        <v>6.4928132382213697</v>
      </c>
      <c r="U193" s="419">
        <v>6.1614973362054002</v>
      </c>
      <c r="V193" s="419">
        <v>6.1892933371816898</v>
      </c>
      <c r="W193" s="373">
        <v>6.0880599074212496</v>
      </c>
      <c r="X193" s="373">
        <v>5.5120061980123101</v>
      </c>
      <c r="Y193" s="425">
        <v>5.5050150499221902</v>
      </c>
      <c r="Z193" s="425">
        <v>5.8454299592867702</v>
      </c>
      <c r="AA193" s="438">
        <v>5.6473828456716202</v>
      </c>
      <c r="AB193" s="419">
        <v>5.9955652568564304</v>
      </c>
      <c r="AC193" s="438">
        <v>5.8572927260229699</v>
      </c>
      <c r="AD193" s="418">
        <v>5.5836430581994403</v>
      </c>
      <c r="AE193" s="190" t="s">
        <v>6</v>
      </c>
      <c r="AN193" s="375"/>
      <c r="AO193" s="376"/>
      <c r="AP193" s="377"/>
      <c r="AQ193" s="377"/>
      <c r="AR193" s="239"/>
      <c r="AS193" s="239"/>
    </row>
    <row r="194" spans="1:45" x14ac:dyDescent="0.25">
      <c r="A194" s="544" t="s">
        <v>158</v>
      </c>
      <c r="B194" s="85">
        <v>21324000</v>
      </c>
      <c r="C194" s="583">
        <v>0.37784378151054637</v>
      </c>
      <c r="D194" s="413">
        <v>104.58579610612385</v>
      </c>
      <c r="E194" s="413">
        <v>57.274482146545736</v>
      </c>
      <c r="F194" s="414">
        <v>-6.736777930193572</v>
      </c>
      <c r="G194" s="429"/>
      <c r="H194" s="429"/>
      <c r="I194" s="415">
        <v>10796.662026085898</v>
      </c>
      <c r="J194" s="415"/>
      <c r="K194" s="416">
        <v>0.610234324395029</v>
      </c>
      <c r="L194" s="416">
        <v>0.60107984640513701</v>
      </c>
      <c r="M194" s="416">
        <v>0.62400070915731398</v>
      </c>
      <c r="N194" s="416">
        <v>0.66931589441200501</v>
      </c>
      <c r="O194" s="416">
        <v>0.68606062508153298</v>
      </c>
      <c r="P194" s="416">
        <v>0.744249978508702</v>
      </c>
      <c r="Q194" s="416">
        <v>0.662761451968917</v>
      </c>
      <c r="R194" s="416">
        <v>0.72082555845432805</v>
      </c>
      <c r="S194" s="417">
        <v>0.68135147663227402</v>
      </c>
      <c r="T194" s="417">
        <v>0.65050162890381602</v>
      </c>
      <c r="U194" s="417">
        <v>0.683996689862712</v>
      </c>
      <c r="V194" s="417">
        <v>0.80016835305552503</v>
      </c>
      <c r="W194" s="370">
        <v>0.86878354209291697</v>
      </c>
      <c r="X194" s="372">
        <v>0.74773194126261799</v>
      </c>
      <c r="Y194" s="149">
        <v>0.89300103174086998</v>
      </c>
      <c r="Z194" s="149">
        <v>1.0393224274188499</v>
      </c>
      <c r="AA194" s="438">
        <v>1.10750384074332</v>
      </c>
      <c r="AB194" s="419">
        <v>1.21340311579617</v>
      </c>
      <c r="AC194" s="438">
        <v>1.21424808337836</v>
      </c>
      <c r="AD194" s="418">
        <v>1.3115024751839299</v>
      </c>
      <c r="AE194" s="190" t="s">
        <v>369</v>
      </c>
      <c r="AN194" s="375"/>
      <c r="AO194" s="376"/>
      <c r="AP194" s="377"/>
      <c r="AQ194" s="377"/>
      <c r="AR194" s="239"/>
      <c r="AS194" s="239"/>
    </row>
    <row r="195" spans="1:45" x14ac:dyDescent="0.25">
      <c r="A195" s="544" t="s">
        <v>159</v>
      </c>
      <c r="B195" s="85">
        <v>42813000</v>
      </c>
      <c r="C195" s="583">
        <v>0.16761551400297409</v>
      </c>
      <c r="D195" s="413">
        <v>74.11625053956098</v>
      </c>
      <c r="E195" s="413">
        <v>94.854538535026876</v>
      </c>
      <c r="F195" s="414">
        <v>-3.7034719851034015</v>
      </c>
      <c r="G195" s="429"/>
      <c r="H195" s="429"/>
      <c r="I195" s="415">
        <v>3995.7106074376829</v>
      </c>
      <c r="J195" s="415"/>
      <c r="K195" s="416">
        <v>0.17763609975023001</v>
      </c>
      <c r="L195" s="416">
        <v>0.188273079843296</v>
      </c>
      <c r="M195" s="416">
        <v>0.223298977414191</v>
      </c>
      <c r="N195" s="416">
        <v>0.222940204125606</v>
      </c>
      <c r="O195" s="416">
        <v>0.241963243628535</v>
      </c>
      <c r="P195" s="416">
        <v>0.27725425344559801</v>
      </c>
      <c r="Q195" s="416">
        <v>0.33013929305405798</v>
      </c>
      <c r="R195" s="416">
        <v>0.34856913304285703</v>
      </c>
      <c r="S195" s="417">
        <v>0.36231606576959002</v>
      </c>
      <c r="T195" s="417">
        <v>0.36519563092820401</v>
      </c>
      <c r="U195" s="417">
        <v>0.37618364087017397</v>
      </c>
      <c r="V195" s="417">
        <v>0.35130637066480802</v>
      </c>
      <c r="W195" s="370">
        <v>0.37027129035452999</v>
      </c>
      <c r="X195" s="372">
        <v>0.35815663677734</v>
      </c>
      <c r="Y195" s="149">
        <v>0.35362499845703899</v>
      </c>
      <c r="Z195" s="149">
        <v>0.37876886793423298</v>
      </c>
      <c r="AA195" s="438">
        <v>0.418391453020097</v>
      </c>
      <c r="AB195" s="419">
        <v>0.40213662551902701</v>
      </c>
      <c r="AC195" s="438">
        <v>0.40318543774704302</v>
      </c>
      <c r="AD195" s="418">
        <v>0.40468944572626903</v>
      </c>
      <c r="AE195" s="190" t="s">
        <v>369</v>
      </c>
      <c r="AN195" s="381"/>
      <c r="AO195" s="376"/>
      <c r="AP195" s="377"/>
      <c r="AQ195" s="377"/>
      <c r="AR195" s="239"/>
      <c r="AS195" s="239"/>
    </row>
    <row r="196" spans="1:45" x14ac:dyDescent="0.25">
      <c r="A196" s="544" t="s">
        <v>77</v>
      </c>
      <c r="B196" s="85">
        <v>581000</v>
      </c>
      <c r="C196" s="583">
        <v>1.9487156362849756</v>
      </c>
      <c r="D196" s="413">
        <v>108.63450822601006</v>
      </c>
      <c r="E196" s="413">
        <v>89.383088515506756</v>
      </c>
      <c r="F196" s="414">
        <v>-0.95836894152118157</v>
      </c>
      <c r="G196" s="429"/>
      <c r="H196" s="429"/>
      <c r="I196" s="421">
        <v>14994.242446492872</v>
      </c>
      <c r="J196" s="415"/>
      <c r="K196" s="424">
        <v>3.14784081267597</v>
      </c>
      <c r="L196" s="424">
        <v>3.1807611150416499</v>
      </c>
      <c r="M196" s="424">
        <v>2.30462533972061</v>
      </c>
      <c r="N196" s="424">
        <v>2.5253055177625101</v>
      </c>
      <c r="O196" s="424">
        <v>2.8249279423860001</v>
      </c>
      <c r="P196" s="424">
        <v>3.3783619814569099</v>
      </c>
      <c r="Q196" s="424">
        <v>3.0349409127773401</v>
      </c>
      <c r="R196" s="424">
        <v>2.7631169680501499</v>
      </c>
      <c r="S196" s="419">
        <v>2.82394876229744</v>
      </c>
      <c r="T196" s="419">
        <v>2.7801888889956001</v>
      </c>
      <c r="U196" s="419">
        <v>3.26892365772482</v>
      </c>
      <c r="V196" s="419">
        <v>3.4270172576934401</v>
      </c>
      <c r="W196" s="373">
        <v>3.8251809042278899</v>
      </c>
      <c r="X196" s="374">
        <v>3.7188527599808299</v>
      </c>
      <c r="Y196" s="425">
        <v>3.7299069468981298</v>
      </c>
      <c r="Z196" s="425">
        <v>3.8366914104098302</v>
      </c>
      <c r="AA196" s="438">
        <v>3.5280978528569</v>
      </c>
      <c r="AB196" s="419">
        <v>3.5356617176807998</v>
      </c>
      <c r="AC196" s="438">
        <v>3.5441340817590699</v>
      </c>
      <c r="AD196" s="418">
        <v>3.5921567915009098</v>
      </c>
      <c r="AE196" s="190" t="s">
        <v>6</v>
      </c>
      <c r="AN196" s="381"/>
      <c r="AO196" s="382"/>
      <c r="AP196" s="377"/>
      <c r="AQ196" s="377"/>
      <c r="AR196" s="239"/>
      <c r="AS196" s="239"/>
    </row>
    <row r="197" spans="1:45" x14ac:dyDescent="0.25">
      <c r="A197" s="544" t="s">
        <v>160</v>
      </c>
      <c r="B197" s="85">
        <v>1148000</v>
      </c>
      <c r="C197" s="583">
        <v>0.71515351170698571</v>
      </c>
      <c r="D197" s="413">
        <v>84.574565744760548</v>
      </c>
      <c r="E197" s="413">
        <v>79.032025267307617</v>
      </c>
      <c r="F197" s="414">
        <v>5.1831375259156935</v>
      </c>
      <c r="G197" s="429"/>
      <c r="H197" s="429"/>
      <c r="I197" s="415">
        <v>8219.5239236546095</v>
      </c>
      <c r="J197" s="415"/>
      <c r="K197" s="416">
        <v>1.57731325193906</v>
      </c>
      <c r="L197" s="416">
        <v>1.5323916884659301</v>
      </c>
      <c r="M197" s="416">
        <v>1.4366202887423201</v>
      </c>
      <c r="N197" s="416">
        <v>1.29626830460878</v>
      </c>
      <c r="O197" s="416">
        <v>1.2381210157063101</v>
      </c>
      <c r="P197" s="416">
        <v>1.3936088700042699</v>
      </c>
      <c r="Q197" s="416">
        <v>1.51149893522263</v>
      </c>
      <c r="R197" s="416">
        <v>1.8226354319018301</v>
      </c>
      <c r="S197" s="417">
        <v>1.8806479873155599</v>
      </c>
      <c r="T197" s="417">
        <v>1.79096901935342</v>
      </c>
      <c r="U197" s="417">
        <v>1.7025651113364999</v>
      </c>
      <c r="V197" s="417">
        <v>1.4183156364037</v>
      </c>
      <c r="W197" s="370">
        <v>1.41239942896744</v>
      </c>
      <c r="X197" s="372">
        <v>0.94933300652792896</v>
      </c>
      <c r="Y197" s="149">
        <v>0.90538289318199405</v>
      </c>
      <c r="Z197" s="149">
        <v>0.86628847785839402</v>
      </c>
      <c r="AA197" s="438">
        <v>0.87537055029409605</v>
      </c>
      <c r="AB197" s="419">
        <v>0.88908495884439598</v>
      </c>
      <c r="AC197" s="438">
        <v>0.85925288479464701</v>
      </c>
      <c r="AD197" s="418">
        <v>0.80766944516586703</v>
      </c>
      <c r="AE197" s="190" t="s">
        <v>369</v>
      </c>
      <c r="AN197" s="383"/>
      <c r="AO197" s="376"/>
      <c r="AP197" s="377"/>
      <c r="AQ197" s="377"/>
      <c r="AR197" s="239"/>
      <c r="AS197" s="239"/>
    </row>
    <row r="198" spans="1:45" x14ac:dyDescent="0.25">
      <c r="A198" s="544" t="s">
        <v>47</v>
      </c>
      <c r="B198" s="85">
        <v>10036000</v>
      </c>
      <c r="C198" s="583">
        <v>7.0806541773586487</v>
      </c>
      <c r="D198" s="413">
        <v>136.33016541453779</v>
      </c>
      <c r="E198" s="413">
        <v>228.69469346299098</v>
      </c>
      <c r="F198" s="414">
        <v>-8.2211976020880275</v>
      </c>
      <c r="G198" s="414">
        <v>1.8833539374647075</v>
      </c>
      <c r="H198" s="414">
        <v>1.6394439158473413</v>
      </c>
      <c r="I198" s="415">
        <v>47693.929375176092</v>
      </c>
      <c r="J198" s="415">
        <v>1105.17</v>
      </c>
      <c r="K198" s="424">
        <v>6.5714638315358398</v>
      </c>
      <c r="L198" s="424">
        <v>6.5568763682657103</v>
      </c>
      <c r="M198" s="424">
        <v>6.6952129065666401</v>
      </c>
      <c r="N198" s="424">
        <v>6.7468112857479596</v>
      </c>
      <c r="O198" s="424">
        <v>6.5456713065432499</v>
      </c>
      <c r="P198" s="424">
        <v>6.17569067629461</v>
      </c>
      <c r="Q198" s="424">
        <v>6.0764927498884198</v>
      </c>
      <c r="R198" s="424">
        <v>5.7752869144953101</v>
      </c>
      <c r="S198" s="419">
        <v>5.5194646021821203</v>
      </c>
      <c r="T198" s="419">
        <v>5.0740438881073402</v>
      </c>
      <c r="U198" s="419">
        <v>5.6752990895090401</v>
      </c>
      <c r="V198" s="419">
        <v>5.1801533963529396</v>
      </c>
      <c r="W198" s="373">
        <v>4.81124871805339</v>
      </c>
      <c r="X198" s="373">
        <v>4.5777956528980797</v>
      </c>
      <c r="Y198" s="425">
        <v>4.5505264463136896</v>
      </c>
      <c r="Z198" s="425">
        <v>4.5263820530479899</v>
      </c>
      <c r="AA198" s="438">
        <v>4.5403159553764301</v>
      </c>
      <c r="AB198" s="419">
        <v>4.4757099871959101</v>
      </c>
      <c r="AC198" s="438">
        <v>4.3652610397492904</v>
      </c>
      <c r="AD198" s="418">
        <v>4.4512253355271296</v>
      </c>
      <c r="AE198" s="190" t="s">
        <v>6</v>
      </c>
      <c r="AN198" s="383"/>
      <c r="AO198" s="376"/>
      <c r="AP198" s="377"/>
      <c r="AQ198" s="377"/>
      <c r="AR198" s="239"/>
      <c r="AS198" s="239"/>
    </row>
    <row r="199" spans="1:45" x14ac:dyDescent="0.25">
      <c r="A199" s="544" t="s">
        <v>56</v>
      </c>
      <c r="B199" s="85">
        <v>8591000</v>
      </c>
      <c r="C199" s="583">
        <v>6.5285938870675135</v>
      </c>
      <c r="D199" s="413">
        <v>141.20941577677317</v>
      </c>
      <c r="E199" s="413">
        <v>105.43355893325946</v>
      </c>
      <c r="F199" s="414">
        <v>4.4576883009908581</v>
      </c>
      <c r="G199" s="414">
        <v>0.83548120364901579</v>
      </c>
      <c r="H199" s="414">
        <v>0.77708929138862404</v>
      </c>
      <c r="I199" s="415">
        <v>60906.991580400623</v>
      </c>
      <c r="J199" s="415">
        <v>312.93</v>
      </c>
      <c r="K199" s="424">
        <v>6.2657579723701504</v>
      </c>
      <c r="L199" s="424">
        <v>6.43388971448167</v>
      </c>
      <c r="M199" s="424">
        <v>6.1717556025765097</v>
      </c>
      <c r="N199" s="424">
        <v>6.3097572284875403</v>
      </c>
      <c r="O199" s="424">
        <v>6.3350486250672002</v>
      </c>
      <c r="P199" s="424">
        <v>6.3644659585510004</v>
      </c>
      <c r="Q199" s="424">
        <v>6.2454760373138196</v>
      </c>
      <c r="R199" s="424">
        <v>5.9225601907131402</v>
      </c>
      <c r="S199" s="419">
        <v>6.0368442908616302</v>
      </c>
      <c r="T199" s="419">
        <v>5.7870091304716498</v>
      </c>
      <c r="U199" s="419">
        <v>5.9326475192716899</v>
      </c>
      <c r="V199" s="419">
        <v>5.3401679509952897</v>
      </c>
      <c r="W199" s="373">
        <v>5.4352656938406296</v>
      </c>
      <c r="X199" s="373">
        <v>5.49192295103318</v>
      </c>
      <c r="Y199" s="425">
        <v>4.9754476144340698</v>
      </c>
      <c r="Z199" s="425">
        <v>4.8368896921501401</v>
      </c>
      <c r="AA199" s="438">
        <v>4.8432709205069404</v>
      </c>
      <c r="AB199" s="419">
        <v>4.6930252373474497</v>
      </c>
      <c r="AC199" s="438">
        <v>4.5078009212417696</v>
      </c>
      <c r="AD199" s="418">
        <v>4.5736134630597203</v>
      </c>
      <c r="AE199" s="190" t="s">
        <v>6</v>
      </c>
      <c r="AN199" s="383"/>
      <c r="AO199" s="376"/>
      <c r="AP199" s="377"/>
      <c r="AQ199" s="377"/>
      <c r="AR199" s="239"/>
      <c r="AS199" s="239"/>
    </row>
    <row r="200" spans="1:45" x14ac:dyDescent="0.25">
      <c r="A200" s="690" t="s">
        <v>250</v>
      </c>
      <c r="B200" s="85">
        <v>17070000</v>
      </c>
      <c r="C200" s="583">
        <v>2.8055177117117633</v>
      </c>
      <c r="D200" s="413">
        <v>96.777768539364843</v>
      </c>
      <c r="E200" s="413">
        <v>53.863291160532029</v>
      </c>
      <c r="F200" s="414">
        <v>1.0422291824171077</v>
      </c>
      <c r="G200" s="429"/>
      <c r="H200" s="429"/>
      <c r="I200" s="430"/>
      <c r="J200" s="415"/>
      <c r="K200" s="416">
        <v>2.79030332425415</v>
      </c>
      <c r="L200" s="416">
        <v>2.74239002334838</v>
      </c>
      <c r="M200" s="416">
        <v>2.6800702052148</v>
      </c>
      <c r="N200" s="416">
        <v>2.6387644928476699</v>
      </c>
      <c r="O200" s="416">
        <v>2.6926643306981699</v>
      </c>
      <c r="P200" s="416">
        <v>3.2118859220480398</v>
      </c>
      <c r="Q200" s="416">
        <v>3.2843054620993901</v>
      </c>
      <c r="R200" s="416">
        <v>3.3106205538277802</v>
      </c>
      <c r="S200" s="417">
        <v>3.2833261802154001</v>
      </c>
      <c r="T200" s="417">
        <v>3.0061061343430202</v>
      </c>
      <c r="U200" s="417">
        <v>2.96686447100786</v>
      </c>
      <c r="V200" s="417">
        <v>2.70198833682803</v>
      </c>
      <c r="W200" s="370">
        <v>2.1890361813213999</v>
      </c>
      <c r="X200" s="372">
        <v>1.6507064803837601</v>
      </c>
      <c r="Y200" s="149">
        <v>1.57318620144997</v>
      </c>
      <c r="Z200" s="149">
        <v>1.5543091874482999</v>
      </c>
      <c r="AA200" s="438">
        <v>1.49820406414872</v>
      </c>
      <c r="AB200" s="419">
        <v>1.5829773618192</v>
      </c>
      <c r="AC200" s="438">
        <v>1.53564103410219</v>
      </c>
      <c r="AD200" s="418">
        <v>1.57632454555351</v>
      </c>
      <c r="AE200" s="190" t="s">
        <v>304</v>
      </c>
      <c r="AN200" s="383"/>
      <c r="AO200" s="376"/>
      <c r="AP200" s="377"/>
      <c r="AQ200" s="377"/>
      <c r="AR200" s="239"/>
      <c r="AS200" s="239"/>
    </row>
    <row r="201" spans="1:45" x14ac:dyDescent="0.25">
      <c r="A201" s="690" t="s">
        <v>251</v>
      </c>
      <c r="B201" s="85">
        <v>23774000</v>
      </c>
      <c r="C201" s="583">
        <v>7.872473266499088</v>
      </c>
      <c r="D201" s="413">
        <v>116.7129512487641</v>
      </c>
      <c r="E201" s="426"/>
      <c r="F201" s="674"/>
      <c r="G201" s="414">
        <v>0.3857469295101249</v>
      </c>
      <c r="H201" s="414">
        <v>0.3965807481253143</v>
      </c>
      <c r="I201" s="430"/>
      <c r="J201" s="415"/>
      <c r="K201" s="438">
        <v>10.518501102050401</v>
      </c>
      <c r="L201" s="438">
        <v>10.6750492014164</v>
      </c>
      <c r="M201" s="438">
        <v>10.9970675705157</v>
      </c>
      <c r="N201" s="438">
        <v>11.358463587995301</v>
      </c>
      <c r="O201" s="438">
        <v>11.6812693200994</v>
      </c>
      <c r="P201" s="438">
        <v>11.9310253477872</v>
      </c>
      <c r="Q201" s="438">
        <v>12.181355430080799</v>
      </c>
      <c r="R201" s="438">
        <v>12.2750662517628</v>
      </c>
      <c r="S201" s="419">
        <v>11.723393982837999</v>
      </c>
      <c r="T201" s="419">
        <v>11.0649656685768</v>
      </c>
      <c r="U201" s="419">
        <v>11.7568548633951</v>
      </c>
      <c r="V201" s="419">
        <v>11.7017464926504</v>
      </c>
      <c r="W201" s="373">
        <v>11.3061033351029</v>
      </c>
      <c r="X201" s="374">
        <v>11.4116413369123</v>
      </c>
      <c r="Y201" s="425">
        <v>11.416123181940501</v>
      </c>
      <c r="Z201" s="425">
        <v>11.351863182833901</v>
      </c>
      <c r="AA201" s="438">
        <v>11.616185705586901</v>
      </c>
      <c r="AB201" s="419">
        <v>12.076612883347099</v>
      </c>
      <c r="AC201" s="438">
        <v>12.0962844151552</v>
      </c>
      <c r="AD201" s="418">
        <v>11.650053228720999</v>
      </c>
      <c r="AE201" s="190" t="s">
        <v>304</v>
      </c>
      <c r="AN201" s="383"/>
      <c r="AO201" s="376"/>
      <c r="AP201" s="377"/>
      <c r="AQ201" s="377"/>
      <c r="AR201" s="239"/>
      <c r="AS201" s="239"/>
    </row>
    <row r="202" spans="1:45" x14ac:dyDescent="0.25">
      <c r="A202" s="544" t="s">
        <v>161</v>
      </c>
      <c r="B202" s="85">
        <v>9321000</v>
      </c>
      <c r="C202" s="583">
        <v>1.0307814490816658</v>
      </c>
      <c r="D202" s="413">
        <v>85.349792134268796</v>
      </c>
      <c r="E202" s="413">
        <v>44.656482653273414</v>
      </c>
      <c r="F202" s="414">
        <v>2.7952480782669417E-2</v>
      </c>
      <c r="G202" s="429"/>
      <c r="H202" s="429"/>
      <c r="I202" s="415">
        <v>2836.2701460050889</v>
      </c>
      <c r="J202" s="415"/>
      <c r="K202" s="416">
        <v>0.45277877731894101</v>
      </c>
      <c r="L202" s="416">
        <v>0.43635342056575499</v>
      </c>
      <c r="M202" s="416">
        <v>0.43969682624785</v>
      </c>
      <c r="N202" s="416">
        <v>0.44069455695253701</v>
      </c>
      <c r="O202" s="416">
        <v>0.51246224593316703</v>
      </c>
      <c r="P202" s="416">
        <v>0.47856622838326401</v>
      </c>
      <c r="Q202" s="416">
        <v>0.511445285520016</v>
      </c>
      <c r="R202" s="416">
        <v>0.57873088673017004</v>
      </c>
      <c r="S202" s="417">
        <v>0.51970288163037504</v>
      </c>
      <c r="T202" s="417">
        <v>0.41629543504861599</v>
      </c>
      <c r="U202" s="417">
        <v>0.40979426056482698</v>
      </c>
      <c r="V202" s="417">
        <v>0.402574456052047</v>
      </c>
      <c r="W202" s="370">
        <v>0.47134951024657701</v>
      </c>
      <c r="X202" s="372">
        <v>0.40777693454998298</v>
      </c>
      <c r="Y202" s="149">
        <v>0.58492177773961895</v>
      </c>
      <c r="Z202" s="149">
        <v>0.62441545484023797</v>
      </c>
      <c r="AA202" s="438">
        <v>0.74968609406487696</v>
      </c>
      <c r="AB202" s="419">
        <v>0.78543774139509304</v>
      </c>
      <c r="AC202" s="438">
        <v>0.83126349711311198</v>
      </c>
      <c r="AD202" s="418">
        <v>0.95980664202280797</v>
      </c>
      <c r="AE202" s="190" t="s">
        <v>369</v>
      </c>
      <c r="AN202" s="383"/>
      <c r="AO202" s="376"/>
      <c r="AP202" s="377"/>
      <c r="AQ202" s="377"/>
      <c r="AR202" s="239"/>
      <c r="AS202" s="239"/>
    </row>
    <row r="203" spans="1:45" x14ac:dyDescent="0.25">
      <c r="A203" s="544" t="s">
        <v>162</v>
      </c>
      <c r="B203" s="85">
        <v>58005000</v>
      </c>
      <c r="C203" s="583">
        <v>8.7893604786312945E-2</v>
      </c>
      <c r="D203" s="413">
        <v>88.089359809497509</v>
      </c>
      <c r="E203" s="413">
        <v>70.995412731086205</v>
      </c>
      <c r="F203" s="414">
        <v>-15.744582244809212</v>
      </c>
      <c r="G203" s="429"/>
      <c r="H203" s="429"/>
      <c r="I203" s="415">
        <v>2297.9248497087142</v>
      </c>
      <c r="J203" s="415"/>
      <c r="K203" s="416">
        <v>9.0737335713031803E-2</v>
      </c>
      <c r="L203" s="416">
        <v>9.3498547142409696E-2</v>
      </c>
      <c r="M203" s="416">
        <v>0.10360646655108</v>
      </c>
      <c r="N203" s="416">
        <v>0.106752397770067</v>
      </c>
      <c r="O203" s="416">
        <v>0.13887301830065399</v>
      </c>
      <c r="P203" s="416">
        <v>0.149601090496188</v>
      </c>
      <c r="Q203" s="416">
        <v>0.15102117162020801</v>
      </c>
      <c r="R203" s="416">
        <v>0.14344475726140599</v>
      </c>
      <c r="S203" s="417">
        <v>0.14258451917906401</v>
      </c>
      <c r="T203" s="417">
        <v>0.13383216446281401</v>
      </c>
      <c r="U203" s="417">
        <v>0.156044942579601</v>
      </c>
      <c r="V203" s="417">
        <v>0.18648974688307299</v>
      </c>
      <c r="W203" s="370">
        <v>0.224974909231791</v>
      </c>
      <c r="X203" s="372">
        <v>0.224058137782711</v>
      </c>
      <c r="Y203" s="149">
        <v>0.22051901888339001</v>
      </c>
      <c r="Z203" s="149">
        <v>0.23992283164988901</v>
      </c>
      <c r="AA203" s="438">
        <v>0.217542043583698</v>
      </c>
      <c r="AB203" s="419">
        <v>0.219558166468452</v>
      </c>
      <c r="AC203" s="438">
        <v>0.22176692058488001</v>
      </c>
      <c r="AD203" s="418">
        <v>0.21904955795439801</v>
      </c>
      <c r="AE203" s="190" t="s">
        <v>369</v>
      </c>
      <c r="AN203" s="383"/>
      <c r="AO203" s="376"/>
      <c r="AP203" s="377"/>
      <c r="AQ203" s="377"/>
      <c r="AR203" s="239"/>
      <c r="AS203" s="239"/>
    </row>
    <row r="204" spans="1:45" x14ac:dyDescent="0.25">
      <c r="A204" s="544" t="s">
        <v>65</v>
      </c>
      <c r="B204" s="85">
        <v>69626000</v>
      </c>
      <c r="C204" s="583">
        <v>2.4240069985624517</v>
      </c>
      <c r="D204" s="413">
        <v>104.81126453629794</v>
      </c>
      <c r="E204" s="413">
        <v>80.198195370969188</v>
      </c>
      <c r="F204" s="414">
        <v>-0.19098846273776227</v>
      </c>
      <c r="G204" s="414"/>
      <c r="H204" s="414"/>
      <c r="I204" s="415">
        <v>15497.224661754532</v>
      </c>
      <c r="J204" s="415"/>
      <c r="K204" s="424">
        <v>2.73195733675625</v>
      </c>
      <c r="L204" s="424">
        <v>2.8427578482452098</v>
      </c>
      <c r="M204" s="424">
        <v>2.99318652578925</v>
      </c>
      <c r="N204" s="424">
        <v>3.1043933321555301</v>
      </c>
      <c r="O204" s="424">
        <v>3.3656926902981801</v>
      </c>
      <c r="P204" s="424">
        <v>3.4564548573140401</v>
      </c>
      <c r="Q204" s="424">
        <v>3.4860746978436499</v>
      </c>
      <c r="R204" s="424">
        <v>3.5678423656663001</v>
      </c>
      <c r="S204" s="419">
        <v>3.5995559562030999</v>
      </c>
      <c r="T204" s="419">
        <v>3.4786513570054098</v>
      </c>
      <c r="U204" s="419">
        <v>3.66210253438389</v>
      </c>
      <c r="V204" s="419">
        <v>3.6299922890459202</v>
      </c>
      <c r="W204" s="373">
        <v>3.8780038895480802</v>
      </c>
      <c r="X204" s="373">
        <v>4.0257293091919797</v>
      </c>
      <c r="Y204" s="425">
        <v>3.95118221122882</v>
      </c>
      <c r="Z204" s="425">
        <v>3.9972521751998298</v>
      </c>
      <c r="AA204" s="438">
        <v>3.9538172630769601</v>
      </c>
      <c r="AB204" s="419">
        <v>3.9578068840528702</v>
      </c>
      <c r="AC204" s="438">
        <v>4.03726587861473</v>
      </c>
      <c r="AD204" s="418">
        <v>3.9688341473138902</v>
      </c>
      <c r="AE204" s="190" t="s">
        <v>6</v>
      </c>
      <c r="AN204" s="383"/>
      <c r="AO204" s="376"/>
      <c r="AP204" s="377"/>
      <c r="AQ204" s="377"/>
      <c r="AR204" s="239"/>
      <c r="AS204" s="239"/>
    </row>
    <row r="205" spans="1:45" x14ac:dyDescent="0.25">
      <c r="A205" s="544" t="s">
        <v>163</v>
      </c>
      <c r="B205" s="85">
        <v>1293000</v>
      </c>
      <c r="C205" s="583">
        <v>0.16163832970022191</v>
      </c>
      <c r="D205" s="413">
        <v>80.495182393064766</v>
      </c>
      <c r="E205" s="413">
        <v>25.753885281173751</v>
      </c>
      <c r="F205" s="414">
        <v>-3.7649589888395951</v>
      </c>
      <c r="G205" s="414"/>
      <c r="H205" s="414"/>
      <c r="I205" s="415">
        <v>2643.0395293607435</v>
      </c>
      <c r="J205" s="415"/>
      <c r="K205" s="417">
        <v>0.38682525060032802</v>
      </c>
      <c r="L205" s="417">
        <v>0.26859379349288698</v>
      </c>
      <c r="M205" s="417">
        <v>0.23043403458447201</v>
      </c>
      <c r="N205" s="416">
        <v>0.213196852949258</v>
      </c>
      <c r="O205" s="416">
        <v>0.45291562699342203</v>
      </c>
      <c r="P205" s="416">
        <v>0.26474754994120703</v>
      </c>
      <c r="Q205" s="416">
        <v>0.29410329658145901</v>
      </c>
      <c r="R205" s="416">
        <v>0.34464016802811298</v>
      </c>
      <c r="S205" s="417">
        <v>0.238232130305739</v>
      </c>
      <c r="T205" s="417">
        <v>0.241403651669539</v>
      </c>
      <c r="U205" s="417">
        <v>0.227547249505691</v>
      </c>
      <c r="V205" s="417">
        <v>0.28473353583488897</v>
      </c>
      <c r="W205" s="370">
        <v>0.54598821468037695</v>
      </c>
      <c r="X205" s="372">
        <v>0.55480417967037698</v>
      </c>
      <c r="Y205" s="149">
        <v>0.36445556298427001</v>
      </c>
      <c r="Z205" s="149">
        <v>0.32459752494740801</v>
      </c>
      <c r="AA205" s="438">
        <v>0.28734562384138601</v>
      </c>
      <c r="AB205" s="419">
        <v>0.29364234725877197</v>
      </c>
      <c r="AC205" s="438">
        <v>0.278394208705183</v>
      </c>
      <c r="AD205" s="418">
        <v>0.28434540073300102</v>
      </c>
      <c r="AE205" s="190" t="s">
        <v>369</v>
      </c>
      <c r="AN205" s="383"/>
      <c r="AO205" s="376"/>
      <c r="AP205" s="377"/>
      <c r="AQ205" s="377"/>
      <c r="AR205" s="239"/>
      <c r="AS205" s="239"/>
    </row>
    <row r="206" spans="1:45" x14ac:dyDescent="0.25">
      <c r="A206" s="544" t="s">
        <v>164</v>
      </c>
      <c r="B206" s="85">
        <v>8082000</v>
      </c>
      <c r="C206" s="583">
        <v>0.1943873512326473</v>
      </c>
      <c r="D206" s="413">
        <v>75.863372901591063</v>
      </c>
      <c r="E206" s="413">
        <v>56.222768057200895</v>
      </c>
      <c r="F206" s="414">
        <v>-4.7899973584573399</v>
      </c>
      <c r="G206" s="414"/>
      <c r="H206" s="414"/>
      <c r="I206" s="415">
        <v>1369.5601947638872</v>
      </c>
      <c r="J206" s="415"/>
      <c r="K206" s="416">
        <v>0.25482126479517597</v>
      </c>
      <c r="L206" s="416">
        <v>0.22349298411313501</v>
      </c>
      <c r="M206" s="416">
        <v>0.23100600098638999</v>
      </c>
      <c r="N206" s="416">
        <v>0.269326721630745</v>
      </c>
      <c r="O206" s="416">
        <v>0.251638396216529</v>
      </c>
      <c r="P206" s="416">
        <v>0.233595464723654</v>
      </c>
      <c r="Q206" s="416">
        <v>0.21194171403904599</v>
      </c>
      <c r="R206" s="416">
        <v>0.20472906477651101</v>
      </c>
      <c r="S206" s="417">
        <v>0.26047317171930301</v>
      </c>
      <c r="T206" s="417">
        <v>0.43050293848639998</v>
      </c>
      <c r="U206" s="417">
        <v>0.39056401310174599</v>
      </c>
      <c r="V206" s="417">
        <v>0.348703058114048</v>
      </c>
      <c r="W206" s="370">
        <v>0.32415766343804497</v>
      </c>
      <c r="X206" s="372">
        <v>0.33066683800112201</v>
      </c>
      <c r="Y206" s="149">
        <v>0.328495835928238</v>
      </c>
      <c r="Z206" s="149">
        <v>0.328057020642326</v>
      </c>
      <c r="AA206" s="438">
        <v>0.33279879272241603</v>
      </c>
      <c r="AB206" s="419">
        <v>0.338245094983258</v>
      </c>
      <c r="AC206" s="438">
        <v>0.34395442650826702</v>
      </c>
      <c r="AD206" s="418">
        <v>0.34873671635730702</v>
      </c>
      <c r="AE206" s="190" t="s">
        <v>369</v>
      </c>
      <c r="AN206" s="383"/>
      <c r="AO206" s="376"/>
      <c r="AP206" s="377"/>
      <c r="AQ206" s="377"/>
      <c r="AR206" s="239"/>
      <c r="AS206" s="239"/>
    </row>
    <row r="207" spans="1:45" x14ac:dyDescent="0.25">
      <c r="A207" s="544" t="s">
        <v>253</v>
      </c>
      <c r="B207" s="85">
        <v>1395000</v>
      </c>
      <c r="C207" s="583">
        <v>11.433038983188391</v>
      </c>
      <c r="D207" s="413">
        <v>103.21353656020126</v>
      </c>
      <c r="E207" s="413">
        <v>75.410406233859504</v>
      </c>
      <c r="F207" s="414">
        <v>-3.5087719298245612</v>
      </c>
      <c r="G207" s="414"/>
      <c r="H207" s="414"/>
      <c r="I207" s="415">
        <v>27037.463468856953</v>
      </c>
      <c r="J207" s="415"/>
      <c r="K207" s="424">
        <v>14.626744052106501</v>
      </c>
      <c r="L207" s="424">
        <v>16.462803247881901</v>
      </c>
      <c r="M207" s="424">
        <v>17.951231525057899</v>
      </c>
      <c r="N207" s="424">
        <v>20.610586234640401</v>
      </c>
      <c r="O207" s="424">
        <v>22.079187745951302</v>
      </c>
      <c r="P207" s="424">
        <v>23.928349862868501</v>
      </c>
      <c r="Q207" s="424">
        <v>27.522011680840102</v>
      </c>
      <c r="R207" s="424">
        <v>27.1797135887983</v>
      </c>
      <c r="S207" s="419">
        <v>28.549896992154299</v>
      </c>
      <c r="T207" s="419">
        <v>26.103532292610598</v>
      </c>
      <c r="U207" s="419">
        <v>29.1545863086439</v>
      </c>
      <c r="V207" s="419">
        <v>28.9935042953948</v>
      </c>
      <c r="W207" s="373">
        <v>25.386824694735399</v>
      </c>
      <c r="X207" s="373">
        <v>26.716536654507699</v>
      </c>
      <c r="Y207" s="425">
        <v>27.663579496674</v>
      </c>
      <c r="Z207" s="425">
        <v>27.002626916373199</v>
      </c>
      <c r="AA207" s="438">
        <v>23.9623118507062</v>
      </c>
      <c r="AB207" s="419">
        <v>24.6961187751183</v>
      </c>
      <c r="AC207" s="438">
        <v>23.759101122805099</v>
      </c>
      <c r="AD207" s="418">
        <v>23.8059821142425</v>
      </c>
      <c r="AE207" s="190" t="s">
        <v>6</v>
      </c>
      <c r="AN207" s="383"/>
      <c r="AO207" s="376"/>
      <c r="AP207" s="377"/>
      <c r="AQ207" s="377"/>
      <c r="AR207" s="239"/>
      <c r="AS207" s="239"/>
    </row>
    <row r="208" spans="1:45" x14ac:dyDescent="0.25">
      <c r="A208" s="544" t="s">
        <v>88</v>
      </c>
      <c r="B208" s="85">
        <v>11695000</v>
      </c>
      <c r="C208" s="583">
        <v>1.9145172107018333</v>
      </c>
      <c r="D208" s="413">
        <v>104.25708334456739</v>
      </c>
      <c r="E208" s="413">
        <v>77.145229926088362</v>
      </c>
      <c r="F208" s="414">
        <v>0.25670802518183466</v>
      </c>
      <c r="G208" s="414"/>
      <c r="H208" s="414"/>
      <c r="I208" s="415">
        <v>10074.939374330192</v>
      </c>
      <c r="J208" s="415"/>
      <c r="K208" s="416">
        <v>2.1835268400476302</v>
      </c>
      <c r="L208" s="416">
        <v>2.2470241484492699</v>
      </c>
      <c r="M208" s="416">
        <v>2.2059882949626601</v>
      </c>
      <c r="N208" s="416">
        <v>2.1670409094665</v>
      </c>
      <c r="O208" s="416">
        <v>2.2725883192128902</v>
      </c>
      <c r="P208" s="416">
        <v>2.31212772660826</v>
      </c>
      <c r="Q208" s="416">
        <v>2.3656399083698698</v>
      </c>
      <c r="R208" s="416">
        <v>2.4228467777507499</v>
      </c>
      <c r="S208" s="417">
        <v>2.4503550235237799</v>
      </c>
      <c r="T208" s="417">
        <v>2.4248025761319401</v>
      </c>
      <c r="U208" s="417">
        <v>2.6252588407016999</v>
      </c>
      <c r="V208" s="417">
        <v>2.4671714595725498</v>
      </c>
      <c r="W208" s="370">
        <v>2.6189748670304098</v>
      </c>
      <c r="X208" s="370">
        <v>2.5864876630653901</v>
      </c>
      <c r="Y208" s="149">
        <v>2.7070946176302702</v>
      </c>
      <c r="Z208" s="149">
        <v>2.72363451237571</v>
      </c>
      <c r="AA208" s="438">
        <v>2.60820241246843</v>
      </c>
      <c r="AB208" s="419">
        <v>2.6488531306840901</v>
      </c>
      <c r="AC208" s="438">
        <v>2.6835608536051501</v>
      </c>
      <c r="AD208" s="418">
        <v>2.7218226502584901</v>
      </c>
      <c r="AE208" s="190" t="s">
        <v>6</v>
      </c>
      <c r="AN208" s="383"/>
      <c r="AO208" s="376"/>
      <c r="AP208" s="377"/>
      <c r="AQ208" s="377"/>
      <c r="AR208" s="239"/>
      <c r="AS208" s="239"/>
    </row>
    <row r="209" spans="1:45" x14ac:dyDescent="0.25">
      <c r="A209" s="544" t="s">
        <v>66</v>
      </c>
      <c r="B209" s="85">
        <v>83430000</v>
      </c>
      <c r="C209" s="583">
        <v>3.0402080039605233</v>
      </c>
      <c r="D209" s="413">
        <v>101.58373130661836</v>
      </c>
      <c r="E209" s="413">
        <v>92.405580403925953</v>
      </c>
      <c r="F209" s="414">
        <v>3.2199111238166211</v>
      </c>
      <c r="G209" s="414"/>
      <c r="H209" s="414"/>
      <c r="I209" s="415">
        <v>23061.012581297709</v>
      </c>
      <c r="J209" s="415">
        <v>1.94</v>
      </c>
      <c r="K209" s="424">
        <v>3.5959409004406599</v>
      </c>
      <c r="L209" s="424">
        <v>3.2211118744337801</v>
      </c>
      <c r="M209" s="424">
        <v>3.3366598894864099</v>
      </c>
      <c r="N209" s="424">
        <v>3.4600670839738998</v>
      </c>
      <c r="O209" s="424">
        <v>3.5133769583005301</v>
      </c>
      <c r="P209" s="424">
        <v>3.6227591560385499</v>
      </c>
      <c r="Q209" s="424">
        <v>3.97798232285807</v>
      </c>
      <c r="R209" s="424">
        <v>4.3118739656068596</v>
      </c>
      <c r="S209" s="419">
        <v>4.2912700118534799</v>
      </c>
      <c r="T209" s="419">
        <v>4.1630724720617396</v>
      </c>
      <c r="U209" s="419">
        <v>4.2695232484136598</v>
      </c>
      <c r="V209" s="419">
        <v>4.4834703748224696</v>
      </c>
      <c r="W209" s="373">
        <v>4.6434131749143797</v>
      </c>
      <c r="X209" s="373">
        <v>4.3854293882160604</v>
      </c>
      <c r="Y209" s="425">
        <v>4.6024662964656597</v>
      </c>
      <c r="Z209" s="425">
        <v>4.6609849486363997</v>
      </c>
      <c r="AA209" s="438">
        <v>4.8800381214323201</v>
      </c>
      <c r="AB209" s="419">
        <v>5.3244110257413801</v>
      </c>
      <c r="AC209" s="438">
        <v>5.1541415159186998</v>
      </c>
      <c r="AD209" s="418">
        <v>5.0117393876126197</v>
      </c>
      <c r="AE209" s="190" t="s">
        <v>6</v>
      </c>
      <c r="AN209" s="383"/>
      <c r="AO209" s="376"/>
      <c r="AP209" s="377"/>
      <c r="AQ209" s="377"/>
      <c r="AR209" s="239"/>
      <c r="AS209" s="239"/>
    </row>
    <row r="210" spans="1:45" x14ac:dyDescent="0.25">
      <c r="A210" s="544" t="s">
        <v>44</v>
      </c>
      <c r="B210" s="85">
        <v>5942000</v>
      </c>
      <c r="C210" s="583">
        <v>8.3872788631058839</v>
      </c>
      <c r="D210" s="413">
        <v>89.483486617304365</v>
      </c>
      <c r="E210" s="413">
        <v>92.749570871772633</v>
      </c>
      <c r="F210" s="414">
        <v>0</v>
      </c>
      <c r="G210" s="429"/>
      <c r="H210" s="429"/>
      <c r="I210" s="415">
        <v>12464.903071619019</v>
      </c>
      <c r="J210" s="415"/>
      <c r="K210" s="424">
        <v>8.7148262869381501</v>
      </c>
      <c r="L210" s="424">
        <v>8.9683908186622503</v>
      </c>
      <c r="M210" s="424">
        <v>9.4904513009631302</v>
      </c>
      <c r="N210" s="424">
        <v>10.4934999474906</v>
      </c>
      <c r="O210" s="424">
        <v>10.9144829609219</v>
      </c>
      <c r="P210" s="424">
        <v>11.13527535727</v>
      </c>
      <c r="Q210" s="424">
        <v>11.414983200384601</v>
      </c>
      <c r="R210" s="424">
        <v>12.442046826333501</v>
      </c>
      <c r="S210" s="419">
        <v>12.5455338861432</v>
      </c>
      <c r="T210" s="419">
        <v>10.9037472664963</v>
      </c>
      <c r="U210" s="419">
        <v>12.1122652917041</v>
      </c>
      <c r="V210" s="419">
        <v>12.9144187519511</v>
      </c>
      <c r="W210" s="373">
        <v>13.4889673422845</v>
      </c>
      <c r="X210" s="373">
        <v>13.4922310662563</v>
      </c>
      <c r="Y210" s="425">
        <v>13.4289572422744</v>
      </c>
      <c r="Z210" s="425">
        <v>13.558059070558899</v>
      </c>
      <c r="AA210" s="438">
        <v>13.289139264990601</v>
      </c>
      <c r="AB210" s="419">
        <v>13.0295709130785</v>
      </c>
      <c r="AC210" s="438">
        <v>14.155018623762</v>
      </c>
      <c r="AD210" s="418">
        <v>15.233073040110099</v>
      </c>
      <c r="AE210" s="190" t="s">
        <v>6</v>
      </c>
      <c r="AN210" s="383"/>
      <c r="AO210" s="376"/>
      <c r="AP210" s="377"/>
      <c r="AQ210" s="377"/>
      <c r="AR210" s="239"/>
      <c r="AS210" s="239"/>
    </row>
    <row r="211" spans="1:45" x14ac:dyDescent="0.25">
      <c r="A211" s="544" t="s">
        <v>165</v>
      </c>
      <c r="B211" s="85">
        <v>44270000</v>
      </c>
      <c r="C211" s="583">
        <v>4.319115860697012E-2</v>
      </c>
      <c r="D211" s="413">
        <v>85.181917492866475</v>
      </c>
      <c r="E211" s="413">
        <v>85.363850097005781</v>
      </c>
      <c r="F211" s="414">
        <v>-7.6626921896132547</v>
      </c>
      <c r="G211" s="429"/>
      <c r="H211" s="429"/>
      <c r="I211" s="415">
        <v>2020.9887161659781</v>
      </c>
      <c r="J211" s="415"/>
      <c r="K211" s="416">
        <v>4.8599848809021101E-2</v>
      </c>
      <c r="L211" s="416">
        <v>5.3309727257659499E-2</v>
      </c>
      <c r="M211" s="416">
        <v>5.2343256510753201E-2</v>
      </c>
      <c r="N211" s="416">
        <v>5.7311216600624201E-2</v>
      </c>
      <c r="O211" s="416">
        <v>5.7985788823653198E-2</v>
      </c>
      <c r="P211" s="416">
        <v>5.8938982797862201E-2</v>
      </c>
      <c r="Q211" s="416">
        <v>6.3861044405674999E-2</v>
      </c>
      <c r="R211" s="416">
        <v>7.0760368283617495E-2</v>
      </c>
      <c r="S211" s="417">
        <v>0.11717863637454599</v>
      </c>
      <c r="T211" s="417">
        <v>0.107776323789588</v>
      </c>
      <c r="U211" s="417">
        <v>0.111290879962023</v>
      </c>
      <c r="V211" s="417">
        <v>0.12349824293603399</v>
      </c>
      <c r="W211" s="370">
        <v>0.12536988741227501</v>
      </c>
      <c r="X211" s="372">
        <v>0.119259646266546</v>
      </c>
      <c r="Y211" s="149">
        <v>0.11772478241869699</v>
      </c>
      <c r="Z211" s="149">
        <v>0.116903343876806</v>
      </c>
      <c r="AA211" s="438">
        <v>0.117500421671327</v>
      </c>
      <c r="AB211" s="419">
        <v>0.117743614707323</v>
      </c>
      <c r="AC211" s="438">
        <v>0.117089291645105</v>
      </c>
      <c r="AD211" s="418">
        <v>0.116808888075777</v>
      </c>
      <c r="AE211" s="190" t="s">
        <v>369</v>
      </c>
      <c r="AN211" s="383"/>
      <c r="AO211" s="376"/>
      <c r="AP211" s="377"/>
      <c r="AQ211" s="377"/>
      <c r="AR211" s="239"/>
      <c r="AS211" s="239"/>
    </row>
    <row r="212" spans="1:45" x14ac:dyDescent="0.25">
      <c r="A212" s="544" t="s">
        <v>100</v>
      </c>
      <c r="B212" s="85">
        <v>43994000</v>
      </c>
      <c r="C212" s="583">
        <v>10.144210864134189</v>
      </c>
      <c r="D212" s="413">
        <v>101.61087578891502</v>
      </c>
      <c r="E212" s="413">
        <v>85.615317934102251</v>
      </c>
      <c r="F212" s="414">
        <v>0.49378624689312561</v>
      </c>
      <c r="G212" s="414">
        <v>0.34792110299084988</v>
      </c>
      <c r="H212" s="414">
        <v>0.43403675456739055</v>
      </c>
      <c r="I212" s="415">
        <v>10400.597094008024</v>
      </c>
      <c r="J212" s="415"/>
      <c r="K212" s="424">
        <v>7.3318983204563501</v>
      </c>
      <c r="L212" s="424">
        <v>7.3794156761022496</v>
      </c>
      <c r="M212" s="424">
        <v>7.4553434519941799</v>
      </c>
      <c r="N212" s="424">
        <v>8.0024496048662694</v>
      </c>
      <c r="O212" s="424">
        <v>7.6580511912105997</v>
      </c>
      <c r="P212" s="424">
        <v>7.5567467647137399</v>
      </c>
      <c r="Q212" s="424">
        <v>7.6177561427542599</v>
      </c>
      <c r="R212" s="424">
        <v>7.7868946879149901</v>
      </c>
      <c r="S212" s="419">
        <v>7.5074804269873896</v>
      </c>
      <c r="T212" s="419">
        <v>6.2575766642201103</v>
      </c>
      <c r="U212" s="419">
        <v>6.7381138286948703</v>
      </c>
      <c r="V212" s="419">
        <v>7.1493372378571696</v>
      </c>
      <c r="W212" s="373">
        <v>7.0053702454141504</v>
      </c>
      <c r="X212" s="373">
        <v>6.7898334779252503</v>
      </c>
      <c r="Y212" s="425">
        <v>5.9024145913163899</v>
      </c>
      <c r="Z212" s="425">
        <v>4.7937932662094198</v>
      </c>
      <c r="AA212" s="438">
        <v>5.0376204028124896</v>
      </c>
      <c r="AB212" s="419">
        <v>4.3937351970518002</v>
      </c>
      <c r="AC212" s="438">
        <v>4.6132358439084404</v>
      </c>
      <c r="AD212" s="418">
        <v>4.4845314019072697</v>
      </c>
      <c r="AE212" s="190" t="s">
        <v>6</v>
      </c>
      <c r="AN212" s="383"/>
      <c r="AO212" s="376"/>
      <c r="AP212" s="377"/>
      <c r="AQ212" s="377"/>
      <c r="AR212" s="239"/>
      <c r="AS212" s="239"/>
    </row>
    <row r="213" spans="1:45" x14ac:dyDescent="0.25">
      <c r="A213" s="544" t="s">
        <v>15</v>
      </c>
      <c r="B213" s="85">
        <v>9771000</v>
      </c>
      <c r="C213" s="583">
        <v>30.916495467646939</v>
      </c>
      <c r="D213" s="413">
        <v>102.399800229946</v>
      </c>
      <c r="E213" s="413">
        <v>153.9877545900473</v>
      </c>
      <c r="F213" s="414">
        <v>0.86124401913875581</v>
      </c>
      <c r="G213" s="429"/>
      <c r="H213" s="429"/>
      <c r="I213" s="421">
        <v>71643.529242835459</v>
      </c>
      <c r="J213" s="415"/>
      <c r="K213" s="424">
        <v>28.013937728555</v>
      </c>
      <c r="L213" s="424">
        <v>30.3849912475895</v>
      </c>
      <c r="M213" s="424">
        <v>29.4944815353712</v>
      </c>
      <c r="N213" s="424">
        <v>29.0638802653257</v>
      </c>
      <c r="O213" s="424">
        <v>28.1269368620598</v>
      </c>
      <c r="P213" s="424">
        <v>26.727594369439402</v>
      </c>
      <c r="Q213" s="424">
        <v>24.2708522586002</v>
      </c>
      <c r="R213" s="424">
        <v>22.676325637135299</v>
      </c>
      <c r="S213" s="419">
        <v>23.8374064459001</v>
      </c>
      <c r="T213" s="419">
        <v>21.560283615736999</v>
      </c>
      <c r="U213" s="419">
        <v>20.778857072315699</v>
      </c>
      <c r="V213" s="419">
        <v>20.323190630277601</v>
      </c>
      <c r="W213" s="373">
        <v>20.867438285924901</v>
      </c>
      <c r="X213" s="373">
        <v>21.705956521238601</v>
      </c>
      <c r="Y213" s="425">
        <v>21.7687079070806</v>
      </c>
      <c r="Z213" s="425">
        <v>22.048844034715898</v>
      </c>
      <c r="AA213" s="438">
        <v>22.360590440601101</v>
      </c>
      <c r="AB213" s="419">
        <v>22.624699235661101</v>
      </c>
      <c r="AC213" s="438">
        <v>22.624794009525601</v>
      </c>
      <c r="AD213" s="418">
        <v>22.992190895620901</v>
      </c>
      <c r="AE213" s="190" t="s">
        <v>6</v>
      </c>
      <c r="AN213" s="383"/>
      <c r="AO213" s="376"/>
      <c r="AP213" s="377"/>
      <c r="AQ213" s="377"/>
      <c r="AR213" s="239"/>
      <c r="AS213" s="239"/>
    </row>
    <row r="214" spans="1:45" x14ac:dyDescent="0.25">
      <c r="A214" s="544" t="s">
        <v>48</v>
      </c>
      <c r="B214" s="85">
        <v>67530000</v>
      </c>
      <c r="C214" s="583">
        <v>9.7871284708638981</v>
      </c>
      <c r="D214" s="413">
        <v>130.66301150030748</v>
      </c>
      <c r="E214" s="413">
        <v>129.98324082561354</v>
      </c>
      <c r="F214" s="414">
        <v>1.1568546727048157</v>
      </c>
      <c r="G214" s="414">
        <v>0.36137647579878801</v>
      </c>
      <c r="H214" s="414">
        <v>0.26306216538951233</v>
      </c>
      <c r="I214" s="415">
        <v>41627.786776715067</v>
      </c>
      <c r="J214" s="415">
        <v>4528.03</v>
      </c>
      <c r="K214" s="424">
        <v>9.3803512881029505</v>
      </c>
      <c r="L214" s="424">
        <v>9.57126952964955</v>
      </c>
      <c r="M214" s="424">
        <v>9.2725629602891395</v>
      </c>
      <c r="N214" s="424">
        <v>9.4589833482700598</v>
      </c>
      <c r="O214" s="424">
        <v>9.4098008612369597</v>
      </c>
      <c r="P214" s="424">
        <v>9.3147706413676001</v>
      </c>
      <c r="Q214" s="424">
        <v>9.2433646573743307</v>
      </c>
      <c r="R214" s="424">
        <v>8.9826197855643706</v>
      </c>
      <c r="S214" s="419">
        <v>8.6448092009336897</v>
      </c>
      <c r="T214" s="419">
        <v>7.7444542351321504</v>
      </c>
      <c r="U214" s="419">
        <v>7.9357328572112298</v>
      </c>
      <c r="V214" s="419">
        <v>7.25204650906492</v>
      </c>
      <c r="W214" s="373">
        <v>7.5793491128601698</v>
      </c>
      <c r="X214" s="373">
        <v>7.2959416589640398</v>
      </c>
      <c r="Y214" s="425">
        <v>6.6543587272980202</v>
      </c>
      <c r="Z214" s="425">
        <v>6.3554228891645099</v>
      </c>
      <c r="AA214" s="438">
        <v>5.9616609176899997</v>
      </c>
      <c r="AB214" s="419">
        <v>5.7434364200489201</v>
      </c>
      <c r="AC214" s="438">
        <v>5.60987539764254</v>
      </c>
      <c r="AD214" s="418">
        <v>5.44969918180775</v>
      </c>
      <c r="AE214" s="190" t="s">
        <v>6</v>
      </c>
      <c r="AN214" s="383"/>
      <c r="AO214" s="376"/>
      <c r="AP214" s="377"/>
      <c r="AQ214" s="377"/>
      <c r="AR214" s="239"/>
      <c r="AS214" s="239"/>
    </row>
    <row r="215" spans="1:45" x14ac:dyDescent="0.25">
      <c r="A215" s="544" t="s">
        <v>18</v>
      </c>
      <c r="B215" s="85">
        <v>329065000</v>
      </c>
      <c r="C215" s="583">
        <v>20.256479310058438</v>
      </c>
      <c r="D215" s="413">
        <v>117.55323195074781</v>
      </c>
      <c r="E215" s="413">
        <v>179.52377412417906</v>
      </c>
      <c r="F215" s="414">
        <v>0.51032854503088587</v>
      </c>
      <c r="G215" s="414">
        <v>0.60041104222640485</v>
      </c>
      <c r="H215" s="414">
        <v>0.6477947725516392</v>
      </c>
      <c r="I215" s="415">
        <v>55327.109396527252</v>
      </c>
      <c r="J215" s="415">
        <v>3794.62</v>
      </c>
      <c r="K215" s="424">
        <v>20.984793667249001</v>
      </c>
      <c r="L215" s="424">
        <v>20.572279500504902</v>
      </c>
      <c r="M215" s="424">
        <v>20.105986546016201</v>
      </c>
      <c r="N215" s="424">
        <v>20.192809090272</v>
      </c>
      <c r="O215" s="424">
        <v>20.302800513108298</v>
      </c>
      <c r="P215" s="424">
        <v>20.155431391431598</v>
      </c>
      <c r="Q215" s="424">
        <v>19.619313130743599</v>
      </c>
      <c r="R215" s="424">
        <v>19.734158065218299</v>
      </c>
      <c r="S215" s="419">
        <v>18.930189040820601</v>
      </c>
      <c r="T215" s="419">
        <v>17.397890443843298</v>
      </c>
      <c r="U215" s="419">
        <v>18.039210247449098</v>
      </c>
      <c r="V215" s="419">
        <v>17.485617885645301</v>
      </c>
      <c r="W215" s="373">
        <v>16.798764802122399</v>
      </c>
      <c r="X215" s="373">
        <v>16.914123443890301</v>
      </c>
      <c r="Y215" s="425">
        <v>17.036947167005199</v>
      </c>
      <c r="Z215" s="425">
        <v>16.406648317247701</v>
      </c>
      <c r="AA215" s="438">
        <v>15.9928757683232</v>
      </c>
      <c r="AB215" s="419">
        <v>15.665740982645501</v>
      </c>
      <c r="AC215" s="438">
        <v>16.047361401166398</v>
      </c>
      <c r="AD215" s="418">
        <v>15.519197826566</v>
      </c>
      <c r="AE215" s="190" t="s">
        <v>6</v>
      </c>
      <c r="AN215" s="383"/>
      <c r="AO215" s="376"/>
      <c r="AP215" s="377"/>
      <c r="AQ215" s="377"/>
      <c r="AR215" s="239"/>
      <c r="AS215" s="239"/>
    </row>
    <row r="216" spans="1:45" x14ac:dyDescent="0.25">
      <c r="A216" s="544" t="s">
        <v>90</v>
      </c>
      <c r="B216" s="85">
        <v>3462000</v>
      </c>
      <c r="C216" s="583">
        <v>1.5733606380271681</v>
      </c>
      <c r="D216" s="413">
        <v>108.70799777174088</v>
      </c>
      <c r="E216" s="413">
        <v>228.5346668677187</v>
      </c>
      <c r="F216" s="414">
        <v>6.1742757427006785</v>
      </c>
      <c r="G216" s="429"/>
      <c r="H216" s="429"/>
      <c r="I216" s="415">
        <v>19028.685428213656</v>
      </c>
      <c r="J216" s="415"/>
      <c r="K216" s="416">
        <v>1.6463949395794899</v>
      </c>
      <c r="L216" s="416">
        <v>1.5150533741615799</v>
      </c>
      <c r="M216" s="416">
        <v>1.3962876730967</v>
      </c>
      <c r="N216" s="416">
        <v>1.38887147129425</v>
      </c>
      <c r="O216" s="416">
        <v>1.7265453058993401</v>
      </c>
      <c r="P216" s="416">
        <v>1.6614783022753701</v>
      </c>
      <c r="Q216" s="416">
        <v>1.9397708719829201</v>
      </c>
      <c r="R216" s="416">
        <v>1.7866185708618001</v>
      </c>
      <c r="S216" s="417">
        <v>2.3425336723249801</v>
      </c>
      <c r="T216" s="417">
        <v>2.3839374452027502</v>
      </c>
      <c r="U216" s="417">
        <v>1.90171380049253</v>
      </c>
      <c r="V216" s="417">
        <v>2.2780511187838601</v>
      </c>
      <c r="W216" s="370">
        <v>2.58544782029746</v>
      </c>
      <c r="X216" s="370">
        <v>2.2347859839642501</v>
      </c>
      <c r="Y216" s="149">
        <v>1.9757412325744601</v>
      </c>
      <c r="Z216" s="149">
        <v>1.9834004618262899</v>
      </c>
      <c r="AA216" s="438">
        <v>1.97432604003415</v>
      </c>
      <c r="AB216" s="419">
        <v>1.8390099104664801</v>
      </c>
      <c r="AC216" s="438">
        <v>1.8529458245749999</v>
      </c>
      <c r="AD216" s="418">
        <v>1.88531181622966</v>
      </c>
      <c r="AE216" s="190" t="s">
        <v>6</v>
      </c>
      <c r="AN216" s="383"/>
      <c r="AO216" s="376"/>
      <c r="AP216" s="377"/>
      <c r="AQ216" s="377"/>
      <c r="AR216" s="239"/>
      <c r="AS216" s="239"/>
    </row>
    <row r="217" spans="1:45" x14ac:dyDescent="0.25">
      <c r="A217" s="544" t="s">
        <v>91</v>
      </c>
      <c r="B217" s="85">
        <v>32982000</v>
      </c>
      <c r="C217" s="583">
        <v>5.1277586305322105</v>
      </c>
      <c r="D217" s="413">
        <v>81.919692053280315</v>
      </c>
      <c r="E217" s="413">
        <v>59.911023729206406</v>
      </c>
      <c r="F217" s="414">
        <v>2.1054984354045598</v>
      </c>
      <c r="G217" s="429"/>
      <c r="H217" s="429"/>
      <c r="I217" s="415">
        <v>5906.7300700351798</v>
      </c>
      <c r="J217" s="415"/>
      <c r="K217" s="424">
        <v>4.8748174618961002</v>
      </c>
      <c r="L217" s="424">
        <v>4.8910393347472096</v>
      </c>
      <c r="M217" s="424">
        <v>5.0400920272876597</v>
      </c>
      <c r="N217" s="424">
        <v>4.7824998806191799</v>
      </c>
      <c r="O217" s="424">
        <v>4.6214071499199196</v>
      </c>
      <c r="P217" s="424">
        <v>4.3875248087657699</v>
      </c>
      <c r="Q217" s="424">
        <v>4.4397601834787999</v>
      </c>
      <c r="R217" s="424">
        <v>4.3847571808375196</v>
      </c>
      <c r="S217" s="419">
        <v>4.3187250691692096</v>
      </c>
      <c r="T217" s="419">
        <v>3.8486770060216</v>
      </c>
      <c r="U217" s="419">
        <v>3.7577761538916299</v>
      </c>
      <c r="V217" s="419">
        <v>3.9901077205850402</v>
      </c>
      <c r="W217" s="373">
        <v>4.0157173409051197</v>
      </c>
      <c r="X217" s="373">
        <v>3.5489421375999801</v>
      </c>
      <c r="Y217" s="425">
        <v>3.5291841144356</v>
      </c>
      <c r="Z217" s="425">
        <v>3.4018818199557699</v>
      </c>
      <c r="AA217" s="438">
        <v>2.9880312004143499</v>
      </c>
      <c r="AB217" s="419">
        <v>2.9410565194631602</v>
      </c>
      <c r="AC217" s="438">
        <v>3.0248953551001199</v>
      </c>
      <c r="AD217" s="418">
        <v>2.89543900215445</v>
      </c>
      <c r="AE217" s="190" t="s">
        <v>6</v>
      </c>
      <c r="AN217" s="383"/>
      <c r="AO217" s="376"/>
      <c r="AP217" s="377"/>
      <c r="AQ217" s="377"/>
      <c r="AR217" s="239"/>
      <c r="AS217" s="239"/>
    </row>
    <row r="218" spans="1:45" x14ac:dyDescent="0.25">
      <c r="A218" s="690" t="s">
        <v>254</v>
      </c>
      <c r="B218" s="85">
        <v>300000</v>
      </c>
      <c r="C218" s="583">
        <v>0.37530175353855871</v>
      </c>
      <c r="D218" s="413">
        <v>89.292411118352987</v>
      </c>
      <c r="E218" s="426"/>
      <c r="F218" s="414">
        <v>0</v>
      </c>
      <c r="G218" s="414"/>
      <c r="H218" s="414"/>
      <c r="I218" s="415">
        <v>2949.7250468177663</v>
      </c>
      <c r="J218" s="415"/>
      <c r="K218" s="416">
        <v>0.30771830852196302</v>
      </c>
      <c r="L218" s="416">
        <v>0.31823519065983402</v>
      </c>
      <c r="M218" s="416">
        <v>0.28940186856812899</v>
      </c>
      <c r="N218" s="416">
        <v>0.275248873112724</v>
      </c>
      <c r="O218" s="416">
        <v>0.30021753727311201</v>
      </c>
      <c r="P218" s="416">
        <v>0.29905555132933997</v>
      </c>
      <c r="Q218" s="416">
        <v>0.26832295007818902</v>
      </c>
      <c r="R218" s="416">
        <v>0.47897400261855999</v>
      </c>
      <c r="S218" s="88">
        <v>0.26130503830348401</v>
      </c>
      <c r="T218" s="88">
        <v>0.48362974543744602</v>
      </c>
      <c r="U218" s="417">
        <v>0.50874268723138905</v>
      </c>
      <c r="V218" s="417">
        <v>0.62454439437522502</v>
      </c>
      <c r="W218" s="370">
        <v>0.86855905409398104</v>
      </c>
      <c r="X218" s="372">
        <v>0.50866912796797403</v>
      </c>
      <c r="Y218" s="149">
        <v>0.30329548684292101</v>
      </c>
      <c r="Z218" s="149">
        <v>0.29332723180810499</v>
      </c>
      <c r="AA218" s="438">
        <v>0.27544916793468799</v>
      </c>
      <c r="AB218" s="419">
        <v>0.28153434471696698</v>
      </c>
      <c r="AC218" s="438">
        <v>0.28760012458667</v>
      </c>
      <c r="AD218" s="418">
        <v>0.299593568878679</v>
      </c>
      <c r="AE218" s="190" t="s">
        <v>304</v>
      </c>
      <c r="AN218" s="383"/>
      <c r="AO218" s="376"/>
      <c r="AP218" s="377"/>
      <c r="AQ218" s="377"/>
      <c r="AR218" s="239"/>
      <c r="AS218" s="239"/>
    </row>
    <row r="219" spans="1:45" x14ac:dyDescent="0.25">
      <c r="A219" s="544" t="s">
        <v>51</v>
      </c>
      <c r="B219" s="85">
        <v>28516000</v>
      </c>
      <c r="C219" s="583">
        <v>5.3176794211732421</v>
      </c>
      <c r="D219" s="413">
        <v>110.39831722449537</v>
      </c>
      <c r="E219" s="413">
        <v>95.349526485572113</v>
      </c>
      <c r="F219" s="414">
        <v>-10.531220876048453</v>
      </c>
      <c r="G219" s="429"/>
      <c r="H219" s="429"/>
      <c r="I219" s="415">
        <v>19134.977114181816</v>
      </c>
      <c r="J219" s="415"/>
      <c r="K219" s="424">
        <v>5.4174044409370996</v>
      </c>
      <c r="L219" s="424">
        <v>5.5983617571437199</v>
      </c>
      <c r="M219" s="424">
        <v>5.3856833690389498</v>
      </c>
      <c r="N219" s="424">
        <v>5.2933278612752996</v>
      </c>
      <c r="O219" s="424">
        <v>5.4840332005378496</v>
      </c>
      <c r="P219" s="424">
        <v>5.6977545129143303</v>
      </c>
      <c r="Q219" s="424">
        <v>5.4909228484463597</v>
      </c>
      <c r="R219" s="424">
        <v>5.3206899268200196</v>
      </c>
      <c r="S219" s="419">
        <v>6.3152990813987797</v>
      </c>
      <c r="T219" s="419">
        <v>6.25578229205626</v>
      </c>
      <c r="U219" s="419">
        <v>6.5157426957523796</v>
      </c>
      <c r="V219" s="419">
        <v>5.8040052771210302</v>
      </c>
      <c r="W219" s="373">
        <v>6.65854625830376</v>
      </c>
      <c r="X219" s="373">
        <v>6.2213316366820797</v>
      </c>
      <c r="Y219" s="425">
        <v>6.1233471126799097</v>
      </c>
      <c r="Z219" s="425">
        <v>5.4144105916495198</v>
      </c>
      <c r="AA219" s="438">
        <v>4.9145384177970204</v>
      </c>
      <c r="AB219" s="419">
        <v>4.2647872933380402</v>
      </c>
      <c r="AC219" s="438">
        <v>3.7854412673536899</v>
      </c>
      <c r="AD219" s="418">
        <v>3.3574672286874399</v>
      </c>
      <c r="AE219" s="190" t="s">
        <v>6</v>
      </c>
      <c r="AN219" s="383"/>
      <c r="AO219" s="376"/>
      <c r="AP219" s="377"/>
      <c r="AQ219" s="377"/>
      <c r="AR219" s="239"/>
      <c r="AS219" s="239"/>
    </row>
    <row r="220" spans="1:45" x14ac:dyDescent="0.25">
      <c r="A220" s="544" t="s">
        <v>103</v>
      </c>
      <c r="B220" s="85">
        <v>96462000</v>
      </c>
      <c r="C220" s="583">
        <v>0.44609617023379855</v>
      </c>
      <c r="D220" s="413">
        <v>90.812612615376793</v>
      </c>
      <c r="E220" s="413">
        <v>62.129022095692882</v>
      </c>
      <c r="F220" s="414">
        <v>17.142564269541655</v>
      </c>
      <c r="G220" s="414"/>
      <c r="H220" s="414"/>
      <c r="I220" s="415">
        <v>5923.9606130957482</v>
      </c>
      <c r="J220" s="415"/>
      <c r="K220" s="416">
        <v>0.70209144677289503</v>
      </c>
      <c r="L220" s="416">
        <v>0.76320289223316795</v>
      </c>
      <c r="M220" s="416">
        <v>0.88926258008638703</v>
      </c>
      <c r="N220" s="416">
        <v>0.93555274069732397</v>
      </c>
      <c r="O220" s="416">
        <v>1.0947514118806101</v>
      </c>
      <c r="P220" s="416">
        <v>1.18397303769488</v>
      </c>
      <c r="Q220" s="416">
        <v>1.20449364643279</v>
      </c>
      <c r="R220" s="416">
        <v>1.31916125768137</v>
      </c>
      <c r="S220" s="417">
        <v>1.4387822260348</v>
      </c>
      <c r="T220" s="417">
        <v>1.5900528223203501</v>
      </c>
      <c r="U220" s="417">
        <v>1.7544969218016899</v>
      </c>
      <c r="V220" s="417">
        <v>1.7343668312681799</v>
      </c>
      <c r="W220" s="370">
        <v>1.7097044763263101</v>
      </c>
      <c r="X220" s="372">
        <v>1.7608768827929</v>
      </c>
      <c r="Y220" s="149">
        <v>1.9091415221800401</v>
      </c>
      <c r="Z220" s="149">
        <v>2.1850457604658899</v>
      </c>
      <c r="AA220" s="438">
        <v>2.3119740689585702</v>
      </c>
      <c r="AB220" s="419">
        <v>2.2861467734809602</v>
      </c>
      <c r="AC220" s="438">
        <v>2.66736841169033</v>
      </c>
      <c r="AD220" s="418">
        <v>3.13304143221908</v>
      </c>
      <c r="AE220" s="190" t="s">
        <v>6</v>
      </c>
      <c r="AN220" s="383"/>
      <c r="AO220" s="376"/>
      <c r="AP220" s="377"/>
      <c r="AQ220" s="377"/>
      <c r="AR220" s="239"/>
      <c r="AS220" s="239"/>
    </row>
    <row r="221" spans="1:45" x14ac:dyDescent="0.25">
      <c r="A221" s="544" t="s">
        <v>166</v>
      </c>
      <c r="B221" s="85">
        <v>29162000</v>
      </c>
      <c r="C221" s="583">
        <v>0.69747168993544317</v>
      </c>
      <c r="D221" s="413">
        <v>70.828027494012048</v>
      </c>
      <c r="E221" s="413">
        <v>37.131875882251975</v>
      </c>
      <c r="F221" s="414">
        <v>0</v>
      </c>
      <c r="G221" s="414"/>
      <c r="H221" s="414"/>
      <c r="I221" s="421">
        <v>3910.4305765087738</v>
      </c>
      <c r="J221" s="415"/>
      <c r="K221" s="416">
        <v>0.86708244593587502</v>
      </c>
      <c r="L221" s="416">
        <v>0.89856331734411499</v>
      </c>
      <c r="M221" s="416">
        <v>0.87579330676984202</v>
      </c>
      <c r="N221" s="416">
        <v>0.99112470641400496</v>
      </c>
      <c r="O221" s="416">
        <v>1.0089237239550199</v>
      </c>
      <c r="P221" s="416">
        <v>1.0580273062969801</v>
      </c>
      <c r="Q221" s="416">
        <v>1.0730077067933199</v>
      </c>
      <c r="R221" s="416">
        <v>1.10737055208353</v>
      </c>
      <c r="S221" s="417">
        <v>1.1190195169991599</v>
      </c>
      <c r="T221" s="417">
        <v>1.19296392757183</v>
      </c>
      <c r="U221" s="417">
        <v>1.1055141052302699</v>
      </c>
      <c r="V221" s="417">
        <v>0.91531734343605997</v>
      </c>
      <c r="W221" s="370">
        <v>0.84628493508518698</v>
      </c>
      <c r="X221" s="372">
        <v>1.0868303518031199</v>
      </c>
      <c r="Y221" s="149">
        <v>1.00337111957377</v>
      </c>
      <c r="Z221" s="149">
        <v>0.51792162184517099</v>
      </c>
      <c r="AA221" s="438">
        <v>0.39034896455586898</v>
      </c>
      <c r="AB221" s="419">
        <v>0.37233367377177001</v>
      </c>
      <c r="AC221" s="438">
        <v>0.36470193107524101</v>
      </c>
      <c r="AD221" s="418">
        <v>0.36810006442832599</v>
      </c>
      <c r="AE221" s="190" t="s">
        <v>369</v>
      </c>
      <c r="AN221" s="383"/>
      <c r="AO221" s="376"/>
      <c r="AP221" s="377"/>
      <c r="AQ221" s="377"/>
      <c r="AR221" s="239"/>
      <c r="AS221" s="239"/>
    </row>
    <row r="222" spans="1:45" x14ac:dyDescent="0.25">
      <c r="A222" s="544" t="s">
        <v>167</v>
      </c>
      <c r="B222" s="85">
        <v>17861000</v>
      </c>
      <c r="C222" s="583">
        <v>0.28235135467469319</v>
      </c>
      <c r="D222" s="413">
        <v>88.661646710346787</v>
      </c>
      <c r="E222" s="413">
        <v>48.299676006894906</v>
      </c>
      <c r="F222" s="414">
        <v>-1.8987055850378298</v>
      </c>
      <c r="G222" s="414"/>
      <c r="H222" s="414"/>
      <c r="I222" s="415">
        <v>3263.9713139412875</v>
      </c>
      <c r="J222" s="415"/>
      <c r="K222" s="416">
        <v>0.18460519453708901</v>
      </c>
      <c r="L222" s="416">
        <v>0.181249188624553</v>
      </c>
      <c r="M222" s="416">
        <v>0.18560967054084401</v>
      </c>
      <c r="N222" s="416">
        <v>0.19534859127551199</v>
      </c>
      <c r="O222" s="416">
        <v>0.19603303175999501</v>
      </c>
      <c r="P222" s="416">
        <v>0.204114051323109</v>
      </c>
      <c r="Q222" s="416">
        <v>0.19214089027629899</v>
      </c>
      <c r="R222" s="416">
        <v>0.13704816505137901</v>
      </c>
      <c r="S222" s="417">
        <v>0.143190175577219</v>
      </c>
      <c r="T222" s="417">
        <v>0.15201353739172899</v>
      </c>
      <c r="U222" s="417">
        <v>0.164494871898128</v>
      </c>
      <c r="V222" s="417">
        <v>0.18244552213141799</v>
      </c>
      <c r="W222" s="370">
        <v>0.246352808331259</v>
      </c>
      <c r="X222" s="372">
        <v>0.25392931117039802</v>
      </c>
      <c r="Y222" s="149">
        <v>0.27520411642071602</v>
      </c>
      <c r="Z222" s="149">
        <v>0.278243440904341</v>
      </c>
      <c r="AA222" s="438">
        <v>0.29726491531068</v>
      </c>
      <c r="AB222" s="419">
        <v>0.41942654094818599</v>
      </c>
      <c r="AC222" s="438">
        <v>0.432732012638054</v>
      </c>
      <c r="AD222" s="418">
        <v>0.41445650101709902</v>
      </c>
      <c r="AE222" s="190" t="s">
        <v>369</v>
      </c>
      <c r="AN222" s="383"/>
      <c r="AO222" s="376"/>
      <c r="AP222" s="377"/>
      <c r="AQ222" s="377"/>
      <c r="AR222" s="239"/>
      <c r="AS222" s="239"/>
    </row>
    <row r="223" spans="1:45" x14ac:dyDescent="0.25">
      <c r="A223" s="544" t="s">
        <v>168</v>
      </c>
      <c r="B223" s="85">
        <v>14645000</v>
      </c>
      <c r="C223" s="583">
        <v>1.4991723182082619</v>
      </c>
      <c r="D223" s="413">
        <v>92.506291277876741</v>
      </c>
      <c r="E223" s="413">
        <v>56.733961359662807</v>
      </c>
      <c r="F223" s="414">
        <v>-4.6013251202153711</v>
      </c>
      <c r="G223" s="414"/>
      <c r="H223" s="414"/>
      <c r="I223" s="415">
        <v>2591.2625855975516</v>
      </c>
      <c r="J223" s="415"/>
      <c r="K223" s="416">
        <v>1.18610047388789</v>
      </c>
      <c r="L223" s="416">
        <v>1.1865791819637399</v>
      </c>
      <c r="M223" s="416">
        <v>1.06281441526339</v>
      </c>
      <c r="N223" s="416">
        <v>0.86047010424334502</v>
      </c>
      <c r="O223" s="416">
        <v>0.80859398160829599</v>
      </c>
      <c r="P223" s="416">
        <v>0.88022589799072604</v>
      </c>
      <c r="Q223" s="416">
        <v>0.80607823541065105</v>
      </c>
      <c r="R223" s="416">
        <v>0.78081298434346802</v>
      </c>
      <c r="S223" s="417">
        <v>0.59373121473614299</v>
      </c>
      <c r="T223" s="417">
        <v>0.56173326720055605</v>
      </c>
      <c r="U223" s="417">
        <v>0.70956258243825598</v>
      </c>
      <c r="V223" s="417">
        <v>0.83247414260492403</v>
      </c>
      <c r="W223" s="370">
        <v>0.84704505567338295</v>
      </c>
      <c r="X223" s="372">
        <v>0.84304834096117398</v>
      </c>
      <c r="Y223" s="149">
        <v>0.81379756353938804</v>
      </c>
      <c r="Z223" s="149">
        <v>0.80364674568214201</v>
      </c>
      <c r="AA223" s="438">
        <v>0.70126932292698596</v>
      </c>
      <c r="AB223" s="419">
        <v>0.64813978868595701</v>
      </c>
      <c r="AC223" s="438">
        <v>0.69740451436301998</v>
      </c>
      <c r="AD223" s="418">
        <v>0.62793686762158296</v>
      </c>
      <c r="AE223" s="190" t="s">
        <v>369</v>
      </c>
      <c r="AN223" s="383"/>
      <c r="AO223" s="376"/>
      <c r="AP223" s="377"/>
      <c r="AQ223" s="377"/>
      <c r="AR223" s="239"/>
      <c r="AS223" s="239"/>
    </row>
    <row r="224" spans="1:45" x14ac:dyDescent="0.25">
      <c r="AB224" s="364"/>
      <c r="AC224" s="364"/>
      <c r="AD224" s="369"/>
      <c r="AE224" s="384"/>
      <c r="AN224" s="383"/>
      <c r="AO224" s="376"/>
      <c r="AP224" s="377"/>
      <c r="AQ224" s="377"/>
      <c r="AR224" s="239"/>
      <c r="AS224" s="239"/>
    </row>
    <row r="225" spans="28:45" x14ac:dyDescent="0.25">
      <c r="AB225" s="364"/>
      <c r="AE225" s="369"/>
      <c r="AN225" s="383"/>
      <c r="AO225" s="376"/>
      <c r="AP225" s="377"/>
      <c r="AQ225" s="377"/>
      <c r="AR225" s="239"/>
      <c r="AS225" s="239"/>
    </row>
    <row r="226" spans="28:45" x14ac:dyDescent="0.25">
      <c r="AN226" s="383"/>
      <c r="AO226" s="376"/>
      <c r="AP226" s="377"/>
      <c r="AQ226" s="377"/>
      <c r="AR226" s="239"/>
      <c r="AS226" s="239"/>
    </row>
    <row r="227" spans="28:45" x14ac:dyDescent="0.25">
      <c r="AN227" s="383"/>
      <c r="AO227" s="376"/>
      <c r="AP227" s="377"/>
      <c r="AQ227" s="377"/>
      <c r="AR227" s="239"/>
      <c r="AS227" s="239"/>
    </row>
    <row r="228" spans="28:45" x14ac:dyDescent="0.25">
      <c r="AN228" s="383"/>
      <c r="AO228" s="376"/>
      <c r="AP228" s="377"/>
      <c r="AQ228" s="377"/>
      <c r="AR228" s="239"/>
      <c r="AS228" s="239"/>
    </row>
    <row r="229" spans="28:45" x14ac:dyDescent="0.25">
      <c r="AN229" s="383"/>
      <c r="AO229" s="376"/>
      <c r="AP229" s="377"/>
      <c r="AQ229" s="377"/>
      <c r="AR229" s="239"/>
      <c r="AS229" s="239"/>
    </row>
    <row r="230" spans="28:45" x14ac:dyDescent="0.25">
      <c r="AN230" s="383"/>
      <c r="AO230" s="376"/>
      <c r="AP230" s="377"/>
      <c r="AQ230" s="377"/>
      <c r="AR230" s="239"/>
      <c r="AS230" s="239"/>
    </row>
    <row r="231" spans="28:45" x14ac:dyDescent="0.25">
      <c r="AN231" s="383"/>
      <c r="AO231" s="376"/>
      <c r="AP231" s="377"/>
      <c r="AQ231" s="377"/>
      <c r="AR231" s="239"/>
      <c r="AS231" s="239"/>
    </row>
    <row r="232" spans="28:45" x14ac:dyDescent="0.25">
      <c r="AN232" s="383"/>
      <c r="AO232" s="376"/>
      <c r="AP232" s="377"/>
      <c r="AQ232" s="377"/>
      <c r="AR232" s="239"/>
      <c r="AS232" s="239"/>
    </row>
    <row r="233" spans="28:45" x14ac:dyDescent="0.25">
      <c r="AN233" s="290"/>
      <c r="AO233" s="290"/>
      <c r="AP233" s="239"/>
      <c r="AQ233" s="239"/>
      <c r="AR233" s="239"/>
      <c r="AS233" s="239"/>
    </row>
    <row r="234" spans="28:45" x14ac:dyDescent="0.25">
      <c r="AN234" s="290"/>
      <c r="AO234" s="290"/>
      <c r="AP234" s="239"/>
      <c r="AQ234" s="239"/>
      <c r="AR234" s="239"/>
      <c r="AS234" s="239"/>
    </row>
    <row r="235" spans="28:45" x14ac:dyDescent="0.25">
      <c r="AN235" s="290"/>
      <c r="AO235" s="290"/>
      <c r="AP235" s="239"/>
      <c r="AQ235" s="239"/>
      <c r="AR235" s="239"/>
      <c r="AS235" s="239"/>
    </row>
    <row r="236" spans="28:45" x14ac:dyDescent="0.25">
      <c r="AN236" s="290"/>
      <c r="AO236" s="290"/>
      <c r="AP236" s="239"/>
      <c r="AQ236" s="239"/>
      <c r="AR236" s="239"/>
      <c r="AS236" s="239"/>
    </row>
    <row r="237" spans="28:45" x14ac:dyDescent="0.25">
      <c r="AN237" s="290"/>
      <c r="AO237" s="290"/>
      <c r="AP237" s="239"/>
      <c r="AQ237" s="239"/>
      <c r="AR237" s="239"/>
      <c r="AS237" s="239"/>
    </row>
    <row r="238" spans="28:45" x14ac:dyDescent="0.25">
      <c r="AN238" s="290"/>
      <c r="AO238" s="290"/>
      <c r="AP238" s="239"/>
      <c r="AQ238" s="239"/>
      <c r="AR238" s="239"/>
      <c r="AS238" s="239"/>
    </row>
    <row r="239" spans="28:45" x14ac:dyDescent="0.25">
      <c r="AJ239" s="368"/>
      <c r="AN239" s="290"/>
      <c r="AO239" s="290"/>
      <c r="AP239" s="239"/>
      <c r="AQ239" s="239"/>
      <c r="AR239" s="239"/>
      <c r="AS239" s="239"/>
    </row>
    <row r="240" spans="28:45" x14ac:dyDescent="0.25">
      <c r="AJ240" s="368"/>
      <c r="AK240" s="368"/>
      <c r="AL240" s="368"/>
      <c r="AM240" s="368"/>
      <c r="AN240" s="290"/>
      <c r="AO240" s="290"/>
      <c r="AP240" s="239"/>
      <c r="AQ240" s="239"/>
      <c r="AR240" s="239"/>
      <c r="AS240" s="239"/>
    </row>
  </sheetData>
  <autoFilter ref="A38:AE237" xr:uid="{FC648007-40E3-415F-AFDF-D8FC92C4294C}">
    <sortState xmlns:xlrd2="http://schemas.microsoft.com/office/spreadsheetml/2017/richdata2" ref="A39:AE237">
      <sortCondition ref="A38:A237"/>
    </sortState>
  </autoFilter>
  <phoneticPr fontId="63" type="noConversion"/>
  <pageMargins left="0.7" right="0.7" top="0.75" bottom="0.75" header="0.3" footer="0.3"/>
  <pageSetup paperSize="9" orientation="portrait" r:id="rId1"/>
  <ignoredErrors>
    <ignoredError sqref="AE34:AF34" formulaRang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50"/>
  <sheetViews>
    <sheetView zoomScaleNormal="100" workbookViewId="0"/>
  </sheetViews>
  <sheetFormatPr defaultRowHeight="15" x14ac:dyDescent="0.25"/>
  <cols>
    <col min="1" max="1" width="7.42578125" customWidth="1"/>
    <col min="2" max="2" width="21.5703125" customWidth="1"/>
    <col min="24" max="24" width="9.42578125" customWidth="1"/>
    <col min="27" max="27" width="12.85546875" customWidth="1"/>
  </cols>
  <sheetData>
    <row r="1" spans="1:33" x14ac:dyDescent="0.25">
      <c r="A1" s="14"/>
      <c r="B1" s="2"/>
      <c r="C1" s="2"/>
      <c r="D1" s="2"/>
      <c r="E1" s="2"/>
      <c r="F1" s="2"/>
      <c r="G1" s="2"/>
      <c r="H1" s="2"/>
      <c r="I1" s="2"/>
      <c r="J1" s="2"/>
      <c r="K1" s="2"/>
      <c r="L1" s="2"/>
      <c r="M1" s="2"/>
      <c r="N1" s="2"/>
      <c r="O1" s="2"/>
      <c r="P1" s="39"/>
      <c r="Q1" s="39"/>
      <c r="R1" s="39"/>
      <c r="S1" s="39"/>
      <c r="T1" s="39"/>
      <c r="U1" s="39"/>
      <c r="V1" s="39"/>
      <c r="W1" s="2"/>
      <c r="X1" s="2"/>
      <c r="Y1" s="39"/>
      <c r="Z1" s="39"/>
      <c r="AA1" s="39"/>
      <c r="AB1" s="39"/>
    </row>
    <row r="2" spans="1:33" ht="15.75" x14ac:dyDescent="0.25">
      <c r="A2" s="17" t="s">
        <v>278</v>
      </c>
      <c r="B2" s="37"/>
      <c r="C2" s="37"/>
      <c r="D2" s="2"/>
      <c r="E2" s="2"/>
      <c r="F2" s="2"/>
      <c r="G2" s="38"/>
      <c r="H2" s="2"/>
      <c r="I2" s="2"/>
      <c r="J2" s="2"/>
      <c r="K2" s="2"/>
      <c r="L2" s="2"/>
      <c r="M2" s="2"/>
      <c r="N2" s="2"/>
      <c r="O2" s="2"/>
      <c r="P2" s="2"/>
      <c r="Q2" s="2"/>
      <c r="R2" s="2"/>
      <c r="S2" s="2"/>
      <c r="T2" s="2"/>
      <c r="U2" s="2"/>
      <c r="V2" s="2"/>
      <c r="W2" s="2"/>
      <c r="X2" s="2"/>
      <c r="Y2" s="2"/>
      <c r="Z2" s="2"/>
      <c r="AA2" s="2"/>
      <c r="AB2" s="2"/>
    </row>
    <row r="3" spans="1:33" x14ac:dyDescent="0.2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x14ac:dyDescent="0.25">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row>
    <row r="5" spans="1:33" x14ac:dyDescent="0.2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row>
    <row r="6" spans="1:33" x14ac:dyDescent="0.2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row>
    <row r="7" spans="1:33" x14ac:dyDescent="0.2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row>
    <row r="8" spans="1:33" x14ac:dyDescent="0.2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row>
    <row r="9" spans="1:33" x14ac:dyDescent="0.25">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row>
    <row r="10" spans="1:33" x14ac:dyDescent="0.25">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row>
    <row r="11" spans="1:33" x14ac:dyDescent="0.25">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row>
    <row r="12" spans="1:33" x14ac:dyDescent="0.25">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row>
    <row r="13" spans="1:33" x14ac:dyDescent="0.25">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row>
    <row r="14" spans="1:33" x14ac:dyDescent="0.25">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row>
    <row r="15" spans="1:33" x14ac:dyDescent="0.25">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row>
    <row r="16" spans="1:33"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row>
    <row r="17" spans="1:33" x14ac:dyDescent="0.2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row>
    <row r="18" spans="1:33" x14ac:dyDescent="0.2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row>
    <row r="19" spans="1:33"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row>
    <row r="20" spans="1:33"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row>
    <row r="21" spans="1:33" x14ac:dyDescent="0.25">
      <c r="A21" s="66"/>
      <c r="B21" s="66"/>
      <c r="C21" s="66"/>
      <c r="D21" s="66"/>
      <c r="E21" s="66"/>
      <c r="F21" s="66"/>
      <c r="G21" s="66"/>
      <c r="H21" s="66"/>
      <c r="I21" s="66"/>
      <c r="J21" s="66"/>
      <c r="K21" s="66"/>
      <c r="L21" s="66"/>
      <c r="M21" s="66"/>
      <c r="N21" s="66"/>
      <c r="O21" s="66"/>
      <c r="P21" s="66"/>
      <c r="Q21" s="66"/>
      <c r="R21" s="66"/>
      <c r="S21" s="66"/>
      <c r="T21" s="66"/>
      <c r="U21" s="66"/>
      <c r="V21" s="66"/>
      <c r="X21" s="66"/>
      <c r="Y21" s="66"/>
      <c r="Z21" s="66"/>
      <c r="AA21" s="66"/>
      <c r="AB21" s="66"/>
      <c r="AC21" s="66"/>
      <c r="AD21" s="66"/>
      <c r="AE21" s="66"/>
      <c r="AF21" s="66"/>
      <c r="AG21" s="66"/>
    </row>
    <row r="22" spans="1:33" x14ac:dyDescent="0.25">
      <c r="A22" s="66"/>
      <c r="B22" s="66"/>
      <c r="C22" s="66"/>
      <c r="D22" s="66"/>
      <c r="E22" s="66"/>
      <c r="F22" s="66"/>
      <c r="G22" s="66"/>
      <c r="H22" s="66"/>
      <c r="I22" s="66"/>
      <c r="J22" s="66"/>
      <c r="K22" s="66"/>
      <c r="L22" s="66"/>
      <c r="M22" s="66"/>
      <c r="N22" s="66"/>
      <c r="O22" s="66"/>
      <c r="P22" s="66"/>
      <c r="Q22" s="66"/>
      <c r="R22" s="66"/>
      <c r="S22" s="66"/>
      <c r="T22" s="66"/>
      <c r="U22" s="66"/>
      <c r="V22" s="66"/>
      <c r="X22" s="66"/>
      <c r="Y22" s="66"/>
      <c r="Z22" s="66"/>
      <c r="AA22" s="66"/>
      <c r="AB22" s="66"/>
      <c r="AC22" s="66"/>
      <c r="AD22" s="66"/>
      <c r="AE22" s="66"/>
      <c r="AF22" s="66"/>
      <c r="AG22" s="66"/>
    </row>
    <row r="23" spans="1:33" x14ac:dyDescent="0.25">
      <c r="A23" s="66"/>
      <c r="B23" s="66"/>
      <c r="C23" s="66"/>
      <c r="D23" s="66"/>
      <c r="E23" s="66"/>
      <c r="F23" s="66"/>
      <c r="G23" s="66"/>
      <c r="H23" s="66"/>
      <c r="I23" s="66"/>
      <c r="J23" s="66"/>
      <c r="K23" s="66"/>
      <c r="L23" s="66"/>
      <c r="M23" s="66"/>
      <c r="N23" s="66"/>
      <c r="O23" s="66"/>
      <c r="P23" s="66"/>
      <c r="Q23" s="66"/>
      <c r="R23" s="66"/>
      <c r="S23" s="66"/>
      <c r="T23" s="66"/>
      <c r="U23" s="66"/>
      <c r="V23" s="66"/>
      <c r="X23" s="66"/>
      <c r="Y23" s="66"/>
      <c r="Z23" s="66"/>
      <c r="AA23" s="66"/>
      <c r="AB23" s="66"/>
      <c r="AC23" s="66"/>
      <c r="AD23" s="66"/>
      <c r="AE23" s="66"/>
      <c r="AF23" s="66"/>
      <c r="AG23" s="66"/>
    </row>
    <row r="24" spans="1:33" x14ac:dyDescent="0.25">
      <c r="A24" s="66"/>
      <c r="B24" s="66"/>
      <c r="C24" s="66"/>
      <c r="D24" s="66"/>
      <c r="E24" s="66"/>
      <c r="F24" s="66"/>
      <c r="G24" s="66"/>
      <c r="H24" s="66"/>
      <c r="I24" s="66"/>
      <c r="J24" s="66"/>
      <c r="K24" s="66"/>
      <c r="L24" s="66"/>
      <c r="M24" s="66"/>
      <c r="N24" s="66"/>
      <c r="O24" s="66"/>
      <c r="P24" s="66"/>
      <c r="Q24" s="66"/>
      <c r="R24" s="66"/>
      <c r="S24" s="66"/>
      <c r="T24" s="66"/>
      <c r="U24" s="66"/>
      <c r="V24" s="66"/>
      <c r="X24" s="66"/>
      <c r="Y24" s="66"/>
      <c r="Z24" s="66"/>
      <c r="AA24" s="66"/>
      <c r="AB24" s="66"/>
      <c r="AC24" s="66"/>
      <c r="AD24" s="66"/>
      <c r="AE24" s="66"/>
      <c r="AF24" s="66"/>
      <c r="AG24" s="66"/>
    </row>
    <row r="25" spans="1:33"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row>
    <row r="26" spans="1:33"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spans="1:33" x14ac:dyDescent="0.25">
      <c r="A27" s="2"/>
      <c r="B27" s="225"/>
      <c r="C27" s="140">
        <v>2000</v>
      </c>
      <c r="D27" s="140">
        <v>2001</v>
      </c>
      <c r="E27" s="140">
        <v>2002</v>
      </c>
      <c r="F27" s="140">
        <v>2003</v>
      </c>
      <c r="G27" s="140">
        <v>2004</v>
      </c>
      <c r="H27" s="140">
        <v>2005</v>
      </c>
      <c r="I27" s="140">
        <v>2006</v>
      </c>
      <c r="J27" s="140">
        <v>2007</v>
      </c>
      <c r="K27" s="140">
        <v>2008</v>
      </c>
      <c r="L27" s="140">
        <v>2009</v>
      </c>
      <c r="M27" s="140">
        <v>2010</v>
      </c>
      <c r="N27" s="140">
        <v>2011</v>
      </c>
      <c r="O27" s="140">
        <v>2012</v>
      </c>
      <c r="P27" s="140">
        <v>2013</v>
      </c>
      <c r="Q27" s="140">
        <v>2014</v>
      </c>
      <c r="R27" s="140">
        <v>2015</v>
      </c>
      <c r="S27" s="140">
        <v>2016</v>
      </c>
      <c r="T27" s="140">
        <v>2017</v>
      </c>
      <c r="U27" s="140">
        <v>2018</v>
      </c>
      <c r="V27" s="140">
        <v>2019</v>
      </c>
      <c r="W27" s="616">
        <v>2020</v>
      </c>
      <c r="X27" s="616">
        <v>2021</v>
      </c>
      <c r="Y27" s="107">
        <v>2022</v>
      </c>
      <c r="Z27" s="107">
        <v>2023</v>
      </c>
      <c r="AA27" s="107">
        <v>2024</v>
      </c>
      <c r="AB27" s="66"/>
    </row>
    <row r="28" spans="1:33" x14ac:dyDescent="0.25">
      <c r="A28" s="203" t="s">
        <v>169</v>
      </c>
      <c r="B28" s="204" t="s">
        <v>297</v>
      </c>
      <c r="C28" s="479">
        <v>8003.6962945976065</v>
      </c>
      <c r="D28" s="479">
        <v>8279.0077094744593</v>
      </c>
      <c r="E28" s="479">
        <v>8569.6424309638169</v>
      </c>
      <c r="F28" s="479">
        <v>8937.7024668707618</v>
      </c>
      <c r="G28" s="479">
        <v>9542.0736092035349</v>
      </c>
      <c r="H28" s="479">
        <v>10155.263278268339</v>
      </c>
      <c r="I28" s="479">
        <v>10981.65503612157</v>
      </c>
      <c r="J28" s="479">
        <v>11744.75093286819</v>
      </c>
      <c r="K28" s="479">
        <v>12285.259498027966</v>
      </c>
      <c r="L28" s="479">
        <v>12255.551924054504</v>
      </c>
      <c r="M28" s="479">
        <v>12897.702343201961</v>
      </c>
      <c r="N28" s="479">
        <v>13583.298360126628</v>
      </c>
      <c r="O28" s="479">
        <v>14125.563418587899</v>
      </c>
      <c r="P28" s="479">
        <v>14645.861800767503</v>
      </c>
      <c r="Q28" s="479">
        <v>15024.355752604528</v>
      </c>
      <c r="R28" s="479">
        <v>15172.174523924154</v>
      </c>
      <c r="S28" s="484">
        <v>15583.565319298437</v>
      </c>
      <c r="T28" s="479">
        <v>16248.707182371996</v>
      </c>
      <c r="U28" s="484">
        <v>17017.866471890349</v>
      </c>
      <c r="V28" s="480">
        <v>17673.112365166344</v>
      </c>
      <c r="W28" s="66"/>
      <c r="X28" s="572"/>
      <c r="Y28" s="66"/>
      <c r="Z28" s="66"/>
      <c r="AA28" s="66"/>
      <c r="AB28" s="66"/>
    </row>
    <row r="29" spans="1:33" x14ac:dyDescent="0.25">
      <c r="A29" s="199" t="s">
        <v>169</v>
      </c>
      <c r="B29" s="544" t="s">
        <v>42</v>
      </c>
      <c r="C29" s="421">
        <v>10309.06655906553</v>
      </c>
      <c r="D29" s="421">
        <v>10485.288075580742</v>
      </c>
      <c r="E29" s="421">
        <v>11283.104824615219</v>
      </c>
      <c r="F29" s="421">
        <v>12342.728575984078</v>
      </c>
      <c r="G29" s="421">
        <v>13070.559107950936</v>
      </c>
      <c r="H29" s="421">
        <v>13745.920018583232</v>
      </c>
      <c r="I29" s="421">
        <v>14702.958462191111</v>
      </c>
      <c r="J29" s="421">
        <v>16150.33472197807</v>
      </c>
      <c r="K29" s="421">
        <v>16326.323638613741</v>
      </c>
      <c r="L29" s="421">
        <v>16433.259251751544</v>
      </c>
      <c r="M29" s="421">
        <v>17388.895612578897</v>
      </c>
      <c r="N29" s="421">
        <v>18008.802520804675</v>
      </c>
      <c r="O29" s="421">
        <v>15950.104534064183</v>
      </c>
      <c r="P29" s="481">
        <v>15273.846311543832</v>
      </c>
      <c r="Q29" s="481">
        <v>15235.704837184267</v>
      </c>
      <c r="R29" s="481">
        <v>13588.467601249773</v>
      </c>
      <c r="S29" s="481">
        <v>14011.545128759491</v>
      </c>
      <c r="T29" s="481">
        <v>14535.863064123385</v>
      </c>
      <c r="U29" s="488">
        <v>15223.94205905208</v>
      </c>
      <c r="V29" s="487">
        <v>15810.115744815963</v>
      </c>
      <c r="X29" s="572"/>
      <c r="Y29" s="66"/>
      <c r="Z29" s="66"/>
      <c r="AA29" s="66"/>
      <c r="AB29" s="66"/>
    </row>
    <row r="30" spans="1:33" x14ac:dyDescent="0.25">
      <c r="A30" s="34" t="s">
        <v>169</v>
      </c>
      <c r="B30" s="544" t="s">
        <v>96</v>
      </c>
      <c r="C30" s="545">
        <v>3862.2720502037723</v>
      </c>
      <c r="D30" s="421">
        <v>4301.364166217204</v>
      </c>
      <c r="E30" s="421">
        <v>4661.3672066930503</v>
      </c>
      <c r="F30" s="421">
        <v>4994.5854737009822</v>
      </c>
      <c r="G30" s="421">
        <v>5422.8029524204676</v>
      </c>
      <c r="H30" s="421">
        <v>5865.3248033525251</v>
      </c>
      <c r="I30" s="421">
        <v>6558.6389335931071</v>
      </c>
      <c r="J30" s="421">
        <v>7275.8043011648324</v>
      </c>
      <c r="K30" s="421">
        <v>8228.336609342763</v>
      </c>
      <c r="L30" s="421">
        <v>8821.512664023694</v>
      </c>
      <c r="M30" s="421">
        <v>9635.1833322174425</v>
      </c>
      <c r="N30" s="421">
        <v>10207.76943562727</v>
      </c>
      <c r="O30" s="421">
        <v>10526.295017632912</v>
      </c>
      <c r="P30" s="481">
        <v>10570.977180482067</v>
      </c>
      <c r="Q30" s="481">
        <v>11259.246205965335</v>
      </c>
      <c r="R30" s="481">
        <v>11661.976872594261</v>
      </c>
      <c r="S30" s="481">
        <v>12002.931898754507</v>
      </c>
      <c r="T30" s="421">
        <v>13037.010015500186</v>
      </c>
      <c r="U30" s="481">
        <v>13833.981602833717</v>
      </c>
      <c r="V30" s="482">
        <v>14495.078514073732</v>
      </c>
      <c r="X30" s="572"/>
      <c r="Y30" s="66"/>
      <c r="Z30" s="66"/>
      <c r="AA30" s="66"/>
      <c r="AB30" s="66"/>
    </row>
    <row r="31" spans="1:33" x14ac:dyDescent="0.25">
      <c r="A31" s="205" t="s">
        <v>169</v>
      </c>
      <c r="B31" s="544" t="s">
        <v>84</v>
      </c>
      <c r="C31" s="421">
        <v>8446.8595237738937</v>
      </c>
      <c r="D31" s="421">
        <v>8775.399133854633</v>
      </c>
      <c r="E31" s="421">
        <v>9294.1355812937582</v>
      </c>
      <c r="F31" s="421">
        <v>10019.679933818225</v>
      </c>
      <c r="G31" s="421">
        <v>10591.374710094795</v>
      </c>
      <c r="H31" s="421">
        <v>11406.007038016513</v>
      </c>
      <c r="I31" s="421">
        <v>11776.419928002708</v>
      </c>
      <c r="J31" s="421">
        <v>12311.434802047741</v>
      </c>
      <c r="K31" s="421">
        <v>12643.555613808963</v>
      </c>
      <c r="L31" s="421">
        <v>12722.787188352098</v>
      </c>
      <c r="M31" s="421">
        <v>13095.867824572942</v>
      </c>
      <c r="N31" s="421">
        <v>13500.475662142215</v>
      </c>
      <c r="O31" s="421">
        <v>13303.415500996995</v>
      </c>
      <c r="P31" s="481">
        <v>13056.788717064537</v>
      </c>
      <c r="Q31" s="481">
        <v>13003.193228981412</v>
      </c>
      <c r="R31" s="481">
        <v>12015.649081350091</v>
      </c>
      <c r="S31" s="481">
        <v>11624.315825961119</v>
      </c>
      <c r="T31" s="421">
        <v>11550.555456817108</v>
      </c>
      <c r="U31" s="481">
        <v>11750.379170110124</v>
      </c>
      <c r="V31" s="482">
        <v>11820.087683680744</v>
      </c>
      <c r="X31" s="572"/>
      <c r="Y31" s="66"/>
      <c r="Z31" s="66"/>
      <c r="AA31" s="66"/>
      <c r="AB31" s="66"/>
    </row>
    <row r="32" spans="1:33" x14ac:dyDescent="0.25">
      <c r="A32" s="201" t="s">
        <v>169</v>
      </c>
      <c r="B32" s="544" t="s">
        <v>98</v>
      </c>
      <c r="C32" s="421">
        <v>3275.1286282124529</v>
      </c>
      <c r="D32" s="421">
        <v>3374.4819967500048</v>
      </c>
      <c r="E32" s="421">
        <v>3768.7164453832042</v>
      </c>
      <c r="F32" s="421">
        <v>3822.1276281296091</v>
      </c>
      <c r="G32" s="421">
        <v>4207.1205260495308</v>
      </c>
      <c r="H32" s="421">
        <v>4816.7063037600337</v>
      </c>
      <c r="I32" s="421">
        <v>5338.7404731889728</v>
      </c>
      <c r="J32" s="421">
        <v>6024.3395844498591</v>
      </c>
      <c r="K32" s="421">
        <v>6578.6051801659632</v>
      </c>
      <c r="L32" s="421">
        <v>6442.5796177931979</v>
      </c>
      <c r="M32" s="421">
        <v>6587.9869007804464</v>
      </c>
      <c r="N32" s="421">
        <v>6710.7503459203144</v>
      </c>
      <c r="O32" s="421">
        <v>7412.965263178854</v>
      </c>
      <c r="P32" s="481">
        <v>7682.4771582886451</v>
      </c>
      <c r="Q32" s="481">
        <v>8179.2960065764828</v>
      </c>
      <c r="R32" s="481">
        <v>7337.5695589067309</v>
      </c>
      <c r="S32" s="481">
        <v>7103.2259380578344</v>
      </c>
      <c r="T32" s="421">
        <v>7310.9017380353644</v>
      </c>
      <c r="U32" s="481">
        <v>7097.1187681806668</v>
      </c>
      <c r="V32" s="482">
        <v>6929.6781584476421</v>
      </c>
      <c r="W32" s="66"/>
      <c r="X32" s="572"/>
      <c r="Y32" s="66"/>
      <c r="Z32" s="66"/>
      <c r="AA32" s="66"/>
      <c r="AB32" s="66"/>
    </row>
    <row r="33" spans="1:33" x14ac:dyDescent="0.25">
      <c r="A33" s="200" t="s">
        <v>169</v>
      </c>
      <c r="B33" s="544" t="s">
        <v>96</v>
      </c>
      <c r="C33" s="545">
        <v>3862.2720502037723</v>
      </c>
      <c r="D33" s="421">
        <v>4301.364166217204</v>
      </c>
      <c r="E33" s="421">
        <v>4661.3672066930503</v>
      </c>
      <c r="F33" s="421">
        <v>4994.5854737009822</v>
      </c>
      <c r="G33" s="421">
        <v>5422.8029524204676</v>
      </c>
      <c r="H33" s="421">
        <v>5865.3248033525251</v>
      </c>
      <c r="I33" s="421">
        <v>6558.6389335931071</v>
      </c>
      <c r="J33" s="421">
        <v>7275.8043011648324</v>
      </c>
      <c r="K33" s="421">
        <v>8228.336609342763</v>
      </c>
      <c r="L33" s="421">
        <v>8821.512664023694</v>
      </c>
      <c r="M33" s="421">
        <v>9635.1833322174425</v>
      </c>
      <c r="N33" s="421">
        <v>10207.76943562727</v>
      </c>
      <c r="O33" s="421">
        <v>10526.295017632912</v>
      </c>
      <c r="P33" s="481">
        <v>10570.977180482067</v>
      </c>
      <c r="Q33" s="481">
        <v>11259.246205965335</v>
      </c>
      <c r="R33" s="481">
        <v>11661.976872594261</v>
      </c>
      <c r="S33" s="481">
        <v>12002.931898754507</v>
      </c>
      <c r="T33" s="421">
        <v>13037.010015500186</v>
      </c>
      <c r="U33" s="481">
        <v>13833.981602833717</v>
      </c>
      <c r="V33" s="482">
        <v>14495.078514073732</v>
      </c>
      <c r="W33" s="66"/>
      <c r="X33" s="572"/>
      <c r="Y33" s="66"/>
      <c r="Z33" s="66"/>
      <c r="AA33" s="66"/>
      <c r="AB33" s="66"/>
    </row>
    <row r="34" spans="1:33" x14ac:dyDescent="0.25">
      <c r="A34" s="65" t="s">
        <v>169</v>
      </c>
      <c r="B34" s="544" t="s">
        <v>107</v>
      </c>
      <c r="C34" s="486">
        <v>819.09567966148438</v>
      </c>
      <c r="D34" s="486">
        <v>847.27096045510154</v>
      </c>
      <c r="E34" s="421">
        <v>877.01442347133786</v>
      </c>
      <c r="F34" s="421">
        <v>927.85754792508533</v>
      </c>
      <c r="G34" s="421">
        <v>925.44161616896042</v>
      </c>
      <c r="H34" s="421">
        <v>1023.0516296256851</v>
      </c>
      <c r="I34" s="421">
        <v>1077.7619066135023</v>
      </c>
      <c r="J34" s="421">
        <v>1228.7041347959444</v>
      </c>
      <c r="K34" s="421">
        <v>1272.573204181328</v>
      </c>
      <c r="L34" s="421">
        <v>1519.6925481354954</v>
      </c>
      <c r="M34" s="421">
        <v>1710.5756454085554</v>
      </c>
      <c r="N34" s="421">
        <v>1699.48799733991</v>
      </c>
      <c r="O34" s="421">
        <v>1914.7743512737125</v>
      </c>
      <c r="P34" s="481">
        <v>2015.5149620454124</v>
      </c>
      <c r="Q34" s="481">
        <v>2069.4246418038542</v>
      </c>
      <c r="R34" s="481">
        <v>2087.3053230668288</v>
      </c>
      <c r="S34" s="481">
        <v>2128.9880261609542</v>
      </c>
      <c r="T34" s="421">
        <v>2202.5708512664983</v>
      </c>
      <c r="U34" s="481">
        <v>2241.9232455449378</v>
      </c>
      <c r="V34" s="482">
        <v>2293.5516838790518</v>
      </c>
      <c r="W34" s="66"/>
      <c r="X34" s="154"/>
      <c r="Y34" s="66"/>
      <c r="Z34" s="66"/>
      <c r="AA34" s="66"/>
      <c r="AB34" s="66"/>
    </row>
    <row r="35" spans="1:33" x14ac:dyDescent="0.25">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2"/>
      <c r="Z35" s="2"/>
      <c r="AA35" s="2"/>
      <c r="AB35" s="2"/>
    </row>
    <row r="36" spans="1:33" x14ac:dyDescent="0.25">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2"/>
      <c r="Z36" s="2"/>
      <c r="AA36" s="2"/>
      <c r="AB36" s="2"/>
    </row>
    <row r="37" spans="1:33" x14ac:dyDescent="0.25">
      <c r="A37" s="2"/>
      <c r="B37" s="196" t="s">
        <v>317</v>
      </c>
      <c r="C37" s="193"/>
      <c r="D37" s="193"/>
      <c r="E37" s="193"/>
      <c r="F37" s="193"/>
      <c r="G37" s="193"/>
      <c r="H37" s="194" t="s">
        <v>294</v>
      </c>
      <c r="I37" s="193"/>
      <c r="J37" s="193"/>
      <c r="K37" s="193"/>
      <c r="L37" s="193"/>
      <c r="M37" s="193"/>
      <c r="N37" s="193"/>
      <c r="O37" s="193"/>
      <c r="P37" s="193"/>
      <c r="Q37" s="193"/>
      <c r="R37" s="193"/>
      <c r="S37" s="193"/>
      <c r="T37" s="193"/>
      <c r="U37" s="193"/>
      <c r="V37" s="193"/>
      <c r="W37" s="194" t="s">
        <v>213</v>
      </c>
      <c r="X37" s="2"/>
      <c r="Z37" s="2"/>
      <c r="AA37" s="2"/>
      <c r="AB37" s="2"/>
    </row>
    <row r="38" spans="1:33" x14ac:dyDescent="0.25">
      <c r="A38" s="2"/>
      <c r="B38" s="148" t="s">
        <v>316</v>
      </c>
      <c r="C38" s="171">
        <v>2000</v>
      </c>
      <c r="D38" s="171">
        <v>2001</v>
      </c>
      <c r="E38" s="190">
        <v>2002</v>
      </c>
      <c r="F38" s="190">
        <v>2003</v>
      </c>
      <c r="G38" s="190">
        <v>2004</v>
      </c>
      <c r="H38" s="190">
        <v>2005</v>
      </c>
      <c r="I38" s="190">
        <v>2006</v>
      </c>
      <c r="J38" s="190">
        <v>2007</v>
      </c>
      <c r="K38" s="190">
        <v>2008</v>
      </c>
      <c r="L38" s="190">
        <v>2009</v>
      </c>
      <c r="M38" s="190">
        <v>2010</v>
      </c>
      <c r="N38" s="190">
        <v>2011</v>
      </c>
      <c r="O38" s="190">
        <v>2012</v>
      </c>
      <c r="P38" s="190">
        <v>2013</v>
      </c>
      <c r="Q38" s="190">
        <v>2014</v>
      </c>
      <c r="R38" s="190">
        <v>2015</v>
      </c>
      <c r="S38" s="190">
        <v>2016</v>
      </c>
      <c r="T38" s="171">
        <v>2017</v>
      </c>
      <c r="U38" s="171">
        <v>2018</v>
      </c>
      <c r="V38" s="171">
        <v>2019</v>
      </c>
      <c r="W38" s="171" t="s">
        <v>296</v>
      </c>
      <c r="X38" s="2"/>
      <c r="Z38" s="2"/>
      <c r="AA38" s="527"/>
      <c r="AB38" s="527"/>
      <c r="AC38" s="527"/>
      <c r="AG38" s="529" t="s">
        <v>213</v>
      </c>
    </row>
    <row r="39" spans="1:33" x14ac:dyDescent="0.25">
      <c r="A39" s="2"/>
      <c r="B39" s="693" t="s">
        <v>406</v>
      </c>
      <c r="C39" s="483"/>
      <c r="D39" s="483"/>
      <c r="E39" s="483"/>
      <c r="F39" s="483"/>
      <c r="G39" s="483"/>
      <c r="H39" s="483"/>
      <c r="I39" s="483"/>
      <c r="J39" s="483"/>
      <c r="K39" s="483"/>
      <c r="L39" s="483"/>
      <c r="M39" s="483"/>
      <c r="N39" s="171"/>
      <c r="O39" s="171"/>
      <c r="P39" s="171"/>
      <c r="Q39" s="171"/>
      <c r="R39" s="171"/>
      <c r="S39" s="171"/>
      <c r="T39" s="171"/>
      <c r="U39" s="171"/>
      <c r="V39" s="171"/>
      <c r="W39" s="171"/>
      <c r="X39" s="2"/>
      <c r="Z39" s="2"/>
      <c r="AA39" s="2"/>
      <c r="AB39" s="2"/>
    </row>
    <row r="40" spans="1:33" x14ac:dyDescent="0.25">
      <c r="A40" s="2"/>
      <c r="B40" s="204" t="s">
        <v>297</v>
      </c>
      <c r="C40" s="479">
        <v>8003.6962945976065</v>
      </c>
      <c r="D40" s="479">
        <v>8279.0077094744593</v>
      </c>
      <c r="E40" s="479">
        <v>8569.6424309638169</v>
      </c>
      <c r="F40" s="479">
        <v>8937.7024668707618</v>
      </c>
      <c r="G40" s="479">
        <v>9542.0736092035349</v>
      </c>
      <c r="H40" s="479">
        <v>10155.263278268339</v>
      </c>
      <c r="I40" s="479">
        <v>10981.65503612157</v>
      </c>
      <c r="J40" s="479">
        <v>11744.75093286819</v>
      </c>
      <c r="K40" s="479">
        <v>12285.259498027966</v>
      </c>
      <c r="L40" s="479">
        <v>12255.551924054504</v>
      </c>
      <c r="M40" s="479">
        <v>12897.702343201961</v>
      </c>
      <c r="N40" s="479">
        <v>13583.298360126628</v>
      </c>
      <c r="O40" s="479">
        <v>14125.563418587899</v>
      </c>
      <c r="P40" s="479">
        <v>14645.861800767503</v>
      </c>
      <c r="Q40" s="479">
        <v>15024.355752604528</v>
      </c>
      <c r="R40" s="479">
        <v>15172.174523924154</v>
      </c>
      <c r="S40" s="484">
        <v>15583.565319298437</v>
      </c>
      <c r="T40" s="479">
        <v>16248.707182371996</v>
      </c>
      <c r="U40" s="484">
        <v>17017.866471890349</v>
      </c>
      <c r="V40" s="480">
        <v>17673.112365166344</v>
      </c>
      <c r="W40" s="485"/>
      <c r="X40" s="2"/>
      <c r="Z40" s="528">
        <v>20</v>
      </c>
      <c r="AA40" s="530">
        <f t="shared" ref="AA40:AA71" si="0">SUM(C40:V40)/Z40</f>
        <v>12636.340535919528</v>
      </c>
      <c r="AB40" s="528">
        <v>10</v>
      </c>
      <c r="AC40" s="530">
        <f t="shared" ref="AC40:AC71" si="1">SUM(M40:V40)/AB40</f>
        <v>15197.220753793979</v>
      </c>
      <c r="AD40" s="528">
        <v>5</v>
      </c>
      <c r="AE40" s="530">
        <f t="shared" ref="AE40:AE71" si="2">SUM(R40:V40)/AD40</f>
        <v>16339.085172530258</v>
      </c>
      <c r="AF40" s="528"/>
      <c r="AG40" s="530">
        <f t="shared" ref="AG40:AG71" si="3">(AA40+AC40+AE40)/3</f>
        <v>14724.215487414587</v>
      </c>
    </row>
    <row r="41" spans="1:33" x14ac:dyDescent="0.25">
      <c r="A41" s="2"/>
      <c r="B41" s="544" t="s">
        <v>107</v>
      </c>
      <c r="C41" s="486">
        <v>819.09567966148438</v>
      </c>
      <c r="D41" s="486">
        <v>847.27096045510154</v>
      </c>
      <c r="E41" s="421">
        <v>877.01442347133786</v>
      </c>
      <c r="F41" s="421">
        <v>927.85754792508533</v>
      </c>
      <c r="G41" s="421">
        <v>925.44161616896042</v>
      </c>
      <c r="H41" s="421">
        <v>1023.0516296256851</v>
      </c>
      <c r="I41" s="421">
        <v>1077.7619066135023</v>
      </c>
      <c r="J41" s="421">
        <v>1228.7041347959444</v>
      </c>
      <c r="K41" s="421">
        <v>1272.573204181328</v>
      </c>
      <c r="L41" s="421">
        <v>1519.6925481354954</v>
      </c>
      <c r="M41" s="421">
        <v>1710.5756454085554</v>
      </c>
      <c r="N41" s="421">
        <v>1699.48799733991</v>
      </c>
      <c r="O41" s="421">
        <v>1914.7743512737125</v>
      </c>
      <c r="P41" s="481">
        <v>2015.5149620454124</v>
      </c>
      <c r="Q41" s="481">
        <v>2069.4246418038542</v>
      </c>
      <c r="R41" s="481">
        <v>2087.3053230668288</v>
      </c>
      <c r="S41" s="481">
        <v>2128.9880261609542</v>
      </c>
      <c r="T41" s="421">
        <v>2202.5708512664983</v>
      </c>
      <c r="U41" s="481">
        <v>2241.9232455449378</v>
      </c>
      <c r="V41" s="482">
        <v>2293.5516838790518</v>
      </c>
      <c r="W41" s="485">
        <v>1923.8028392346023</v>
      </c>
      <c r="X41" s="2"/>
      <c r="Z41" s="528">
        <v>20</v>
      </c>
      <c r="AA41" s="530">
        <f t="shared" si="0"/>
        <v>1544.1290189411818</v>
      </c>
      <c r="AB41" s="528">
        <v>10</v>
      </c>
      <c r="AC41" s="530">
        <f t="shared" si="1"/>
        <v>2036.411672778971</v>
      </c>
      <c r="AD41" s="528">
        <v>5</v>
      </c>
      <c r="AE41" s="530">
        <f t="shared" si="2"/>
        <v>2190.8678259836543</v>
      </c>
      <c r="AF41" s="528"/>
      <c r="AG41" s="530">
        <f t="shared" si="3"/>
        <v>1923.8028392346023</v>
      </c>
    </row>
    <row r="42" spans="1:33" x14ac:dyDescent="0.25">
      <c r="A42" s="2"/>
      <c r="B42" s="544" t="s">
        <v>96</v>
      </c>
      <c r="C42" s="545">
        <v>3862.2720502037723</v>
      </c>
      <c r="D42" s="421">
        <v>4301.364166217204</v>
      </c>
      <c r="E42" s="421">
        <v>4661.3672066930503</v>
      </c>
      <c r="F42" s="421">
        <v>4994.5854737009822</v>
      </c>
      <c r="G42" s="421">
        <v>5422.8029524204676</v>
      </c>
      <c r="H42" s="421">
        <v>5865.3248033525251</v>
      </c>
      <c r="I42" s="421">
        <v>6558.6389335931071</v>
      </c>
      <c r="J42" s="421">
        <v>7275.8043011648324</v>
      </c>
      <c r="K42" s="421">
        <v>8228.336609342763</v>
      </c>
      <c r="L42" s="421">
        <v>8821.512664023694</v>
      </c>
      <c r="M42" s="421">
        <v>9635.1833322174425</v>
      </c>
      <c r="N42" s="421">
        <v>10207.76943562727</v>
      </c>
      <c r="O42" s="421">
        <v>10526.295017632912</v>
      </c>
      <c r="P42" s="481">
        <v>10570.977180482067</v>
      </c>
      <c r="Q42" s="481">
        <v>11259.246205965335</v>
      </c>
      <c r="R42" s="481">
        <v>11661.976872594261</v>
      </c>
      <c r="S42" s="481">
        <v>12002.931898754507</v>
      </c>
      <c r="T42" s="421">
        <v>13037.010015500186</v>
      </c>
      <c r="U42" s="481">
        <v>13833.981602833717</v>
      </c>
      <c r="V42" s="482">
        <v>14495.078514073732</v>
      </c>
      <c r="W42" s="485">
        <v>11196.787916713038</v>
      </c>
      <c r="X42" s="2"/>
      <c r="Z42" s="528">
        <v>20</v>
      </c>
      <c r="AA42" s="530">
        <f t="shared" si="0"/>
        <v>8861.1229618196921</v>
      </c>
      <c r="AB42" s="528">
        <v>10</v>
      </c>
      <c r="AC42" s="530">
        <f t="shared" si="1"/>
        <v>11723.045007568142</v>
      </c>
      <c r="AD42" s="528">
        <v>5</v>
      </c>
      <c r="AE42" s="530">
        <f t="shared" si="2"/>
        <v>13006.195780751281</v>
      </c>
      <c r="AF42" s="528"/>
      <c r="AG42" s="530">
        <f t="shared" si="3"/>
        <v>11196.787916713038</v>
      </c>
    </row>
    <row r="43" spans="1:33" x14ac:dyDescent="0.25">
      <c r="A43" s="2"/>
      <c r="B43" s="544" t="s">
        <v>84</v>
      </c>
      <c r="C43" s="421">
        <v>8446.8595237738937</v>
      </c>
      <c r="D43" s="421">
        <v>8775.399133854633</v>
      </c>
      <c r="E43" s="421">
        <v>9294.1355812937582</v>
      </c>
      <c r="F43" s="421">
        <v>10019.679933818225</v>
      </c>
      <c r="G43" s="421">
        <v>10591.374710094795</v>
      </c>
      <c r="H43" s="421">
        <v>11406.007038016513</v>
      </c>
      <c r="I43" s="421">
        <v>11776.419928002708</v>
      </c>
      <c r="J43" s="421">
        <v>12311.434802047741</v>
      </c>
      <c r="K43" s="421">
        <v>12643.555613808963</v>
      </c>
      <c r="L43" s="421">
        <v>12722.787188352098</v>
      </c>
      <c r="M43" s="421">
        <v>13095.867824572942</v>
      </c>
      <c r="N43" s="421">
        <v>13500.475662142215</v>
      </c>
      <c r="O43" s="421">
        <v>13303.415500996995</v>
      </c>
      <c r="P43" s="481">
        <v>13056.788717064537</v>
      </c>
      <c r="Q43" s="481">
        <v>13003.193228981412</v>
      </c>
      <c r="R43" s="481">
        <v>12015.649081350091</v>
      </c>
      <c r="S43" s="481">
        <v>11624.315825961119</v>
      </c>
      <c r="T43" s="421">
        <v>11550.555456817108</v>
      </c>
      <c r="U43" s="481">
        <v>11750.379170110124</v>
      </c>
      <c r="V43" s="482">
        <v>11820.087683680744</v>
      </c>
      <c r="W43" s="485">
        <v>11953.229779662865</v>
      </c>
      <c r="X43" s="2"/>
      <c r="Z43" s="528">
        <v>20</v>
      </c>
      <c r="AA43" s="530">
        <f t="shared" si="0"/>
        <v>11635.419080237032</v>
      </c>
      <c r="AB43" s="528">
        <v>10</v>
      </c>
      <c r="AC43" s="530">
        <f t="shared" si="1"/>
        <v>12472.072815167729</v>
      </c>
      <c r="AD43" s="528">
        <v>5</v>
      </c>
      <c r="AE43" s="530">
        <f t="shared" si="2"/>
        <v>11752.197443583837</v>
      </c>
      <c r="AF43" s="528"/>
      <c r="AG43" s="530">
        <f t="shared" si="3"/>
        <v>11953.229779662865</v>
      </c>
    </row>
    <row r="44" spans="1:33" x14ac:dyDescent="0.25">
      <c r="A44" s="2"/>
      <c r="B44" s="544" t="s">
        <v>98</v>
      </c>
      <c r="C44" s="421">
        <v>3275.1286282124529</v>
      </c>
      <c r="D44" s="421">
        <v>3374.4819967500048</v>
      </c>
      <c r="E44" s="421">
        <v>3768.7164453832042</v>
      </c>
      <c r="F44" s="421">
        <v>3822.1276281296091</v>
      </c>
      <c r="G44" s="421">
        <v>4207.1205260495308</v>
      </c>
      <c r="H44" s="421">
        <v>4816.7063037600337</v>
      </c>
      <c r="I44" s="421">
        <v>5338.7404731889728</v>
      </c>
      <c r="J44" s="421">
        <v>6024.3395844498591</v>
      </c>
      <c r="K44" s="421">
        <v>6578.6051801659632</v>
      </c>
      <c r="L44" s="421">
        <v>6442.5796177931979</v>
      </c>
      <c r="M44" s="421">
        <v>6587.9869007804464</v>
      </c>
      <c r="N44" s="421">
        <v>6710.7503459203144</v>
      </c>
      <c r="O44" s="421">
        <v>7412.965263178854</v>
      </c>
      <c r="P44" s="481">
        <v>7682.4771582886451</v>
      </c>
      <c r="Q44" s="481">
        <v>8179.2960065764828</v>
      </c>
      <c r="R44" s="481">
        <v>7337.5695589067309</v>
      </c>
      <c r="S44" s="481">
        <v>7103.2259380578344</v>
      </c>
      <c r="T44" s="421">
        <v>7310.9017380353644</v>
      </c>
      <c r="U44" s="481">
        <v>7097.1187681806668</v>
      </c>
      <c r="V44" s="482">
        <v>6929.6781584476421</v>
      </c>
      <c r="W44" s="485">
        <v>6796.9738756585784</v>
      </c>
      <c r="X44" s="2"/>
      <c r="Z44" s="528">
        <v>20</v>
      </c>
      <c r="AA44" s="530">
        <f t="shared" si="0"/>
        <v>6000.0258110127897</v>
      </c>
      <c r="AB44" s="528">
        <v>10</v>
      </c>
      <c r="AC44" s="530">
        <f t="shared" si="1"/>
        <v>7235.1969836372982</v>
      </c>
      <c r="AD44" s="528">
        <v>5</v>
      </c>
      <c r="AE44" s="530">
        <f t="shared" si="2"/>
        <v>7155.6988323256473</v>
      </c>
      <c r="AF44" s="528"/>
      <c r="AG44" s="530">
        <f t="shared" si="3"/>
        <v>6796.9738756585784</v>
      </c>
    </row>
    <row r="45" spans="1:33" x14ac:dyDescent="0.25">
      <c r="A45" s="2"/>
      <c r="B45" s="690" t="s">
        <v>218</v>
      </c>
      <c r="C45" s="421">
        <v>16918.596089816092</v>
      </c>
      <c r="D45" s="421">
        <v>16178.60204508742</v>
      </c>
      <c r="E45" s="421">
        <v>16373.160002569479</v>
      </c>
      <c r="F45" s="421">
        <v>17463.355391191599</v>
      </c>
      <c r="G45" s="421">
        <v>18717.720241351457</v>
      </c>
      <c r="H45" s="421">
        <v>20253.773865445437</v>
      </c>
      <c r="I45" s="421">
        <v>23170.316273988115</v>
      </c>
      <c r="J45" s="421">
        <v>25586.807171740082</v>
      </c>
      <c r="K45" s="421">
        <v>25657.998557736049</v>
      </c>
      <c r="L45" s="421">
        <v>22369.993561978932</v>
      </c>
      <c r="M45" s="421">
        <v>20611.914070698891</v>
      </c>
      <c r="N45" s="421">
        <v>20347.18454417029</v>
      </c>
      <c r="O45" s="421">
        <v>19597.590318523773</v>
      </c>
      <c r="P45" s="481">
        <v>18796.393952105333</v>
      </c>
      <c r="Q45" s="481">
        <v>19039.004502981104</v>
      </c>
      <c r="R45" s="481">
        <v>18912.317480917642</v>
      </c>
      <c r="S45" s="481">
        <v>19918.790630079704</v>
      </c>
      <c r="T45" s="421">
        <v>19840.076122932089</v>
      </c>
      <c r="U45" s="481">
        <v>21614.066057538985</v>
      </c>
      <c r="V45" s="482">
        <v>22816.45220235633</v>
      </c>
      <c r="W45" s="485">
        <v>20326.308380385268</v>
      </c>
      <c r="X45" s="2"/>
      <c r="Z45" s="528">
        <v>20</v>
      </c>
      <c r="AA45" s="530">
        <f t="shared" si="0"/>
        <v>20209.205654160432</v>
      </c>
      <c r="AB45" s="528">
        <v>10</v>
      </c>
      <c r="AC45" s="530">
        <f t="shared" si="1"/>
        <v>20149.378988230415</v>
      </c>
      <c r="AD45" s="528">
        <v>5</v>
      </c>
      <c r="AE45" s="530">
        <f t="shared" si="2"/>
        <v>20620.340498764952</v>
      </c>
      <c r="AF45" s="528"/>
      <c r="AG45" s="530">
        <f t="shared" si="3"/>
        <v>20326.308380385268</v>
      </c>
    </row>
    <row r="46" spans="1:33" x14ac:dyDescent="0.25">
      <c r="A46" s="2"/>
      <c r="B46" s="544" t="s">
        <v>219</v>
      </c>
      <c r="C46" s="421">
        <v>11618.796069629807</v>
      </c>
      <c r="D46" s="421">
        <v>11226.877336733349</v>
      </c>
      <c r="E46" s="421">
        <v>10052.486655352946</v>
      </c>
      <c r="F46" s="421">
        <v>11025.185519890678</v>
      </c>
      <c r="G46" s="421">
        <v>12214.740076460719</v>
      </c>
      <c r="H46" s="421">
        <v>13568.766763074331</v>
      </c>
      <c r="I46" s="421">
        <v>14951.728190113274</v>
      </c>
      <c r="J46" s="421">
        <v>16570.011166931166</v>
      </c>
      <c r="K46" s="421">
        <v>17404.068707920931</v>
      </c>
      <c r="L46" s="421">
        <v>16334.740006007074</v>
      </c>
      <c r="M46" s="421">
        <v>18061.934359089544</v>
      </c>
      <c r="N46" s="421">
        <v>19322.227123694192</v>
      </c>
      <c r="O46" s="421">
        <v>19641.35286383472</v>
      </c>
      <c r="P46" s="421">
        <v>20131.680424698345</v>
      </c>
      <c r="Q46" s="421">
        <v>19683.771505644214</v>
      </c>
      <c r="R46" s="421">
        <v>20105.198991816469</v>
      </c>
      <c r="S46" s="481">
        <v>20307.870052141996</v>
      </c>
      <c r="T46" s="421">
        <v>23562.918834260803</v>
      </c>
      <c r="U46" s="481">
        <v>23282.637041607737</v>
      </c>
      <c r="V46" s="482">
        <v>22947.139795287399</v>
      </c>
      <c r="W46" s="485">
        <v>19948.844205479967</v>
      </c>
      <c r="X46" s="2"/>
      <c r="Z46" s="528">
        <v>20</v>
      </c>
      <c r="AA46" s="530">
        <f t="shared" si="0"/>
        <v>17100.706574209486</v>
      </c>
      <c r="AB46" s="528">
        <v>10</v>
      </c>
      <c r="AC46" s="530">
        <f t="shared" si="1"/>
        <v>20704.673099207539</v>
      </c>
      <c r="AD46" s="528">
        <v>5</v>
      </c>
      <c r="AE46" s="530">
        <f t="shared" si="2"/>
        <v>22041.15294302288</v>
      </c>
      <c r="AF46" s="528"/>
      <c r="AG46" s="530">
        <f t="shared" si="3"/>
        <v>19948.844205479967</v>
      </c>
    </row>
    <row r="47" spans="1:33" x14ac:dyDescent="0.25">
      <c r="A47" s="2"/>
      <c r="B47" s="544" t="s">
        <v>99</v>
      </c>
      <c r="C47" s="421">
        <v>2658.3495177986356</v>
      </c>
      <c r="D47" s="421">
        <v>2995.907863296216</v>
      </c>
      <c r="E47" s="421">
        <v>3463.9837799314269</v>
      </c>
      <c r="F47" s="421">
        <v>4043.6631007742658</v>
      </c>
      <c r="G47" s="421">
        <v>4614.8621141257008</v>
      </c>
      <c r="H47" s="421">
        <v>5455.4221848478619</v>
      </c>
      <c r="I47" s="421">
        <v>6411.8066359574714</v>
      </c>
      <c r="J47" s="421">
        <v>7551.6359071155794</v>
      </c>
      <c r="K47" s="421">
        <v>8300.4834239303218</v>
      </c>
      <c r="L47" s="421">
        <v>7233.0449368509344</v>
      </c>
      <c r="M47" s="421">
        <v>7506.308864584521</v>
      </c>
      <c r="N47" s="421">
        <v>8025.4529049746798</v>
      </c>
      <c r="O47" s="421">
        <v>9364.407766700966</v>
      </c>
      <c r="P47" s="481">
        <v>9835.8330112756485</v>
      </c>
      <c r="Q47" s="481">
        <v>10036.889840595179</v>
      </c>
      <c r="R47" s="481">
        <v>9969.6853007072095</v>
      </c>
      <c r="S47" s="481">
        <v>10704.233408149432</v>
      </c>
      <c r="T47" s="421">
        <v>12115.057008938917</v>
      </c>
      <c r="U47" s="481">
        <v>13014.992030479139</v>
      </c>
      <c r="V47" s="482">
        <v>14219.627708819722</v>
      </c>
      <c r="W47" s="485">
        <v>10120.016747144706</v>
      </c>
      <c r="X47" s="2"/>
      <c r="Z47" s="528">
        <v>20</v>
      </c>
      <c r="AA47" s="530">
        <f t="shared" si="0"/>
        <v>7876.0823654926917</v>
      </c>
      <c r="AB47" s="528">
        <v>10</v>
      </c>
      <c r="AC47" s="530">
        <f t="shared" si="1"/>
        <v>10479.248784522542</v>
      </c>
      <c r="AD47" s="528">
        <v>5</v>
      </c>
      <c r="AE47" s="530">
        <f t="shared" si="2"/>
        <v>12004.719091418883</v>
      </c>
      <c r="AF47" s="528"/>
      <c r="AG47" s="530">
        <f t="shared" si="3"/>
        <v>10120.016747144706</v>
      </c>
    </row>
    <row r="48" spans="1:33" x14ac:dyDescent="0.25">
      <c r="A48" s="2"/>
      <c r="B48" s="690" t="s">
        <v>220</v>
      </c>
      <c r="C48" s="481">
        <v>32031.555426248116</v>
      </c>
      <c r="D48" s="481">
        <v>31062.349294390453</v>
      </c>
      <c r="E48" s="481">
        <v>29847.928351813902</v>
      </c>
      <c r="F48" s="481">
        <v>30355.732380497353</v>
      </c>
      <c r="G48" s="481">
        <v>33053.246533983016</v>
      </c>
      <c r="H48" s="481">
        <v>34050.471574254465</v>
      </c>
      <c r="I48" s="481">
        <v>35167.166363263299</v>
      </c>
      <c r="J48" s="481">
        <v>36621.035113286249</v>
      </c>
      <c r="K48" s="481">
        <v>37249.450459853557</v>
      </c>
      <c r="L48" s="481">
        <v>33552.889821147393</v>
      </c>
      <c r="M48" s="481">
        <v>32624.209094704951</v>
      </c>
      <c r="N48" s="481">
        <v>34326.144822673887</v>
      </c>
      <c r="O48" s="481">
        <v>33569.186500507254</v>
      </c>
      <c r="P48" s="481">
        <v>36477.77938870553</v>
      </c>
      <c r="Q48" s="481">
        <v>36444.26205731825</v>
      </c>
      <c r="R48" s="481">
        <v>36765.116071017466</v>
      </c>
      <c r="S48" s="481">
        <v>37359.373438369905</v>
      </c>
      <c r="T48" s="421">
        <v>38442.413838232264</v>
      </c>
      <c r="U48" s="488">
        <v>40262.148749035725</v>
      </c>
      <c r="V48" s="487">
        <v>41812.378777332706</v>
      </c>
      <c r="W48" s="531">
        <v>36930.109783806394</v>
      </c>
      <c r="X48" s="2"/>
      <c r="Z48" s="528">
        <v>20</v>
      </c>
      <c r="AA48" s="530">
        <f t="shared" si="0"/>
        <v>35053.741902831782</v>
      </c>
      <c r="AB48" s="528">
        <v>10</v>
      </c>
      <c r="AC48" s="530">
        <f t="shared" si="1"/>
        <v>36808.301273789795</v>
      </c>
      <c r="AD48" s="528">
        <v>5</v>
      </c>
      <c r="AE48" s="530">
        <f t="shared" si="2"/>
        <v>38928.286174797613</v>
      </c>
      <c r="AF48" s="528"/>
      <c r="AG48" s="530">
        <f t="shared" si="3"/>
        <v>36930.109783806394</v>
      </c>
    </row>
    <row r="49" spans="1:33" x14ac:dyDescent="0.25">
      <c r="A49" s="2"/>
      <c r="B49" s="544" t="s">
        <v>20</v>
      </c>
      <c r="C49" s="421">
        <v>26318.416207294809</v>
      </c>
      <c r="D49" s="421">
        <v>27356.532061995898</v>
      </c>
      <c r="E49" s="421">
        <v>28718.241079556035</v>
      </c>
      <c r="F49" s="421">
        <v>29732.129600228975</v>
      </c>
      <c r="G49" s="421">
        <v>31299.849524466743</v>
      </c>
      <c r="H49" s="421">
        <v>32575.069253964855</v>
      </c>
      <c r="I49" s="421">
        <v>34290.524480989632</v>
      </c>
      <c r="J49" s="421">
        <v>36546.473191305231</v>
      </c>
      <c r="K49" s="421">
        <v>37459.307649506998</v>
      </c>
      <c r="L49" s="421">
        <v>40301.957759229306</v>
      </c>
      <c r="M49" s="421">
        <v>39301.60264830201</v>
      </c>
      <c r="N49" s="421">
        <v>41965.358418991891</v>
      </c>
      <c r="O49" s="421">
        <v>42826.789579995959</v>
      </c>
      <c r="P49" s="481">
        <v>45902.04794836104</v>
      </c>
      <c r="Q49" s="481">
        <v>46880.220657158519</v>
      </c>
      <c r="R49" s="481">
        <v>46276.150685386259</v>
      </c>
      <c r="S49" s="481">
        <v>47349.927954272564</v>
      </c>
      <c r="T49" s="421">
        <v>48905.417195415175</v>
      </c>
      <c r="U49" s="481">
        <v>51036.405889692127</v>
      </c>
      <c r="V49" s="482">
        <v>53320.269042784828</v>
      </c>
      <c r="W49" s="485">
        <v>45057.395898997056</v>
      </c>
      <c r="X49" s="2"/>
      <c r="Z49" s="528">
        <v>20</v>
      </c>
      <c r="AA49" s="530">
        <f t="shared" si="0"/>
        <v>39418.134541444939</v>
      </c>
      <c r="AB49" s="528">
        <v>10</v>
      </c>
      <c r="AC49" s="530">
        <f t="shared" si="1"/>
        <v>46376.419002036033</v>
      </c>
      <c r="AD49" s="528">
        <v>5</v>
      </c>
      <c r="AE49" s="530">
        <f t="shared" si="2"/>
        <v>49377.634153510189</v>
      </c>
      <c r="AF49" s="528"/>
      <c r="AG49" s="530">
        <f t="shared" si="3"/>
        <v>45057.395898997056</v>
      </c>
    </row>
    <row r="50" spans="1:33" x14ac:dyDescent="0.25">
      <c r="A50" s="2"/>
      <c r="B50" s="544" t="s">
        <v>29</v>
      </c>
      <c r="C50" s="421">
        <v>29387.028296909139</v>
      </c>
      <c r="D50" s="421">
        <v>29715.512036968372</v>
      </c>
      <c r="E50" s="421">
        <v>31178.693329727201</v>
      </c>
      <c r="F50" s="421">
        <v>32109.13811639425</v>
      </c>
      <c r="G50" s="421">
        <v>33743.198282275313</v>
      </c>
      <c r="H50" s="421">
        <v>35013.714044342269</v>
      </c>
      <c r="I50" s="421">
        <v>37616.740163625225</v>
      </c>
      <c r="J50" s="421">
        <v>39389.685008704684</v>
      </c>
      <c r="K50" s="421">
        <v>41316.225176698965</v>
      </c>
      <c r="L50" s="421">
        <v>40957.500751899526</v>
      </c>
      <c r="M50" s="421">
        <v>42037.490475222476</v>
      </c>
      <c r="N50" s="421">
        <v>44452.73274579992</v>
      </c>
      <c r="O50" s="421">
        <v>46457.345777031136</v>
      </c>
      <c r="P50" s="481">
        <v>47922.049120745505</v>
      </c>
      <c r="Q50" s="481">
        <v>48799.715467698465</v>
      </c>
      <c r="R50" s="481">
        <v>49879.266472854491</v>
      </c>
      <c r="S50" s="481">
        <v>52633.254288463511</v>
      </c>
      <c r="T50" s="421">
        <v>54637.001284515296</v>
      </c>
      <c r="U50" s="481">
        <v>56871.211399820211</v>
      </c>
      <c r="V50" s="482">
        <v>59110.562559081329</v>
      </c>
      <c r="W50" s="485">
        <v>49189.241800003023</v>
      </c>
      <c r="X50" s="2"/>
      <c r="Z50" s="528">
        <v>20</v>
      </c>
      <c r="AA50" s="530">
        <f t="shared" si="0"/>
        <v>42661.403239938867</v>
      </c>
      <c r="AB50" s="528">
        <v>10</v>
      </c>
      <c r="AC50" s="530">
        <f t="shared" si="1"/>
        <v>50280.062959123243</v>
      </c>
      <c r="AD50" s="528">
        <v>5</v>
      </c>
      <c r="AE50" s="530">
        <f t="shared" si="2"/>
        <v>54626.259200946966</v>
      </c>
      <c r="AF50" s="528"/>
      <c r="AG50" s="530">
        <f t="shared" si="3"/>
        <v>49189.241800003023</v>
      </c>
    </row>
    <row r="51" spans="1:33" x14ac:dyDescent="0.25">
      <c r="A51" s="2"/>
      <c r="B51" s="544" t="s">
        <v>108</v>
      </c>
      <c r="C51" s="421">
        <v>3442.6319321612814</v>
      </c>
      <c r="D51" s="421">
        <v>3836.5995907144725</v>
      </c>
      <c r="E51" s="421">
        <v>4233.440063357546</v>
      </c>
      <c r="F51" s="421">
        <v>4716.3776119245176</v>
      </c>
      <c r="G51" s="421">
        <v>5245.4252508449272</v>
      </c>
      <c r="H51" s="421">
        <v>6850.8130185124537</v>
      </c>
      <c r="I51" s="421">
        <v>9387.1093491694319</v>
      </c>
      <c r="J51" s="421">
        <v>11957.391166638152</v>
      </c>
      <c r="K51" s="421">
        <v>13200.940706072088</v>
      </c>
      <c r="L51" s="421">
        <v>14248.892460520132</v>
      </c>
      <c r="M51" s="421">
        <v>14926.637640371317</v>
      </c>
      <c r="N51" s="421">
        <v>14804.574450791106</v>
      </c>
      <c r="O51" s="421">
        <v>15957.718850284964</v>
      </c>
      <c r="P51" s="481">
        <v>17188.945505661191</v>
      </c>
      <c r="Q51" s="481">
        <v>17443.878256309345</v>
      </c>
      <c r="R51" s="481">
        <v>14938.40112767149</v>
      </c>
      <c r="S51" s="481">
        <v>14371.022741009177</v>
      </c>
      <c r="T51" s="421">
        <v>14121.406935559069</v>
      </c>
      <c r="U51" s="481">
        <v>14544.953356988042</v>
      </c>
      <c r="V51" s="482">
        <v>15000.816497354199</v>
      </c>
      <c r="W51" s="485">
        <v>13815.351497837377</v>
      </c>
      <c r="X51" s="2"/>
      <c r="Z51" s="528">
        <v>20</v>
      </c>
      <c r="AA51" s="530">
        <f t="shared" si="0"/>
        <v>11520.898825595745</v>
      </c>
      <c r="AB51" s="528">
        <v>10</v>
      </c>
      <c r="AC51" s="530">
        <f t="shared" si="1"/>
        <v>15329.835536199986</v>
      </c>
      <c r="AD51" s="528">
        <v>5</v>
      </c>
      <c r="AE51" s="530">
        <f t="shared" si="2"/>
        <v>14595.320131716397</v>
      </c>
      <c r="AF51" s="528"/>
      <c r="AG51" s="530">
        <f t="shared" si="3"/>
        <v>13815.351497837377</v>
      </c>
    </row>
    <row r="52" spans="1:33" x14ac:dyDescent="0.25">
      <c r="A52" s="2"/>
      <c r="B52" s="544" t="s">
        <v>62</v>
      </c>
      <c r="C52" s="421">
        <v>28033.626265812076</v>
      </c>
      <c r="D52" s="421">
        <v>28957.037390582627</v>
      </c>
      <c r="E52" s="421">
        <v>29715.519490590883</v>
      </c>
      <c r="F52" s="421">
        <v>29362.614077499184</v>
      </c>
      <c r="G52" s="421">
        <v>29869.397932438598</v>
      </c>
      <c r="H52" s="421">
        <v>31260.833128577662</v>
      </c>
      <c r="I52" s="421">
        <v>32401.648938687224</v>
      </c>
      <c r="J52" s="421">
        <v>33117.470523231787</v>
      </c>
      <c r="K52" s="421">
        <v>32373.306470783336</v>
      </c>
      <c r="L52" s="421">
        <v>30728.554020944743</v>
      </c>
      <c r="M52" s="421">
        <v>31090.264482490442</v>
      </c>
      <c r="N52" s="421">
        <v>31522.605026401357</v>
      </c>
      <c r="O52" s="421">
        <v>32216.492074763111</v>
      </c>
      <c r="P52" s="421">
        <v>31855.299773754781</v>
      </c>
      <c r="Q52" s="481">
        <v>32562.331422425978</v>
      </c>
      <c r="R52" s="481">
        <v>33542.153588306421</v>
      </c>
      <c r="S52" s="481">
        <v>34182.604619395745</v>
      </c>
      <c r="T52" s="421">
        <v>35308.413399278645</v>
      </c>
      <c r="U52" s="481">
        <v>36338.24767584286</v>
      </c>
      <c r="V52" s="482">
        <v>37265.812102267671</v>
      </c>
      <c r="W52" s="485">
        <v>33667.026771238241</v>
      </c>
      <c r="X52" s="2"/>
      <c r="Z52" s="528">
        <v>20</v>
      </c>
      <c r="AA52" s="530">
        <f t="shared" si="0"/>
        <v>32085.21162020375</v>
      </c>
      <c r="AB52" s="528">
        <v>10</v>
      </c>
      <c r="AC52" s="530">
        <f t="shared" si="1"/>
        <v>33588.4224164927</v>
      </c>
      <c r="AD52" s="528">
        <v>5</v>
      </c>
      <c r="AE52" s="530">
        <f t="shared" si="2"/>
        <v>35327.446277018273</v>
      </c>
      <c r="AF52" s="528"/>
      <c r="AG52" s="530">
        <f t="shared" si="3"/>
        <v>33667.026771238241</v>
      </c>
    </row>
    <row r="53" spans="1:33" x14ac:dyDescent="0.25">
      <c r="A53" s="2"/>
      <c r="B53" s="544" t="s">
        <v>19</v>
      </c>
      <c r="C53" s="421">
        <v>42181.84257458512</v>
      </c>
      <c r="D53" s="421">
        <v>42094.88315445411</v>
      </c>
      <c r="E53" s="421">
        <v>41932.241312397069</v>
      </c>
      <c r="F53" s="421">
        <v>42860.482223305306</v>
      </c>
      <c r="G53" s="421">
        <v>44185.445029790426</v>
      </c>
      <c r="H53" s="421">
        <v>45400.495276722751</v>
      </c>
      <c r="I53" s="421">
        <v>46200.876890855281</v>
      </c>
      <c r="J53" s="421">
        <v>47533.088561572433</v>
      </c>
      <c r="K53" s="421">
        <v>47847.786951730835</v>
      </c>
      <c r="L53" s="421">
        <v>46498.804164586007</v>
      </c>
      <c r="M53" s="421">
        <v>46873.098880027545</v>
      </c>
      <c r="N53" s="421">
        <v>47377.572443900266</v>
      </c>
      <c r="O53" s="421">
        <v>50675.582035475963</v>
      </c>
      <c r="P53" s="481">
        <v>51494.411717811949</v>
      </c>
      <c r="Q53" s="481">
        <v>51101.900526620091</v>
      </c>
      <c r="R53" s="481">
        <v>45686.246643252278</v>
      </c>
      <c r="S53" s="481">
        <v>44790.087848309442</v>
      </c>
      <c r="T53" s="421">
        <v>47642.448286460276</v>
      </c>
      <c r="U53" s="481">
        <v>47333.491198074</v>
      </c>
      <c r="V53" s="482">
        <v>46891.859838714765</v>
      </c>
      <c r="W53" s="485">
        <v>46928.542994253039</v>
      </c>
      <c r="X53" s="2"/>
      <c r="Z53" s="528">
        <v>20</v>
      </c>
      <c r="AA53" s="530">
        <f t="shared" si="0"/>
        <v>46330.132277932295</v>
      </c>
      <c r="AB53" s="528">
        <v>10</v>
      </c>
      <c r="AC53" s="530">
        <f t="shared" si="1"/>
        <v>47986.66994186466</v>
      </c>
      <c r="AD53" s="528">
        <v>5</v>
      </c>
      <c r="AE53" s="530">
        <f t="shared" si="2"/>
        <v>46468.826762962155</v>
      </c>
      <c r="AF53" s="528"/>
      <c r="AG53" s="530">
        <f t="shared" si="3"/>
        <v>46928.542994253039</v>
      </c>
    </row>
    <row r="54" spans="1:33" x14ac:dyDescent="0.25">
      <c r="A54" s="2"/>
      <c r="B54" s="544" t="s">
        <v>109</v>
      </c>
      <c r="C54" s="421">
        <v>1331.5482748978695</v>
      </c>
      <c r="D54" s="421">
        <v>1403.1260440983908</v>
      </c>
      <c r="E54" s="421">
        <v>1453.2618996767526</v>
      </c>
      <c r="F54" s="421">
        <v>1523.7971501591771</v>
      </c>
      <c r="G54" s="421">
        <v>1620.4247289875789</v>
      </c>
      <c r="H54" s="421">
        <v>1753.8742954760871</v>
      </c>
      <c r="I54" s="421">
        <v>1901.7161865811902</v>
      </c>
      <c r="J54" s="421">
        <v>2065.1544770024398</v>
      </c>
      <c r="K54" s="421">
        <v>2206.5099318952975</v>
      </c>
      <c r="L54" s="421">
        <v>2309.5631943346425</v>
      </c>
      <c r="M54" s="421">
        <v>2439.0695677899221</v>
      </c>
      <c r="N54" s="421">
        <v>2620.8224835537521</v>
      </c>
      <c r="O54" s="421">
        <v>2937.5884515668336</v>
      </c>
      <c r="P54" s="481">
        <v>3143.5183568665448</v>
      </c>
      <c r="Q54" s="481">
        <v>3367.9955251359784</v>
      </c>
      <c r="R54" s="481">
        <v>3555.5055100035424</v>
      </c>
      <c r="S54" s="481">
        <v>3849.1109868843273</v>
      </c>
      <c r="T54" s="421">
        <v>4161.0901345928351</v>
      </c>
      <c r="U54" s="481">
        <v>4546.227418357742</v>
      </c>
      <c r="V54" s="482">
        <v>4950.7435814088367</v>
      </c>
      <c r="W54" s="485">
        <v>3475.578379276325</v>
      </c>
      <c r="X54" s="2"/>
      <c r="Z54" s="528">
        <v>20</v>
      </c>
      <c r="AA54" s="530">
        <f t="shared" si="0"/>
        <v>2657.0324099634868</v>
      </c>
      <c r="AB54" s="528">
        <v>10</v>
      </c>
      <c r="AC54" s="530">
        <f t="shared" si="1"/>
        <v>3557.1672016160314</v>
      </c>
      <c r="AD54" s="528">
        <v>5</v>
      </c>
      <c r="AE54" s="530">
        <f t="shared" si="2"/>
        <v>4212.5355262494577</v>
      </c>
      <c r="AF54" s="528"/>
      <c r="AG54" s="530">
        <f t="shared" si="3"/>
        <v>3475.578379276325</v>
      </c>
    </row>
    <row r="55" spans="1:33" x14ac:dyDescent="0.25">
      <c r="A55" s="2"/>
      <c r="B55" s="544" t="s">
        <v>54</v>
      </c>
      <c r="C55" s="421">
        <v>12704.935699972162</v>
      </c>
      <c r="D55" s="421">
        <v>12630.664926399704</v>
      </c>
      <c r="E55" s="421">
        <v>12887.731946812106</v>
      </c>
      <c r="F55" s="421">
        <v>13368.447397317381</v>
      </c>
      <c r="G55" s="421">
        <v>13873.845692537958</v>
      </c>
      <c r="H55" s="421">
        <v>14815.956439725391</v>
      </c>
      <c r="I55" s="421">
        <v>16098.094501173044</v>
      </c>
      <c r="J55" s="421">
        <v>16820.413628557493</v>
      </c>
      <c r="K55" s="421">
        <v>17190.94621869575</v>
      </c>
      <c r="L55" s="421">
        <v>16374.68982691734</v>
      </c>
      <c r="M55" s="421">
        <v>16127.811383905757</v>
      </c>
      <c r="N55" s="421">
        <v>16304.382424606503</v>
      </c>
      <c r="O55" s="421">
        <v>15310.005995086412</v>
      </c>
      <c r="P55" s="481">
        <v>15334.720366478972</v>
      </c>
      <c r="Q55" s="481">
        <v>15175.495641523652</v>
      </c>
      <c r="R55" s="481">
        <v>15510.824290377956</v>
      </c>
      <c r="S55" s="481">
        <v>15952.070307872806</v>
      </c>
      <c r="T55" s="421">
        <v>15788.820516221471</v>
      </c>
      <c r="U55" s="481">
        <v>16044.727797456271</v>
      </c>
      <c r="V55" s="482">
        <v>16286.979515127117</v>
      </c>
      <c r="W55" s="485">
        <v>15643.44884503836</v>
      </c>
      <c r="X55" s="2"/>
      <c r="Z55" s="528">
        <v>20</v>
      </c>
      <c r="AA55" s="530">
        <f t="shared" si="0"/>
        <v>15230.078225838264</v>
      </c>
      <c r="AB55" s="528">
        <v>10</v>
      </c>
      <c r="AC55" s="530">
        <f t="shared" si="1"/>
        <v>15783.583823865692</v>
      </c>
      <c r="AD55" s="528">
        <v>5</v>
      </c>
      <c r="AE55" s="530">
        <f t="shared" si="2"/>
        <v>15916.684485411126</v>
      </c>
      <c r="AF55" s="528"/>
      <c r="AG55" s="530">
        <f t="shared" si="3"/>
        <v>15643.44884503836</v>
      </c>
    </row>
    <row r="56" spans="1:33" x14ac:dyDescent="0.25">
      <c r="A56" s="2"/>
      <c r="B56" s="544" t="s">
        <v>74</v>
      </c>
      <c r="C56" s="421">
        <v>5808.3574258908448</v>
      </c>
      <c r="D56" s="421">
        <v>6248.2113820866716</v>
      </c>
      <c r="E56" s="421">
        <v>6709.84550278391</v>
      </c>
      <c r="F56" s="421">
        <v>7367.193779071561</v>
      </c>
      <c r="G56" s="421">
        <v>8489.4840868313404</v>
      </c>
      <c r="H56" s="421">
        <v>9642.4297918426128</v>
      </c>
      <c r="I56" s="421">
        <v>10994.766738596438</v>
      </c>
      <c r="J56" s="421">
        <v>12317.456496215031</v>
      </c>
      <c r="K56" s="421">
        <v>13885.746720860432</v>
      </c>
      <c r="L56" s="421">
        <v>14050.88030917188</v>
      </c>
      <c r="M56" s="421">
        <v>15349.228134644758</v>
      </c>
      <c r="N56" s="421">
        <v>16543.043730009234</v>
      </c>
      <c r="O56" s="421">
        <v>18071.505596267285</v>
      </c>
      <c r="P56" s="481">
        <v>18948.468473696441</v>
      </c>
      <c r="Q56" s="481">
        <v>18955.907025081986</v>
      </c>
      <c r="R56" s="481">
        <v>18041.242503616744</v>
      </c>
      <c r="S56" s="481">
        <v>17725.752179151204</v>
      </c>
      <c r="T56" s="421">
        <v>18280.198919064154</v>
      </c>
      <c r="U56" s="481">
        <v>19330.868879009842</v>
      </c>
      <c r="V56" s="482">
        <v>19943.292523313656</v>
      </c>
      <c r="W56" s="485">
        <v>16872.805269025652</v>
      </c>
      <c r="X56" s="2"/>
      <c r="Z56" s="528">
        <v>20</v>
      </c>
      <c r="AA56" s="530">
        <f t="shared" si="0"/>
        <v>13835.194009860303</v>
      </c>
      <c r="AB56" s="528">
        <v>10</v>
      </c>
      <c r="AC56" s="530">
        <f t="shared" si="1"/>
        <v>18118.950796385536</v>
      </c>
      <c r="AD56" s="528">
        <v>5</v>
      </c>
      <c r="AE56" s="530">
        <f t="shared" si="2"/>
        <v>18664.271000831119</v>
      </c>
      <c r="AF56" s="528"/>
      <c r="AG56" s="530">
        <f t="shared" si="3"/>
        <v>16872.805269025652</v>
      </c>
    </row>
    <row r="57" spans="1:33" x14ac:dyDescent="0.25">
      <c r="A57" s="2"/>
      <c r="B57" s="544" t="s">
        <v>28</v>
      </c>
      <c r="C57" s="421">
        <v>27794.977861073421</v>
      </c>
      <c r="D57" s="421">
        <v>28800.387934615119</v>
      </c>
      <c r="E57" s="421">
        <v>30282.288645028253</v>
      </c>
      <c r="F57" s="421">
        <v>30899.065424247623</v>
      </c>
      <c r="G57" s="421">
        <v>32034.015075308544</v>
      </c>
      <c r="H57" s="421">
        <v>33177.890945815823</v>
      </c>
      <c r="I57" s="421">
        <v>35216.649709704128</v>
      </c>
      <c r="J57" s="421">
        <v>36752.98284703293</v>
      </c>
      <c r="K57" s="421">
        <v>37883.331941781944</v>
      </c>
      <c r="L57" s="421">
        <v>37785.868172709925</v>
      </c>
      <c r="M57" s="421">
        <v>39866.727266376744</v>
      </c>
      <c r="N57" s="421">
        <v>40942.372710454023</v>
      </c>
      <c r="O57" s="421">
        <v>42290.762052001919</v>
      </c>
      <c r="P57" s="481">
        <v>43671.11959259001</v>
      </c>
      <c r="Q57" s="481">
        <v>44929.685593415998</v>
      </c>
      <c r="R57" s="481">
        <v>46213.266534010072</v>
      </c>
      <c r="S57" s="481">
        <v>48608.957781650541</v>
      </c>
      <c r="T57" s="421">
        <v>50725.186310298748</v>
      </c>
      <c r="U57" s="481">
        <v>52249.573461641412</v>
      </c>
      <c r="V57" s="482">
        <v>54545.150884500057</v>
      </c>
      <c r="W57" s="485">
        <v>45535.406750108988</v>
      </c>
      <c r="X57" s="2"/>
      <c r="Z57" s="528">
        <v>20</v>
      </c>
      <c r="AA57" s="530">
        <f t="shared" si="0"/>
        <v>39733.513037212862</v>
      </c>
      <c r="AB57" s="528">
        <v>10</v>
      </c>
      <c r="AC57" s="530">
        <f t="shared" si="1"/>
        <v>46404.280218693944</v>
      </c>
      <c r="AD57" s="528">
        <v>5</v>
      </c>
      <c r="AE57" s="530">
        <f t="shared" si="2"/>
        <v>50468.426994420166</v>
      </c>
      <c r="AF57" s="528"/>
      <c r="AG57" s="530">
        <f t="shared" si="3"/>
        <v>45535.406750108988</v>
      </c>
    </row>
    <row r="58" spans="1:33" x14ac:dyDescent="0.25">
      <c r="A58" s="2"/>
      <c r="B58" s="544" t="s">
        <v>221</v>
      </c>
      <c r="C58" s="421">
        <v>5558.7138364847315</v>
      </c>
      <c r="D58" s="421">
        <v>5765.9251134832566</v>
      </c>
      <c r="E58" s="421">
        <v>5963.8170129067503</v>
      </c>
      <c r="F58" s="421">
        <v>6467.829782214485</v>
      </c>
      <c r="G58" s="421">
        <v>6781.7352361951262</v>
      </c>
      <c r="H58" s="421">
        <v>6945.5319603189428</v>
      </c>
      <c r="I58" s="421">
        <v>7307.0608719045204</v>
      </c>
      <c r="J58" s="421">
        <v>7347.2152557273394</v>
      </c>
      <c r="K58" s="421">
        <v>7554.6757555544582</v>
      </c>
      <c r="L58" s="421">
        <v>7439.0864879818073</v>
      </c>
      <c r="M58" s="421">
        <v>7563.9595798854107</v>
      </c>
      <c r="N58" s="421">
        <v>7684.8176219757761</v>
      </c>
      <c r="O58" s="421">
        <v>7272.8700146880674</v>
      </c>
      <c r="P58" s="481">
        <v>7226.9948307538652</v>
      </c>
      <c r="Q58" s="481">
        <v>7170.5294639879803</v>
      </c>
      <c r="R58" s="481">
        <v>7244.3910783767706</v>
      </c>
      <c r="S58" s="481">
        <v>7179.4623190540124</v>
      </c>
      <c r="T58" s="421">
        <v>7108.8667002372304</v>
      </c>
      <c r="U58" s="481">
        <v>7287.0849775071929</v>
      </c>
      <c r="V58" s="482">
        <v>7295.2301357506221</v>
      </c>
      <c r="W58" s="485">
        <v>7178.2392053854264</v>
      </c>
      <c r="X58" s="2"/>
      <c r="Z58" s="528">
        <v>20</v>
      </c>
      <c r="AA58" s="530">
        <f t="shared" si="0"/>
        <v>7008.2899017494174</v>
      </c>
      <c r="AB58" s="528">
        <v>10</v>
      </c>
      <c r="AC58" s="530">
        <f t="shared" si="1"/>
        <v>7303.4206722216932</v>
      </c>
      <c r="AD58" s="528">
        <v>5</v>
      </c>
      <c r="AE58" s="530">
        <f t="shared" si="2"/>
        <v>7223.007042185166</v>
      </c>
      <c r="AF58" s="528"/>
      <c r="AG58" s="530">
        <f t="shared" si="3"/>
        <v>7178.2392053854264</v>
      </c>
    </row>
    <row r="59" spans="1:33" x14ac:dyDescent="0.25">
      <c r="A59" s="2"/>
      <c r="B59" s="544" t="s">
        <v>110</v>
      </c>
      <c r="C59" s="421">
        <v>1759.7190753820435</v>
      </c>
      <c r="D59" s="421">
        <v>1837.8040339221416</v>
      </c>
      <c r="E59" s="421">
        <v>1895.0004397764446</v>
      </c>
      <c r="F59" s="421">
        <v>1936.8812297490631</v>
      </c>
      <c r="G59" s="421">
        <v>2015.6375059703923</v>
      </c>
      <c r="H59" s="421">
        <v>2052.5283387822119</v>
      </c>
      <c r="I59" s="421">
        <v>2135.2627305606707</v>
      </c>
      <c r="J59" s="421">
        <v>2258.4918784313622</v>
      </c>
      <c r="K59" s="421">
        <v>2347.9227046244241</v>
      </c>
      <c r="L59" s="421">
        <v>2353.634208337176</v>
      </c>
      <c r="M59" s="421">
        <v>2364.1183514368481</v>
      </c>
      <c r="N59" s="421">
        <v>2416.3271069202733</v>
      </c>
      <c r="O59" s="421">
        <v>2498.4973133800481</v>
      </c>
      <c r="P59" s="481">
        <v>2669.6898206125165</v>
      </c>
      <c r="Q59" s="481">
        <v>2833.4119264733908</v>
      </c>
      <c r="R59" s="481">
        <v>2886.8318668060665</v>
      </c>
      <c r="S59" s="481">
        <v>3004.809186884389</v>
      </c>
      <c r="T59" s="421">
        <v>3044.5138869851594</v>
      </c>
      <c r="U59" s="481">
        <v>3235.3616946697634</v>
      </c>
      <c r="V59" s="482">
        <v>3423.5517269216857</v>
      </c>
      <c r="W59" s="485">
        <v>2801.7415706312436</v>
      </c>
      <c r="X59" s="2"/>
      <c r="Z59" s="528">
        <v>20</v>
      </c>
      <c r="AA59" s="530">
        <f t="shared" si="0"/>
        <v>2448.4997513313037</v>
      </c>
      <c r="AB59" s="528">
        <v>10</v>
      </c>
      <c r="AC59" s="530">
        <f t="shared" si="1"/>
        <v>2837.7112881090138</v>
      </c>
      <c r="AD59" s="528">
        <v>5</v>
      </c>
      <c r="AE59" s="530">
        <f t="shared" si="2"/>
        <v>3119.0136724534127</v>
      </c>
      <c r="AF59" s="528"/>
      <c r="AG59" s="530">
        <f t="shared" si="3"/>
        <v>2801.7415706312436</v>
      </c>
    </row>
    <row r="60" spans="1:33" x14ac:dyDescent="0.25">
      <c r="A60" s="2"/>
      <c r="B60" s="690" t="s">
        <v>222</v>
      </c>
      <c r="C60" s="421">
        <v>45554.167720652622</v>
      </c>
      <c r="D60" s="421">
        <v>49379.791194372105</v>
      </c>
      <c r="E60" s="421">
        <v>49099.091708581182</v>
      </c>
      <c r="F60" s="421">
        <v>51379.342476039375</v>
      </c>
      <c r="G60" s="421">
        <v>53635.841365198678</v>
      </c>
      <c r="H60" s="421">
        <v>55869.632506912734</v>
      </c>
      <c r="I60" s="421">
        <v>60404.000407781423</v>
      </c>
      <c r="J60" s="421">
        <v>63432.995800076722</v>
      </c>
      <c r="K60" s="421">
        <v>65267.639504906634</v>
      </c>
      <c r="L60" s="421">
        <v>61945.562028726628</v>
      </c>
      <c r="M60" s="421">
        <v>61837.42573061143</v>
      </c>
      <c r="N60" s="421">
        <v>61550.224791913839</v>
      </c>
      <c r="O60" s="421">
        <v>58563.345411079557</v>
      </c>
      <c r="P60" s="481">
        <v>59474.598481653309</v>
      </c>
      <c r="Q60" s="488">
        <v>61011.604369013359</v>
      </c>
      <c r="R60" s="488">
        <v>61611.873727817867</v>
      </c>
      <c r="S60" s="488">
        <v>63282.468651269301</v>
      </c>
      <c r="T60" s="488">
        <v>65983.507741885711</v>
      </c>
      <c r="U60" s="488">
        <v>69106.945647748013</v>
      </c>
      <c r="V60" s="487">
        <v>71767.798722798863</v>
      </c>
      <c r="W60" s="485">
        <v>63092.463708445015</v>
      </c>
      <c r="X60" s="2"/>
      <c r="Z60" s="528">
        <v>20</v>
      </c>
      <c r="AA60" s="530">
        <f t="shared" si="0"/>
        <v>59507.892899451974</v>
      </c>
      <c r="AB60" s="528">
        <v>10</v>
      </c>
      <c r="AC60" s="530">
        <f t="shared" si="1"/>
        <v>63418.979327579109</v>
      </c>
      <c r="AD60" s="528">
        <v>5</v>
      </c>
      <c r="AE60" s="530">
        <f t="shared" si="2"/>
        <v>66350.518898303955</v>
      </c>
      <c r="AF60" s="528"/>
      <c r="AG60" s="530">
        <f t="shared" si="3"/>
        <v>63092.463708445015</v>
      </c>
    </row>
    <row r="61" spans="1:33" x14ac:dyDescent="0.25">
      <c r="A61" s="2"/>
      <c r="B61" s="544" t="s">
        <v>111</v>
      </c>
      <c r="C61" s="421">
        <v>2696.3464557101597</v>
      </c>
      <c r="D61" s="421">
        <v>2923.1309911033031</v>
      </c>
      <c r="E61" s="421">
        <v>3229.5455281281347</v>
      </c>
      <c r="F61" s="421">
        <v>3480.0897136220383</v>
      </c>
      <c r="G61" s="421">
        <v>3723.4267559453515</v>
      </c>
      <c r="H61" s="421">
        <v>4056.1838132126204</v>
      </c>
      <c r="I61" s="421">
        <v>4412.4697862791145</v>
      </c>
      <c r="J61" s="421">
        <v>5302.7102914607403</v>
      </c>
      <c r="K61" s="421">
        <v>5608.4777589440555</v>
      </c>
      <c r="L61" s="421">
        <v>5972.9234013936712</v>
      </c>
      <c r="M61" s="421">
        <v>6693.5061485551496</v>
      </c>
      <c r="N61" s="421">
        <v>7295.8428050212415</v>
      </c>
      <c r="O61" s="421">
        <v>7912.1333669486849</v>
      </c>
      <c r="P61" s="481">
        <v>7989.6554309884814</v>
      </c>
      <c r="Q61" s="481">
        <v>8666.4195669977071</v>
      </c>
      <c r="R61" s="481">
        <v>9500.7681887584531</v>
      </c>
      <c r="S61" s="481">
        <v>10457.201800921968</v>
      </c>
      <c r="T61" s="421">
        <v>11142.399947727516</v>
      </c>
      <c r="U61" s="481">
        <v>11613.162474686438</v>
      </c>
      <c r="V61" s="487">
        <v>12060.308833018389</v>
      </c>
      <c r="W61" s="485">
        <v>9008.2477527853716</v>
      </c>
      <c r="X61" s="2"/>
      <c r="Z61" s="528">
        <v>20</v>
      </c>
      <c r="AA61" s="530">
        <f t="shared" si="0"/>
        <v>6736.8351529711608</v>
      </c>
      <c r="AB61" s="528">
        <v>10</v>
      </c>
      <c r="AC61" s="530">
        <f t="shared" si="1"/>
        <v>9333.1398563624043</v>
      </c>
      <c r="AD61" s="528">
        <v>5</v>
      </c>
      <c r="AE61" s="530">
        <f t="shared" si="2"/>
        <v>10954.768249022552</v>
      </c>
      <c r="AF61" s="528"/>
      <c r="AG61" s="530">
        <f t="shared" si="3"/>
        <v>9008.2477527853716</v>
      </c>
    </row>
    <row r="62" spans="1:33" x14ac:dyDescent="0.25">
      <c r="A62" s="2"/>
      <c r="B62" s="544" t="s">
        <v>95</v>
      </c>
      <c r="C62" s="421">
        <v>3437.6188667880447</v>
      </c>
      <c r="D62" s="421">
        <v>3504.7400443498182</v>
      </c>
      <c r="E62" s="421">
        <v>3580.8176000414614</v>
      </c>
      <c r="F62" s="421">
        <v>3677.6387254136657</v>
      </c>
      <c r="G62" s="421">
        <v>3863.4541385596299</v>
      </c>
      <c r="H62" s="421">
        <v>4086.3738814813628</v>
      </c>
      <c r="I62" s="421">
        <v>4335.3830880823507</v>
      </c>
      <c r="J62" s="421">
        <v>4575.6637419637809</v>
      </c>
      <c r="K62" s="421">
        <v>4868.4441276651423</v>
      </c>
      <c r="L62" s="421">
        <v>4986.4624381529329</v>
      </c>
      <c r="M62" s="421">
        <v>5167.1137734936738</v>
      </c>
      <c r="N62" s="421">
        <v>5460.2554898995922</v>
      </c>
      <c r="O62" s="421">
        <v>5921.6494901801907</v>
      </c>
      <c r="P62" s="481">
        <v>6624.8052726848928</v>
      </c>
      <c r="Q62" s="481">
        <v>7056.8283900783144</v>
      </c>
      <c r="R62" s="481">
        <v>7133.8744608285288</v>
      </c>
      <c r="S62" s="481">
        <v>7499.7788580239012</v>
      </c>
      <c r="T62" s="421">
        <v>8423.6967940599061</v>
      </c>
      <c r="U62" s="481">
        <v>8859.7737269794907</v>
      </c>
      <c r="V62" s="482">
        <v>9086.0606960574623</v>
      </c>
      <c r="W62" s="485">
        <v>6977.1807608858871</v>
      </c>
      <c r="X62" s="2"/>
      <c r="Z62" s="528">
        <v>20</v>
      </c>
      <c r="AA62" s="530">
        <f t="shared" si="0"/>
        <v>5607.5216802392079</v>
      </c>
      <c r="AB62" s="528">
        <v>10</v>
      </c>
      <c r="AC62" s="530">
        <f t="shared" si="1"/>
        <v>7123.3836952285947</v>
      </c>
      <c r="AD62" s="528">
        <v>5</v>
      </c>
      <c r="AE62" s="530">
        <f t="shared" si="2"/>
        <v>8200.6369071898571</v>
      </c>
      <c r="AF62" s="528"/>
      <c r="AG62" s="530">
        <f t="shared" si="3"/>
        <v>6977.1807608858871</v>
      </c>
    </row>
    <row r="63" spans="1:33" x14ac:dyDescent="0.25">
      <c r="A63" s="2"/>
      <c r="B63" s="544" t="s">
        <v>223</v>
      </c>
      <c r="C63" s="421">
        <v>4549.0765180728276</v>
      </c>
      <c r="D63" s="421">
        <v>4751.1369260280435</v>
      </c>
      <c r="E63" s="421">
        <v>5136.5137739117863</v>
      </c>
      <c r="F63" s="421">
        <v>5373.2179220449016</v>
      </c>
      <c r="G63" s="421">
        <v>6200.6522747017552</v>
      </c>
      <c r="H63" s="421">
        <v>6479.676120968943</v>
      </c>
      <c r="I63" s="421">
        <v>7405.0556936515304</v>
      </c>
      <c r="J63" s="421">
        <v>8188.0190458953975</v>
      </c>
      <c r="K63" s="421">
        <v>9028.824303077492</v>
      </c>
      <c r="L63" s="421">
        <v>9037.3441470574235</v>
      </c>
      <c r="M63" s="421">
        <v>9354.5508149842262</v>
      </c>
      <c r="N63" s="421">
        <v>9976.496636528138</v>
      </c>
      <c r="O63" s="421">
        <v>10304.074745695547</v>
      </c>
      <c r="P63" s="481">
        <v>11016.544187681106</v>
      </c>
      <c r="Q63" s="481">
        <v>11433.162610045003</v>
      </c>
      <c r="R63" s="481">
        <v>12013.919939196881</v>
      </c>
      <c r="S63" s="481">
        <v>12990.015808551223</v>
      </c>
      <c r="T63" s="421">
        <v>13788.482064179703</v>
      </c>
      <c r="U63" s="481">
        <v>14932.373205335756</v>
      </c>
      <c r="V63" s="482">
        <v>15791.67473944313</v>
      </c>
      <c r="W63" s="485">
        <v>11816.987733452648</v>
      </c>
      <c r="X63" s="2"/>
      <c r="Z63" s="528">
        <v>20</v>
      </c>
      <c r="AA63" s="530">
        <f t="shared" si="0"/>
        <v>9387.5405738525405</v>
      </c>
      <c r="AB63" s="528">
        <v>10</v>
      </c>
      <c r="AC63" s="530">
        <f t="shared" si="1"/>
        <v>12160.129475164071</v>
      </c>
      <c r="AD63" s="528">
        <v>5</v>
      </c>
      <c r="AE63" s="530">
        <f t="shared" si="2"/>
        <v>13903.293151341339</v>
      </c>
      <c r="AF63" s="528"/>
      <c r="AG63" s="530">
        <f t="shared" si="3"/>
        <v>11816.987733452648</v>
      </c>
    </row>
    <row r="64" spans="1:33" x14ac:dyDescent="0.25">
      <c r="A64" s="2"/>
      <c r="B64" s="544" t="s">
        <v>79</v>
      </c>
      <c r="C64" s="421">
        <v>8784.1923131553121</v>
      </c>
      <c r="D64" s="421">
        <v>8830.9247571125852</v>
      </c>
      <c r="E64" s="421">
        <v>9347.8279160026341</v>
      </c>
      <c r="F64" s="421">
        <v>9790.9673279842082</v>
      </c>
      <c r="G64" s="421">
        <v>10144.544994842976</v>
      </c>
      <c r="H64" s="421">
        <v>10733.223891587935</v>
      </c>
      <c r="I64" s="421">
        <v>11742.524619684937</v>
      </c>
      <c r="J64" s="421">
        <v>12780.637073542688</v>
      </c>
      <c r="K64" s="421">
        <v>13552.617674072731</v>
      </c>
      <c r="L64" s="421">
        <v>12366.540072051905</v>
      </c>
      <c r="M64" s="421">
        <v>13352.300216066813</v>
      </c>
      <c r="N64" s="421">
        <v>14252.712929966863</v>
      </c>
      <c r="O64" s="421">
        <v>13590.515368994747</v>
      </c>
      <c r="P64" s="481">
        <v>14707.701698847295</v>
      </c>
      <c r="Q64" s="481">
        <v>16300.837109401795</v>
      </c>
      <c r="R64" s="481">
        <v>15547.175884048449</v>
      </c>
      <c r="S64" s="481">
        <v>17260.263594699754</v>
      </c>
      <c r="T64" s="421">
        <v>17253.231609793904</v>
      </c>
      <c r="U64" s="481">
        <v>18050.25374407195</v>
      </c>
      <c r="V64" s="482">
        <v>18502.818222918835</v>
      </c>
      <c r="W64" s="485">
        <v>15516.373399976679</v>
      </c>
      <c r="X64" s="2"/>
      <c r="Z64" s="528">
        <v>20</v>
      </c>
      <c r="AA64" s="530">
        <f t="shared" si="0"/>
        <v>13344.590550942416</v>
      </c>
      <c r="AB64" s="528">
        <v>10</v>
      </c>
      <c r="AC64" s="530">
        <f t="shared" si="1"/>
        <v>15881.781037881043</v>
      </c>
      <c r="AD64" s="528">
        <v>5</v>
      </c>
      <c r="AE64" s="530">
        <f t="shared" si="2"/>
        <v>17322.748611106577</v>
      </c>
      <c r="AF64" s="528"/>
      <c r="AG64" s="530">
        <f t="shared" si="3"/>
        <v>15516.373399976679</v>
      </c>
    </row>
    <row r="65" spans="1:33" x14ac:dyDescent="0.25">
      <c r="A65" s="2"/>
      <c r="B65" s="544" t="s">
        <v>80</v>
      </c>
      <c r="C65" s="421">
        <v>9060.7863994299241</v>
      </c>
      <c r="D65" s="421">
        <v>9260.7659591798292</v>
      </c>
      <c r="E65" s="421">
        <v>9568.0638473073923</v>
      </c>
      <c r="F65" s="421">
        <v>9733.7708164756623</v>
      </c>
      <c r="G65" s="421">
        <v>10445.344510285433</v>
      </c>
      <c r="H65" s="421">
        <v>10988.958683122646</v>
      </c>
      <c r="I65" s="421">
        <v>11642.443946929974</v>
      </c>
      <c r="J65" s="421">
        <v>12549.927975716189</v>
      </c>
      <c r="K65" s="421">
        <v>13312.763415763311</v>
      </c>
      <c r="L65" s="421">
        <v>13269.118571579063</v>
      </c>
      <c r="M65" s="421">
        <v>14299.551697371722</v>
      </c>
      <c r="N65" s="421">
        <v>15040.058182820601</v>
      </c>
      <c r="O65" s="421">
        <v>15046.289879815824</v>
      </c>
      <c r="P65" s="481">
        <v>15588.726206456771</v>
      </c>
      <c r="Q65" s="481">
        <v>15718.565647708303</v>
      </c>
      <c r="R65" s="481">
        <v>14744.112913386472</v>
      </c>
      <c r="S65" s="481">
        <v>14256.163247121078</v>
      </c>
      <c r="T65" s="421">
        <v>14519.849130251789</v>
      </c>
      <c r="U65" s="481">
        <v>14940.672605925225</v>
      </c>
      <c r="V65" s="482">
        <v>15258.850832700624</v>
      </c>
      <c r="W65" s="485">
        <v>14215.81766790009</v>
      </c>
      <c r="X65" s="2"/>
      <c r="Z65" s="528">
        <v>20</v>
      </c>
      <c r="AA65" s="530">
        <f t="shared" si="0"/>
        <v>12962.239223467393</v>
      </c>
      <c r="AB65" s="528">
        <v>10</v>
      </c>
      <c r="AC65" s="530">
        <f t="shared" si="1"/>
        <v>14941.28403435584</v>
      </c>
      <c r="AD65" s="528">
        <v>5</v>
      </c>
      <c r="AE65" s="530">
        <f t="shared" si="2"/>
        <v>14743.929745877036</v>
      </c>
      <c r="AF65" s="528"/>
      <c r="AG65" s="530">
        <f t="shared" si="3"/>
        <v>14215.81766790009</v>
      </c>
    </row>
    <row r="66" spans="1:33" x14ac:dyDescent="0.25">
      <c r="A66" s="2"/>
      <c r="B66" s="544" t="s">
        <v>12</v>
      </c>
      <c r="C66" s="421">
        <v>66439.336137830964</v>
      </c>
      <c r="D66" s="421">
        <v>68350.533410123797</v>
      </c>
      <c r="E66" s="421">
        <v>70716.759371875378</v>
      </c>
      <c r="F66" s="421">
        <v>72755.732996062914</v>
      </c>
      <c r="G66" s="421">
        <v>73808.526724051233</v>
      </c>
      <c r="H66" s="421">
        <v>75213.755107316858</v>
      </c>
      <c r="I66" s="421">
        <v>79772.675102690875</v>
      </c>
      <c r="J66" s="421">
        <v>81013.422169496611</v>
      </c>
      <c r="K66" s="421">
        <v>80036.113161090034</v>
      </c>
      <c r="L66" s="421">
        <v>78297.707184117113</v>
      </c>
      <c r="M66" s="421">
        <v>80277.545689345861</v>
      </c>
      <c r="N66" s="421">
        <v>83935.012512764049</v>
      </c>
      <c r="O66" s="421">
        <v>88247.727737339388</v>
      </c>
      <c r="P66" s="481">
        <v>83787.060622926932</v>
      </c>
      <c r="Q66" s="481">
        <v>81373.018073833635</v>
      </c>
      <c r="R66" s="481">
        <v>62541.680359491031</v>
      </c>
      <c r="S66" s="481">
        <v>56296.019767819904</v>
      </c>
      <c r="T66" s="421">
        <v>60995.681114137857</v>
      </c>
      <c r="U66" s="481">
        <v>61813.895163595844</v>
      </c>
      <c r="V66" s="482">
        <v>64673.298570550491</v>
      </c>
      <c r="W66" s="485">
        <v>69058.494668374202</v>
      </c>
      <c r="X66" s="2"/>
      <c r="Z66" s="528">
        <v>20</v>
      </c>
      <c r="AA66" s="530">
        <f t="shared" si="0"/>
        <v>73517.275048823052</v>
      </c>
      <c r="AB66" s="528">
        <v>10</v>
      </c>
      <c r="AC66" s="530">
        <f t="shared" si="1"/>
        <v>72394.093961180508</v>
      </c>
      <c r="AD66" s="528">
        <v>5</v>
      </c>
      <c r="AE66" s="530">
        <f t="shared" si="2"/>
        <v>61264.114995119031</v>
      </c>
      <c r="AF66" s="528"/>
      <c r="AG66" s="530">
        <f t="shared" si="3"/>
        <v>69058.494668374202</v>
      </c>
    </row>
    <row r="67" spans="1:33" x14ac:dyDescent="0.25">
      <c r="A67" s="2"/>
      <c r="B67" s="544" t="s">
        <v>73</v>
      </c>
      <c r="C67" s="421">
        <v>6424.3971924283005</v>
      </c>
      <c r="D67" s="421">
        <v>6961.9369229358908</v>
      </c>
      <c r="E67" s="421">
        <v>7786.3865573683252</v>
      </c>
      <c r="F67" s="421">
        <v>8407.7854660740359</v>
      </c>
      <c r="G67" s="421">
        <v>9193.1564793581274</v>
      </c>
      <c r="H67" s="421">
        <v>10291.470482124532</v>
      </c>
      <c r="I67" s="421">
        <v>11394.345602719408</v>
      </c>
      <c r="J67" s="421">
        <v>12798.092964957128</v>
      </c>
      <c r="K67" s="421">
        <v>14335.696427279421</v>
      </c>
      <c r="L67" s="421">
        <v>14188.169257315683</v>
      </c>
      <c r="M67" s="421">
        <v>14872.374209505235</v>
      </c>
      <c r="N67" s="421">
        <v>15661.201926043423</v>
      </c>
      <c r="O67" s="421">
        <v>16241.6330660603</v>
      </c>
      <c r="P67" s="481">
        <v>16581.77058832188</v>
      </c>
      <c r="Q67" s="481">
        <v>17555.495040724669</v>
      </c>
      <c r="R67" s="481">
        <v>18341.960585246492</v>
      </c>
      <c r="S67" s="481">
        <v>19885.781867258836</v>
      </c>
      <c r="T67" s="421">
        <v>21363.029087112816</v>
      </c>
      <c r="U67" s="481">
        <v>22601.403486941625</v>
      </c>
      <c r="V67" s="482">
        <v>24561.182613539811</v>
      </c>
      <c r="W67" s="485">
        <v>18196.539422087069</v>
      </c>
      <c r="X67" s="2"/>
      <c r="Z67" s="528">
        <v>20</v>
      </c>
      <c r="AA67" s="530">
        <f t="shared" si="0"/>
        <v>14472.363491165797</v>
      </c>
      <c r="AB67" s="528">
        <v>10</v>
      </c>
      <c r="AC67" s="530">
        <f t="shared" si="1"/>
        <v>18766.583247075505</v>
      </c>
      <c r="AD67" s="528">
        <v>5</v>
      </c>
      <c r="AE67" s="530">
        <f t="shared" si="2"/>
        <v>21350.671528019917</v>
      </c>
      <c r="AF67" s="528"/>
      <c r="AG67" s="530">
        <f t="shared" si="3"/>
        <v>18196.539422087069</v>
      </c>
    </row>
    <row r="68" spans="1:33" x14ac:dyDescent="0.25">
      <c r="A68" s="2"/>
      <c r="B68" s="544" t="s">
        <v>112</v>
      </c>
      <c r="C68" s="421">
        <v>921.93989157920259</v>
      </c>
      <c r="D68" s="421">
        <v>976.16104274237387</v>
      </c>
      <c r="E68" s="421">
        <v>1005.4297451992913</v>
      </c>
      <c r="F68" s="421">
        <v>1072.4673901380534</v>
      </c>
      <c r="G68" s="421">
        <v>1117.465431681537</v>
      </c>
      <c r="H68" s="421">
        <v>1215.5737105701664</v>
      </c>
      <c r="I68" s="421">
        <v>1291.4855163375623</v>
      </c>
      <c r="J68" s="421">
        <v>1339.7384000684144</v>
      </c>
      <c r="K68" s="421">
        <v>1401.9577272399299</v>
      </c>
      <c r="L68" s="421">
        <v>1411.1275284486317</v>
      </c>
      <c r="M68" s="421">
        <v>1502.1034698544208</v>
      </c>
      <c r="N68" s="421">
        <v>1586.5715557449009</v>
      </c>
      <c r="O68" s="421">
        <v>1619.4000122291111</v>
      </c>
      <c r="P68" s="481">
        <v>1683.1074105517282</v>
      </c>
      <c r="Q68" s="481">
        <v>1692.3043969452372</v>
      </c>
      <c r="R68" s="481">
        <v>1713.5193789995492</v>
      </c>
      <c r="S68" s="481">
        <v>1893.6964347046035</v>
      </c>
      <c r="T68" s="421">
        <v>2053.5044176373121</v>
      </c>
      <c r="U68" s="481">
        <v>2181.8458650862731</v>
      </c>
      <c r="V68" s="482">
        <v>2280.3800365328598</v>
      </c>
      <c r="W68" s="485">
        <v>1781.0738308450927</v>
      </c>
      <c r="X68" s="2"/>
      <c r="Z68" s="528">
        <v>20</v>
      </c>
      <c r="AA68" s="530">
        <f t="shared" si="0"/>
        <v>1497.9889681145582</v>
      </c>
      <c r="AB68" s="528">
        <v>10</v>
      </c>
      <c r="AC68" s="530">
        <f t="shared" si="1"/>
        <v>1820.6432978285998</v>
      </c>
      <c r="AD68" s="528">
        <v>5</v>
      </c>
      <c r="AE68" s="530">
        <f t="shared" si="2"/>
        <v>2024.5892265921198</v>
      </c>
      <c r="AF68" s="528"/>
      <c r="AG68" s="530">
        <f t="shared" si="3"/>
        <v>1781.0738308450927</v>
      </c>
    </row>
    <row r="69" spans="1:33" x14ac:dyDescent="0.25">
      <c r="A69" s="2"/>
      <c r="B69" s="544" t="s">
        <v>113</v>
      </c>
      <c r="C69" s="421">
        <v>527.0808746518336</v>
      </c>
      <c r="D69" s="421">
        <v>537.35954355688489</v>
      </c>
      <c r="E69" s="421">
        <v>554.94526155931715</v>
      </c>
      <c r="F69" s="421">
        <v>541.76446825604876</v>
      </c>
      <c r="G69" s="421">
        <v>565.04235049470662</v>
      </c>
      <c r="H69" s="421">
        <v>569.27458512413023</v>
      </c>
      <c r="I69" s="421">
        <v>598.50767621896875</v>
      </c>
      <c r="J69" s="421">
        <v>615.23049841327577</v>
      </c>
      <c r="K69" s="421">
        <v>636.33218070787018</v>
      </c>
      <c r="L69" s="421">
        <v>644.10463726750766</v>
      </c>
      <c r="M69" s="421">
        <v>663.05479524875523</v>
      </c>
      <c r="N69" s="421">
        <v>681.97162128467403</v>
      </c>
      <c r="O69" s="421">
        <v>690.68814046206273</v>
      </c>
      <c r="P69" s="481">
        <v>740.98423079390511</v>
      </c>
      <c r="Q69" s="481">
        <v>777.04155722810515</v>
      </c>
      <c r="R69" s="481">
        <v>841.64635721572733</v>
      </c>
      <c r="S69" s="481">
        <v>796.94438731824505</v>
      </c>
      <c r="T69" s="421">
        <v>773.5718583942546</v>
      </c>
      <c r="U69" s="481">
        <v>779.49381836061389</v>
      </c>
      <c r="V69" s="482">
        <v>782.81658879838756</v>
      </c>
      <c r="W69" s="485">
        <v>737.86956969856089</v>
      </c>
      <c r="X69" s="2"/>
      <c r="Z69" s="528">
        <v>20</v>
      </c>
      <c r="AA69" s="530">
        <f t="shared" si="0"/>
        <v>665.89277156776359</v>
      </c>
      <c r="AB69" s="528">
        <v>10</v>
      </c>
      <c r="AC69" s="530">
        <f t="shared" si="1"/>
        <v>752.82133551047309</v>
      </c>
      <c r="AD69" s="528">
        <v>5</v>
      </c>
      <c r="AE69" s="530">
        <f t="shared" si="2"/>
        <v>794.89460201744566</v>
      </c>
      <c r="AF69" s="528"/>
      <c r="AG69" s="530">
        <f t="shared" si="3"/>
        <v>737.86956969856089</v>
      </c>
    </row>
    <row r="70" spans="1:33" x14ac:dyDescent="0.25">
      <c r="A70" s="2"/>
      <c r="B70" s="544" t="s">
        <v>114</v>
      </c>
      <c r="C70" s="421">
        <v>1082.4343389188564</v>
      </c>
      <c r="D70" s="421">
        <v>1164.5809272264516</v>
      </c>
      <c r="E70" s="421">
        <v>1237.6529933688589</v>
      </c>
      <c r="F70" s="421">
        <v>1344.6248041618496</v>
      </c>
      <c r="G70" s="421">
        <v>1499.0869245183842</v>
      </c>
      <c r="H70" s="421">
        <v>1723.3144463082419</v>
      </c>
      <c r="I70" s="421">
        <v>1936.8823264321486</v>
      </c>
      <c r="J70" s="421">
        <v>2159.6231876336324</v>
      </c>
      <c r="K70" s="421">
        <v>2314.4621784456695</v>
      </c>
      <c r="L70" s="421">
        <v>2299.3870474962528</v>
      </c>
      <c r="M70" s="421">
        <v>2427.2433144615029</v>
      </c>
      <c r="N70" s="421">
        <v>2611.3059897409762</v>
      </c>
      <c r="O70" s="421">
        <v>2868.7375152096761</v>
      </c>
      <c r="P70" s="481">
        <v>3045.5905554989768</v>
      </c>
      <c r="Q70" s="481">
        <v>3185.3368979078296</v>
      </c>
      <c r="R70" s="481">
        <v>3388.737419977489</v>
      </c>
      <c r="S70" s="481">
        <v>3675.0379205260128</v>
      </c>
      <c r="T70" s="421">
        <v>3928.3736882516864</v>
      </c>
      <c r="U70" s="481">
        <v>4257.4849762936019</v>
      </c>
      <c r="V70" s="482">
        <v>4570.6942887568975</v>
      </c>
      <c r="W70" s="485">
        <v>3298.6498341601168</v>
      </c>
      <c r="X70" s="2"/>
      <c r="Z70" s="528">
        <v>20</v>
      </c>
      <c r="AA70" s="530">
        <f t="shared" si="0"/>
        <v>2536.0295870567493</v>
      </c>
      <c r="AB70" s="528">
        <v>10</v>
      </c>
      <c r="AC70" s="530">
        <f t="shared" si="1"/>
        <v>3395.8542566624651</v>
      </c>
      <c r="AD70" s="528">
        <v>5</v>
      </c>
      <c r="AE70" s="530">
        <f t="shared" si="2"/>
        <v>3964.0656587611375</v>
      </c>
      <c r="AF70" s="528"/>
      <c r="AG70" s="530">
        <f t="shared" si="3"/>
        <v>3298.6498341601168</v>
      </c>
    </row>
    <row r="71" spans="1:33" x14ac:dyDescent="0.25">
      <c r="A71" s="2"/>
      <c r="B71" s="544" t="s">
        <v>115</v>
      </c>
      <c r="C71" s="421">
        <v>1941.6971285643067</v>
      </c>
      <c r="D71" s="421">
        <v>2017.0113648675263</v>
      </c>
      <c r="E71" s="421">
        <v>2079.7602092404518</v>
      </c>
      <c r="F71" s="421">
        <v>2156.6913962916192</v>
      </c>
      <c r="G71" s="421">
        <v>2302.1161434902961</v>
      </c>
      <c r="H71" s="421">
        <v>2357.048116836067</v>
      </c>
      <c r="I71" s="421">
        <v>2444.753942804633</v>
      </c>
      <c r="J71" s="421">
        <v>2562.2635387129594</v>
      </c>
      <c r="K71" s="421">
        <v>2629.8869647619326</v>
      </c>
      <c r="L71" s="421">
        <v>2634.6774173446106</v>
      </c>
      <c r="M71" s="421">
        <v>2681.8868170330452</v>
      </c>
      <c r="N71" s="421">
        <v>2773.8966665620515</v>
      </c>
      <c r="O71" s="421">
        <v>2855.4461557272211</v>
      </c>
      <c r="P71" s="481">
        <v>3002.6107810467179</v>
      </c>
      <c r="Q71" s="481">
        <v>3185.3551485685971</v>
      </c>
      <c r="R71" s="481">
        <v>3260.5249690601499</v>
      </c>
      <c r="S71" s="481">
        <v>3405.0575890107284</v>
      </c>
      <c r="T71" s="421">
        <v>3554.5251558946866</v>
      </c>
      <c r="U71" s="481">
        <v>3688.5815341889056</v>
      </c>
      <c r="V71" s="482">
        <v>3804.0717107825822</v>
      </c>
      <c r="W71" s="485">
        <v>3176.8803273714452</v>
      </c>
      <c r="X71" s="2"/>
      <c r="Z71" s="528">
        <v>20</v>
      </c>
      <c r="AA71" s="530">
        <f t="shared" si="0"/>
        <v>2766.8931375394541</v>
      </c>
      <c r="AB71" s="528">
        <v>10</v>
      </c>
      <c r="AC71" s="530">
        <f t="shared" si="1"/>
        <v>3221.195652787469</v>
      </c>
      <c r="AD71" s="528">
        <v>5</v>
      </c>
      <c r="AE71" s="530">
        <f t="shared" si="2"/>
        <v>3542.5521917874112</v>
      </c>
      <c r="AF71" s="528"/>
      <c r="AG71" s="530">
        <f t="shared" si="3"/>
        <v>3176.8803273714452</v>
      </c>
    </row>
    <row r="72" spans="1:33" x14ac:dyDescent="0.25">
      <c r="A72" s="2"/>
      <c r="B72" s="544" t="s">
        <v>23</v>
      </c>
      <c r="C72" s="421">
        <v>29265.728127848204</v>
      </c>
      <c r="D72" s="421">
        <v>30107.878841177695</v>
      </c>
      <c r="E72" s="421">
        <v>30853.201316328959</v>
      </c>
      <c r="F72" s="421">
        <v>32219.428748623737</v>
      </c>
      <c r="G72" s="421">
        <v>33795.683704944677</v>
      </c>
      <c r="H72" s="421">
        <v>36211.084598416535</v>
      </c>
      <c r="I72" s="421">
        <v>37995.004803926648</v>
      </c>
      <c r="J72" s="421">
        <v>39451.319527528125</v>
      </c>
      <c r="K72" s="421">
        <v>40275.989895750412</v>
      </c>
      <c r="L72" s="421">
        <v>38794.930716498566</v>
      </c>
      <c r="M72" s="421">
        <v>40019.205402499785</v>
      </c>
      <c r="N72" s="421">
        <v>41569.44961719698</v>
      </c>
      <c r="O72" s="421">
        <v>42290.965410274519</v>
      </c>
      <c r="P72" s="481">
        <v>44298.578734276482</v>
      </c>
      <c r="Q72" s="481">
        <v>45753.750554799364</v>
      </c>
      <c r="R72" s="481">
        <v>44671.440680907413</v>
      </c>
      <c r="S72" s="481">
        <v>46480.465362601186</v>
      </c>
      <c r="T72" s="421">
        <v>48633.829775434009</v>
      </c>
      <c r="U72" s="481">
        <v>50077.796236327958</v>
      </c>
      <c r="V72" s="482">
        <v>51341.705166787724</v>
      </c>
      <c r="W72" s="485">
        <v>44653.379333209887</v>
      </c>
      <c r="X72" s="2"/>
      <c r="Z72" s="528">
        <v>20</v>
      </c>
      <c r="AA72" s="530">
        <f t="shared" ref="AA72:AA89" si="4">SUM(C72:V72)/Z72</f>
        <v>40205.371861107451</v>
      </c>
      <c r="AB72" s="528">
        <v>10</v>
      </c>
      <c r="AC72" s="530">
        <f t="shared" ref="AC72:AC89" si="5">SUM(M72:V72)/AB72</f>
        <v>45513.718694110539</v>
      </c>
      <c r="AD72" s="528">
        <v>5</v>
      </c>
      <c r="AE72" s="530">
        <f t="shared" ref="AE72:AE89" si="6">SUM(R72:V72)/AD72</f>
        <v>48241.047444411655</v>
      </c>
      <c r="AF72" s="528"/>
      <c r="AG72" s="530">
        <f t="shared" ref="AG72:AG89" si="7">(AA72+AC72+AE72)/3</f>
        <v>44653.379333209887</v>
      </c>
    </row>
    <row r="73" spans="1:33" x14ac:dyDescent="0.25">
      <c r="A73" s="2"/>
      <c r="B73" s="690" t="s">
        <v>224</v>
      </c>
      <c r="C73" s="421">
        <v>3032.1263680852876</v>
      </c>
      <c r="D73" s="421">
        <v>3113.1038166295011</v>
      </c>
      <c r="E73" s="421">
        <v>3273.9796545694185</v>
      </c>
      <c r="F73" s="421">
        <v>3420.1626250071672</v>
      </c>
      <c r="G73" s="421">
        <v>3813.7059013063849</v>
      </c>
      <c r="H73" s="421">
        <v>4146.0848608268843</v>
      </c>
      <c r="I73" s="421">
        <v>4552.2391233786102</v>
      </c>
      <c r="J73" s="421">
        <v>5316.9333242807124</v>
      </c>
      <c r="K73" s="421">
        <v>5711.3234276210042</v>
      </c>
      <c r="L73" s="421">
        <v>5613.7004182737292</v>
      </c>
      <c r="M73" s="421">
        <v>5692.4335568395891</v>
      </c>
      <c r="N73" s="421">
        <v>5966.8719220305347</v>
      </c>
      <c r="O73" s="421">
        <v>5818.9721618830208</v>
      </c>
      <c r="P73" s="481">
        <v>5792.8292735767836</v>
      </c>
      <c r="Q73" s="481">
        <v>5748.1738742097277</v>
      </c>
      <c r="R73" s="481">
        <v>5994.3728324534432</v>
      </c>
      <c r="S73" s="481">
        <v>6322.8418086855008</v>
      </c>
      <c r="T73" s="421">
        <v>6643.2046107759961</v>
      </c>
      <c r="U73" s="481">
        <v>7026.1201611773149</v>
      </c>
      <c r="V73" s="482">
        <v>7469.0755788361721</v>
      </c>
      <c r="W73" s="485">
        <v>6054.008447151612</v>
      </c>
      <c r="X73" s="2"/>
      <c r="Z73" s="528">
        <v>20</v>
      </c>
      <c r="AA73" s="530">
        <f t="shared" si="4"/>
        <v>5223.412765022339</v>
      </c>
      <c r="AB73" s="528">
        <v>10</v>
      </c>
      <c r="AC73" s="530">
        <f t="shared" si="5"/>
        <v>6247.4895780468087</v>
      </c>
      <c r="AD73" s="528">
        <v>5</v>
      </c>
      <c r="AE73" s="530">
        <f t="shared" si="6"/>
        <v>6691.1229983856856</v>
      </c>
      <c r="AF73" s="528"/>
      <c r="AG73" s="530">
        <f t="shared" si="7"/>
        <v>6054.008447151612</v>
      </c>
    </row>
    <row r="74" spans="1:33" x14ac:dyDescent="0.25">
      <c r="A74" s="2"/>
      <c r="B74" s="690" t="s">
        <v>225</v>
      </c>
      <c r="C74" s="486">
        <v>52031.618260879804</v>
      </c>
      <c r="D74" s="486">
        <v>53821.403619352765</v>
      </c>
      <c r="E74" s="486">
        <v>55710.805006571652</v>
      </c>
      <c r="F74" s="486">
        <v>58103.544383542066</v>
      </c>
      <c r="G74" s="486">
        <v>62032.530118167779</v>
      </c>
      <c r="H74" s="486">
        <v>66018.844641849893</v>
      </c>
      <c r="I74" s="421">
        <v>71391.174987215461</v>
      </c>
      <c r="J74" s="421">
        <v>73399.688244416757</v>
      </c>
      <c r="K74" s="421">
        <v>72404.998214275111</v>
      </c>
      <c r="L74" s="421">
        <v>65885.138814191087</v>
      </c>
      <c r="M74" s="421">
        <v>63298.177647037162</v>
      </c>
      <c r="N74" s="421">
        <v>64013.635939541069</v>
      </c>
      <c r="O74" s="421">
        <v>62801.228153874326</v>
      </c>
      <c r="P74" s="421">
        <v>62441.04906936398</v>
      </c>
      <c r="Q74" s="421">
        <v>63067.419922154324</v>
      </c>
      <c r="R74" s="421">
        <v>64230.412007869149</v>
      </c>
      <c r="S74" s="421">
        <v>66490.488769935284</v>
      </c>
      <c r="T74" s="421">
        <v>69420.511456535285</v>
      </c>
      <c r="U74" s="421">
        <v>72480.50700634977</v>
      </c>
      <c r="V74" s="487">
        <v>75271.253698182118</v>
      </c>
      <c r="W74" s="485">
        <v>66881.941484307928</v>
      </c>
      <c r="X74" s="2"/>
      <c r="Z74" s="528">
        <v>20</v>
      </c>
      <c r="AA74" s="530">
        <f t="shared" si="4"/>
        <v>64715.721498065221</v>
      </c>
      <c r="AB74" s="528">
        <v>10</v>
      </c>
      <c r="AC74" s="530">
        <f t="shared" si="5"/>
        <v>66351.46836708425</v>
      </c>
      <c r="AD74" s="528">
        <v>5</v>
      </c>
      <c r="AE74" s="530">
        <f t="shared" si="6"/>
        <v>69578.634587774315</v>
      </c>
      <c r="AF74" s="528"/>
      <c r="AG74" s="530">
        <f t="shared" si="7"/>
        <v>66881.941484307928</v>
      </c>
    </row>
    <row r="75" spans="1:33" x14ac:dyDescent="0.25">
      <c r="A75" s="2"/>
      <c r="B75" s="544" t="s">
        <v>116</v>
      </c>
      <c r="C75" s="421">
        <v>674.43974006755934</v>
      </c>
      <c r="D75" s="421">
        <v>704.22216450854444</v>
      </c>
      <c r="E75" s="421">
        <v>725.61502466702564</v>
      </c>
      <c r="F75" s="421">
        <v>684.95662623964006</v>
      </c>
      <c r="G75" s="421">
        <v>730.7484539394062</v>
      </c>
      <c r="H75" s="421">
        <v>745.5728630954319</v>
      </c>
      <c r="I75" s="421">
        <v>789.21079195132256</v>
      </c>
      <c r="J75" s="421">
        <v>831.60779149946723</v>
      </c>
      <c r="K75" s="421">
        <v>849.94144796526257</v>
      </c>
      <c r="L75" s="421">
        <v>916.18728312082305</v>
      </c>
      <c r="M75" s="421">
        <v>958.9204483555643</v>
      </c>
      <c r="N75" s="421">
        <v>1012.658088840344</v>
      </c>
      <c r="O75" s="421">
        <v>1102.0265319918483</v>
      </c>
      <c r="P75" s="481">
        <v>738.47539034103715</v>
      </c>
      <c r="Q75" s="481">
        <v>720.3234642228</v>
      </c>
      <c r="R75" s="481">
        <v>787.01308164224258</v>
      </c>
      <c r="S75" s="481">
        <v>851.07192108036929</v>
      </c>
      <c r="T75" s="421">
        <v>912.80205230034971</v>
      </c>
      <c r="U75" s="481">
        <v>955.12806148930304</v>
      </c>
      <c r="V75" s="482">
        <v>984.02804967484792</v>
      </c>
      <c r="W75" s="485">
        <v>878.00026869365092</v>
      </c>
      <c r="X75" s="2"/>
      <c r="Z75" s="528">
        <v>20</v>
      </c>
      <c r="AA75" s="530">
        <f t="shared" si="4"/>
        <v>833.74746384965965</v>
      </c>
      <c r="AB75" s="528">
        <v>10</v>
      </c>
      <c r="AC75" s="530">
        <f t="shared" si="5"/>
        <v>902.24470899387052</v>
      </c>
      <c r="AD75" s="528">
        <v>5</v>
      </c>
      <c r="AE75" s="530">
        <f t="shared" si="6"/>
        <v>898.00863323742249</v>
      </c>
      <c r="AF75" s="528"/>
      <c r="AG75" s="530">
        <f t="shared" si="7"/>
        <v>878.00026869365092</v>
      </c>
    </row>
    <row r="76" spans="1:33" x14ac:dyDescent="0.25">
      <c r="A76" s="2"/>
      <c r="B76" s="544" t="s">
        <v>117</v>
      </c>
      <c r="C76" s="421">
        <v>765.58325690252457</v>
      </c>
      <c r="D76" s="421">
        <v>841.13170119223241</v>
      </c>
      <c r="E76" s="421">
        <v>891.92203032503062</v>
      </c>
      <c r="F76" s="421">
        <v>1002.7950367839798</v>
      </c>
      <c r="G76" s="421">
        <v>1325.0952836796512</v>
      </c>
      <c r="H76" s="421">
        <v>1545.7389529176053</v>
      </c>
      <c r="I76" s="421">
        <v>1547.5847630908231</v>
      </c>
      <c r="J76" s="421">
        <v>1586.3962040956972</v>
      </c>
      <c r="K76" s="421">
        <v>1612.1456428579638</v>
      </c>
      <c r="L76" s="421">
        <v>1637.803632765502</v>
      </c>
      <c r="M76" s="421">
        <v>1819.6947674330652</v>
      </c>
      <c r="N76" s="421">
        <v>1797.749360203642</v>
      </c>
      <c r="O76" s="421">
        <v>1730.7936928542424</v>
      </c>
      <c r="P76" s="481">
        <v>1569.0597722762648</v>
      </c>
      <c r="Q76" s="481">
        <v>1677.0906992699113</v>
      </c>
      <c r="R76" s="481">
        <v>1820.0593928342296</v>
      </c>
      <c r="S76" s="481">
        <v>1664.5116715311908</v>
      </c>
      <c r="T76" s="421">
        <v>1587.0310596395123</v>
      </c>
      <c r="U76" s="481">
        <v>1613.5149349341671</v>
      </c>
      <c r="V76" s="482">
        <v>1645.0941529070303</v>
      </c>
      <c r="W76" s="485">
        <v>1614.1806643940884</v>
      </c>
      <c r="X76" s="2"/>
      <c r="Z76" s="528">
        <v>20</v>
      </c>
      <c r="AA76" s="530">
        <f t="shared" si="4"/>
        <v>1484.0398004247138</v>
      </c>
      <c r="AB76" s="528">
        <v>10</v>
      </c>
      <c r="AC76" s="530">
        <f t="shared" si="5"/>
        <v>1692.4599503883255</v>
      </c>
      <c r="AD76" s="528">
        <v>5</v>
      </c>
      <c r="AE76" s="530">
        <f t="shared" si="6"/>
        <v>1666.042242369226</v>
      </c>
      <c r="AF76" s="528"/>
      <c r="AG76" s="530">
        <f t="shared" si="7"/>
        <v>1614.1806643940884</v>
      </c>
    </row>
    <row r="77" spans="1:33" x14ac:dyDescent="0.25">
      <c r="A77" s="2"/>
      <c r="B77" s="544" t="s">
        <v>61</v>
      </c>
      <c r="C77" s="421">
        <v>9553.5665226089332</v>
      </c>
      <c r="D77" s="421">
        <v>9972.6510952181707</v>
      </c>
      <c r="E77" s="421">
        <v>10333.063660675114</v>
      </c>
      <c r="F77" s="421">
        <v>10841.323817104858</v>
      </c>
      <c r="G77" s="421">
        <v>11812.634974088871</v>
      </c>
      <c r="H77" s="421">
        <v>12746.583387932285</v>
      </c>
      <c r="I77" s="421">
        <v>15753.962990375037</v>
      </c>
      <c r="J77" s="421">
        <v>16941.835983008878</v>
      </c>
      <c r="K77" s="421">
        <v>16501.806921462787</v>
      </c>
      <c r="L77" s="421">
        <v>16159.605234049137</v>
      </c>
      <c r="M77" s="421">
        <v>18161.803922492905</v>
      </c>
      <c r="N77" s="421">
        <v>20342.570920491067</v>
      </c>
      <c r="O77" s="421">
        <v>21507.707402790791</v>
      </c>
      <c r="P77" s="481">
        <v>22439.278355958893</v>
      </c>
      <c r="Q77" s="481">
        <v>22786.655602398605</v>
      </c>
      <c r="R77" s="481">
        <v>22688.010028137047</v>
      </c>
      <c r="S77" s="481">
        <v>22710.017064729564</v>
      </c>
      <c r="T77" s="421">
        <v>23663.885292112493</v>
      </c>
      <c r="U77" s="481">
        <v>24765.234589639629</v>
      </c>
      <c r="V77" s="482">
        <v>25154.992822918506</v>
      </c>
      <c r="W77" s="485">
        <v>21320.101029694692</v>
      </c>
      <c r="X77" s="2"/>
      <c r="Z77" s="528">
        <v>20</v>
      </c>
      <c r="AA77" s="530">
        <f t="shared" si="4"/>
        <v>17741.859529409678</v>
      </c>
      <c r="AB77" s="528">
        <v>10</v>
      </c>
      <c r="AC77" s="530">
        <f t="shared" si="5"/>
        <v>22422.015600166953</v>
      </c>
      <c r="AD77" s="528">
        <v>5</v>
      </c>
      <c r="AE77" s="530">
        <f t="shared" si="6"/>
        <v>23796.427959507448</v>
      </c>
      <c r="AF77" s="528"/>
      <c r="AG77" s="530">
        <f t="shared" si="7"/>
        <v>21320.101029694692</v>
      </c>
    </row>
    <row r="78" spans="1:33" x14ac:dyDescent="0.25">
      <c r="A78" s="2"/>
      <c r="B78" s="544" t="s">
        <v>59</v>
      </c>
      <c r="C78" s="421">
        <v>2920.5154575210663</v>
      </c>
      <c r="D78" s="421">
        <v>3210.0833350872194</v>
      </c>
      <c r="E78" s="421">
        <v>3534.8338698959128</v>
      </c>
      <c r="F78" s="421">
        <v>3937.2090207225328</v>
      </c>
      <c r="G78" s="421">
        <v>4425.6610708410917</v>
      </c>
      <c r="H78" s="421">
        <v>5053.7561551168419</v>
      </c>
      <c r="I78" s="421">
        <v>5836.277970888259</v>
      </c>
      <c r="J78" s="421">
        <v>6810.2905476990372</v>
      </c>
      <c r="K78" s="421">
        <v>7574.1253561507983</v>
      </c>
      <c r="L78" s="421">
        <v>8307.8234091608956</v>
      </c>
      <c r="M78" s="421">
        <v>9253.758638108804</v>
      </c>
      <c r="N78" s="421">
        <v>10299.871105088969</v>
      </c>
      <c r="O78" s="421">
        <v>11197.597903778058</v>
      </c>
      <c r="P78" s="481">
        <v>11923.75202474495</v>
      </c>
      <c r="Q78" s="481">
        <v>12549.77174268761</v>
      </c>
      <c r="R78" s="481">
        <v>12978.768570504499</v>
      </c>
      <c r="S78" s="481">
        <v>13572.620725451634</v>
      </c>
      <c r="T78" s="421">
        <v>14344.420402260879</v>
      </c>
      <c r="U78" s="481">
        <v>15602.94147315615</v>
      </c>
      <c r="V78" s="482">
        <v>16784.659349715483</v>
      </c>
      <c r="W78" s="485">
        <v>12171.145068065487</v>
      </c>
      <c r="X78" s="2"/>
      <c r="Z78" s="528">
        <v>20</v>
      </c>
      <c r="AA78" s="530">
        <f t="shared" si="4"/>
        <v>9005.9369064290331</v>
      </c>
      <c r="AB78" s="528">
        <v>10</v>
      </c>
      <c r="AC78" s="530">
        <f t="shared" si="5"/>
        <v>12850.816193549703</v>
      </c>
      <c r="AD78" s="528">
        <v>5</v>
      </c>
      <c r="AE78" s="530">
        <f t="shared" si="6"/>
        <v>14656.682104217727</v>
      </c>
      <c r="AF78" s="528"/>
      <c r="AG78" s="530">
        <f t="shared" si="7"/>
        <v>12171.145068065487</v>
      </c>
    </row>
    <row r="79" spans="1:33" x14ac:dyDescent="0.25">
      <c r="A79" s="2"/>
      <c r="B79" s="544" t="s">
        <v>118</v>
      </c>
      <c r="C79" s="421">
        <v>6690.3732443975232</v>
      </c>
      <c r="D79" s="421">
        <v>6843.7371665735282</v>
      </c>
      <c r="E79" s="421">
        <v>7018.0825334921392</v>
      </c>
      <c r="F79" s="421">
        <v>7319.5437415133028</v>
      </c>
      <c r="G79" s="421">
        <v>7806.0501381345503</v>
      </c>
      <c r="H79" s="421">
        <v>8324.7562494190424</v>
      </c>
      <c r="I79" s="421">
        <v>9035.5664764036883</v>
      </c>
      <c r="J79" s="421">
        <v>9781.9695090670575</v>
      </c>
      <c r="K79" s="421">
        <v>10179.244151581295</v>
      </c>
      <c r="L79" s="421">
        <v>10258.970839209747</v>
      </c>
      <c r="M79" s="421">
        <v>10731.645677755241</v>
      </c>
      <c r="N79" s="421">
        <v>11604.012831268436</v>
      </c>
      <c r="O79" s="421">
        <v>12018.35731888657</v>
      </c>
      <c r="P79" s="481">
        <v>12727.279058183809</v>
      </c>
      <c r="Q79" s="481">
        <v>13306.998668155662</v>
      </c>
      <c r="R79" s="481">
        <v>13265.797256915119</v>
      </c>
      <c r="S79" s="481">
        <v>13952.136153049461</v>
      </c>
      <c r="T79" s="421">
        <v>14316.485809911166</v>
      </c>
      <c r="U79" s="481">
        <v>14965.895356056073</v>
      </c>
      <c r="V79" s="482">
        <v>15643.731446093127</v>
      </c>
      <c r="W79" s="485">
        <v>12823.858281111927</v>
      </c>
      <c r="X79" s="2"/>
      <c r="Z79" s="528">
        <v>20</v>
      </c>
      <c r="AA79" s="530">
        <f t="shared" si="4"/>
        <v>10789.531681303326</v>
      </c>
      <c r="AB79" s="528">
        <v>10</v>
      </c>
      <c r="AC79" s="530">
        <f t="shared" si="5"/>
        <v>13253.233957627464</v>
      </c>
      <c r="AD79" s="528">
        <v>5</v>
      </c>
      <c r="AE79" s="530">
        <f t="shared" si="6"/>
        <v>14428.809204404988</v>
      </c>
      <c r="AF79" s="528"/>
      <c r="AG79" s="530">
        <f t="shared" si="7"/>
        <v>12823.858281111927</v>
      </c>
    </row>
    <row r="80" spans="1:33" x14ac:dyDescent="0.25">
      <c r="A80" s="2"/>
      <c r="B80" s="544" t="s">
        <v>119</v>
      </c>
      <c r="C80" s="421">
        <v>1801.7674562925188</v>
      </c>
      <c r="D80" s="421">
        <v>1838.3786057198981</v>
      </c>
      <c r="E80" s="421">
        <v>1865.2704399001034</v>
      </c>
      <c r="F80" s="421">
        <v>1894.2064527169516</v>
      </c>
      <c r="G80" s="421">
        <v>1936.0132813995324</v>
      </c>
      <c r="H80" s="421">
        <v>2004.6343130499313</v>
      </c>
      <c r="I80" s="421">
        <v>2069.8863522151323</v>
      </c>
      <c r="J80" s="421">
        <v>2091.7550230042962</v>
      </c>
      <c r="K80" s="421">
        <v>2165.0688368132319</v>
      </c>
      <c r="L80" s="421">
        <v>2197.8053991051638</v>
      </c>
      <c r="M80" s="421">
        <v>2252.8907724605542</v>
      </c>
      <c r="N80" s="421">
        <v>2337.0573875902969</v>
      </c>
      <c r="O80" s="421">
        <v>2511.485161891324</v>
      </c>
      <c r="P80" s="481">
        <v>2636.494309797587</v>
      </c>
      <c r="Q80" s="481">
        <v>2716.8275245154077</v>
      </c>
      <c r="R80" s="481">
        <v>2709.6008783092793</v>
      </c>
      <c r="S80" s="481">
        <v>2863.8700420535915</v>
      </c>
      <c r="T80" s="421">
        <v>3032.2546818169926</v>
      </c>
      <c r="U80" s="481">
        <v>3139.2057721165756</v>
      </c>
      <c r="V80" s="482">
        <v>3209.0912910014858</v>
      </c>
      <c r="W80" s="485">
        <v>2698.4535047677959</v>
      </c>
      <c r="X80" s="2"/>
      <c r="Z80" s="528">
        <v>20</v>
      </c>
      <c r="AA80" s="530">
        <f t="shared" si="4"/>
        <v>2363.6781990884929</v>
      </c>
      <c r="AB80" s="528">
        <v>10</v>
      </c>
      <c r="AC80" s="530">
        <f t="shared" si="5"/>
        <v>2740.8777821553094</v>
      </c>
      <c r="AD80" s="528">
        <v>5</v>
      </c>
      <c r="AE80" s="530">
        <f t="shared" si="6"/>
        <v>2990.8045330595851</v>
      </c>
      <c r="AF80" s="528"/>
      <c r="AG80" s="530">
        <f t="shared" si="7"/>
        <v>2698.4535047677959</v>
      </c>
    </row>
    <row r="81" spans="1:33" x14ac:dyDescent="0.25">
      <c r="A81" s="2"/>
      <c r="B81" s="544" t="s">
        <v>329</v>
      </c>
      <c r="C81" s="421">
        <v>447.08219838536019</v>
      </c>
      <c r="D81" s="421">
        <v>435.07633408826075</v>
      </c>
      <c r="E81" s="421">
        <v>441.82030854036697</v>
      </c>
      <c r="F81" s="421">
        <v>460.77015257497237</v>
      </c>
      <c r="G81" s="421">
        <v>489.41999362129206</v>
      </c>
      <c r="H81" s="421">
        <v>518.84023924530072</v>
      </c>
      <c r="I81" s="421">
        <v>545.15147417322896</v>
      </c>
      <c r="J81" s="421">
        <v>575.74911557140467</v>
      </c>
      <c r="K81" s="421">
        <v>603.28790748745269</v>
      </c>
      <c r="L81" s="421">
        <v>604.84415408757445</v>
      </c>
      <c r="M81" s="421">
        <v>633.91312365928172</v>
      </c>
      <c r="N81" s="421">
        <v>668.94086098680032</v>
      </c>
      <c r="O81" s="421">
        <v>669.56746203289003</v>
      </c>
      <c r="P81" s="481">
        <v>753.48513638361987</v>
      </c>
      <c r="Q81" s="481">
        <v>849.76079552322324</v>
      </c>
      <c r="R81" s="481">
        <v>905.45045684589229</v>
      </c>
      <c r="S81" s="481">
        <v>963.66930890513936</v>
      </c>
      <c r="T81" s="421">
        <v>1059.810775308599</v>
      </c>
      <c r="U81" s="481">
        <v>1111.5174467051811</v>
      </c>
      <c r="V81" s="482">
        <v>1143.4532245043965</v>
      </c>
      <c r="W81" s="485">
        <v>868.93920832361857</v>
      </c>
      <c r="X81" s="2"/>
      <c r="Z81" s="528">
        <v>20</v>
      </c>
      <c r="AA81" s="530">
        <f t="shared" si="4"/>
        <v>694.08052343151178</v>
      </c>
      <c r="AB81" s="528">
        <v>10</v>
      </c>
      <c r="AC81" s="530">
        <f t="shared" si="5"/>
        <v>875.9568590855024</v>
      </c>
      <c r="AD81" s="528">
        <v>5</v>
      </c>
      <c r="AE81" s="530">
        <f t="shared" si="6"/>
        <v>1036.7802424538418</v>
      </c>
      <c r="AF81" s="528"/>
      <c r="AG81" s="530">
        <f t="shared" si="7"/>
        <v>868.93920832361857</v>
      </c>
    </row>
    <row r="82" spans="1:33" x14ac:dyDescent="0.25">
      <c r="A82" s="2"/>
      <c r="B82" s="544" t="s">
        <v>330</v>
      </c>
      <c r="C82" s="421">
        <v>3439.9063878367256</v>
      </c>
      <c r="D82" s="421">
        <v>3546.3841859518639</v>
      </c>
      <c r="E82" s="421">
        <v>3662.3189203357092</v>
      </c>
      <c r="F82" s="421">
        <v>3654.1107060958566</v>
      </c>
      <c r="G82" s="421">
        <v>3768.414491615802</v>
      </c>
      <c r="H82" s="421">
        <v>4057.368144670374</v>
      </c>
      <c r="I82" s="421">
        <v>4295.7302650173297</v>
      </c>
      <c r="J82" s="421">
        <v>4194.6337161486226</v>
      </c>
      <c r="K82" s="421">
        <v>4362.164753216196</v>
      </c>
      <c r="L82" s="421">
        <v>4571.1251098184985</v>
      </c>
      <c r="M82" s="421">
        <v>4878.0747107294183</v>
      </c>
      <c r="N82" s="421">
        <v>5008.3888025345259</v>
      </c>
      <c r="O82" s="421">
        <v>4897.7498021986248</v>
      </c>
      <c r="P82" s="481">
        <v>4761.5456719761723</v>
      </c>
      <c r="Q82" s="481">
        <v>4700.5281263516445</v>
      </c>
      <c r="R82" s="481">
        <v>3338.900972473105</v>
      </c>
      <c r="S82" s="481">
        <v>3397.5635184034804</v>
      </c>
      <c r="T82" s="421">
        <v>3448.5372076940507</v>
      </c>
      <c r="U82" s="481">
        <v>3494.9857387099455</v>
      </c>
      <c r="V82" s="482">
        <v>3434.7556752364267</v>
      </c>
      <c r="W82" s="485">
        <v>3868.236996828286</v>
      </c>
      <c r="X82" s="2"/>
      <c r="Z82" s="528">
        <v>20</v>
      </c>
      <c r="AA82" s="530">
        <f t="shared" si="4"/>
        <v>4045.6593453507185</v>
      </c>
      <c r="AB82" s="528">
        <v>10</v>
      </c>
      <c r="AC82" s="530">
        <f t="shared" si="5"/>
        <v>4136.1030226307394</v>
      </c>
      <c r="AD82" s="528">
        <v>5</v>
      </c>
      <c r="AE82" s="530">
        <f t="shared" si="6"/>
        <v>3422.9486225034016</v>
      </c>
      <c r="AF82" s="528"/>
      <c r="AG82" s="530">
        <f t="shared" si="7"/>
        <v>3868.236996828286</v>
      </c>
    </row>
    <row r="83" spans="1:33" x14ac:dyDescent="0.25">
      <c r="A83" s="2"/>
      <c r="B83" s="544" t="s">
        <v>121</v>
      </c>
      <c r="C83" s="421">
        <v>7836.9272845232026</v>
      </c>
      <c r="D83" s="421">
        <v>8141.0517634039043</v>
      </c>
      <c r="E83" s="421">
        <v>8402.7984109252757</v>
      </c>
      <c r="F83" s="421">
        <v>8787.790370584702</v>
      </c>
      <c r="G83" s="421">
        <v>9279.5598258155042</v>
      </c>
      <c r="H83" s="421">
        <v>9799.0439597736222</v>
      </c>
      <c r="I83" s="421">
        <v>10677.013047725637</v>
      </c>
      <c r="J83" s="421">
        <v>11699.903953897769</v>
      </c>
      <c r="K83" s="421">
        <v>12318.463420711038</v>
      </c>
      <c r="L83" s="421">
        <v>12135.249794315305</v>
      </c>
      <c r="M83" s="421">
        <v>12725.152326910451</v>
      </c>
      <c r="N83" s="421">
        <v>13387.572151272923</v>
      </c>
      <c r="O83" s="421">
        <v>14091.528885245105</v>
      </c>
      <c r="P83" s="481">
        <v>14651.152361710512</v>
      </c>
      <c r="Q83" s="481">
        <v>15622.930477767959</v>
      </c>
      <c r="R83" s="481">
        <v>16586.353032001593</v>
      </c>
      <c r="S83" s="481">
        <v>18008.59989244429</v>
      </c>
      <c r="T83" s="421">
        <v>19112.408887456066</v>
      </c>
      <c r="U83" s="481">
        <v>19873.139549752694</v>
      </c>
      <c r="V83" s="482">
        <v>20434.408426318671</v>
      </c>
      <c r="W83" s="485">
        <v>16143.619649270166</v>
      </c>
      <c r="X83" s="2"/>
      <c r="Z83" s="528">
        <v>20</v>
      </c>
      <c r="AA83" s="530">
        <f t="shared" si="4"/>
        <v>13178.552391127811</v>
      </c>
      <c r="AB83" s="528">
        <v>10</v>
      </c>
      <c r="AC83" s="530">
        <f t="shared" si="5"/>
        <v>16449.324599088028</v>
      </c>
      <c r="AD83" s="528">
        <v>5</v>
      </c>
      <c r="AE83" s="530">
        <f t="shared" si="6"/>
        <v>18802.981957594664</v>
      </c>
      <c r="AF83" s="528"/>
      <c r="AG83" s="530">
        <f t="shared" si="7"/>
        <v>16143.619649270166</v>
      </c>
    </row>
    <row r="84" spans="1:33" x14ac:dyDescent="0.25">
      <c r="A84" s="2"/>
      <c r="B84" s="544" t="s">
        <v>303</v>
      </c>
      <c r="C84" s="421">
        <v>2291.441152595648</v>
      </c>
      <c r="D84" s="421">
        <v>2289.1259562756586</v>
      </c>
      <c r="E84" s="421">
        <v>2236.3290859323311</v>
      </c>
      <c r="F84" s="421">
        <v>2199.9009582178574</v>
      </c>
      <c r="G84" s="421">
        <v>2239.7549702610308</v>
      </c>
      <c r="H84" s="421">
        <v>2300.1222319423109</v>
      </c>
      <c r="I84" s="421">
        <v>2354.2913438239711</v>
      </c>
      <c r="J84" s="421">
        <v>2406.7789432620807</v>
      </c>
      <c r="K84" s="421">
        <v>2460.2470930747195</v>
      </c>
      <c r="L84" s="421">
        <v>2501.7285220189037</v>
      </c>
      <c r="M84" s="421">
        <v>2522.3649298310261</v>
      </c>
      <c r="N84" s="421">
        <v>2404.0422796487205</v>
      </c>
      <c r="O84" s="421">
        <v>2626.0683827599878</v>
      </c>
      <c r="P84" s="481">
        <v>2828.4013414404671</v>
      </c>
      <c r="Q84" s="481">
        <v>3127.4791681667034</v>
      </c>
      <c r="R84" s="481">
        <v>4652.8906208502058</v>
      </c>
      <c r="S84" s="481">
        <v>4726.9831210293578</v>
      </c>
      <c r="T84" s="421">
        <v>4830.7517012949056</v>
      </c>
      <c r="U84" s="481">
        <v>5147.5870914761481</v>
      </c>
      <c r="V84" s="482">
        <v>5455.3600124776449</v>
      </c>
      <c r="W84" s="485">
        <v>3958.3299398807176</v>
      </c>
      <c r="X84" s="2"/>
      <c r="Z84" s="528">
        <v>20</v>
      </c>
      <c r="AA84" s="530">
        <f t="shared" si="4"/>
        <v>3080.0824453189839</v>
      </c>
      <c r="AB84" s="528">
        <v>10</v>
      </c>
      <c r="AC84" s="530">
        <f t="shared" si="5"/>
        <v>3832.1928648975168</v>
      </c>
      <c r="AD84" s="528">
        <v>5</v>
      </c>
      <c r="AE84" s="530">
        <f t="shared" si="6"/>
        <v>4962.714509425653</v>
      </c>
      <c r="AF84" s="528"/>
      <c r="AG84" s="530">
        <f t="shared" si="7"/>
        <v>3958.3299398807176</v>
      </c>
    </row>
    <row r="85" spans="1:33" x14ac:dyDescent="0.25">
      <c r="A85" s="2"/>
      <c r="B85" s="544" t="s">
        <v>55</v>
      </c>
      <c r="C85" s="421">
        <v>10604.223896354613</v>
      </c>
      <c r="D85" s="421">
        <v>11613.50231265583</v>
      </c>
      <c r="E85" s="421">
        <v>12647.60919664581</v>
      </c>
      <c r="F85" s="421">
        <v>13550.348699638191</v>
      </c>
      <c r="G85" s="421">
        <v>14534.500950807866</v>
      </c>
      <c r="H85" s="421">
        <v>15303.91322035172</v>
      </c>
      <c r="I85" s="421">
        <v>17428.297832587647</v>
      </c>
      <c r="J85" s="421">
        <v>19353.615861845359</v>
      </c>
      <c r="K85" s="421">
        <v>20776.33696606764</v>
      </c>
      <c r="L85" s="421">
        <v>20013.920096119109</v>
      </c>
      <c r="M85" s="421">
        <v>19776.196102070611</v>
      </c>
      <c r="N85" s="421">
        <v>20743.527725511824</v>
      </c>
      <c r="O85" s="421">
        <v>21136.478210446392</v>
      </c>
      <c r="P85" s="481">
        <v>21769.189876621764</v>
      </c>
      <c r="Q85" s="481">
        <v>22062.072951850252</v>
      </c>
      <c r="R85" s="481">
        <v>23013.49804976326</v>
      </c>
      <c r="S85" s="481">
        <v>24718.129682244358</v>
      </c>
      <c r="T85" s="421">
        <v>26595.738840327031</v>
      </c>
      <c r="U85" s="481">
        <v>28038.685406021006</v>
      </c>
      <c r="V85" s="482">
        <v>29973.426092504855</v>
      </c>
      <c r="W85" s="485">
        <v>23311.08350214333</v>
      </c>
      <c r="X85" s="2"/>
      <c r="Z85" s="528">
        <v>20</v>
      </c>
      <c r="AA85" s="530">
        <f t="shared" si="4"/>
        <v>19682.660598521757</v>
      </c>
      <c r="AB85" s="528">
        <v>10</v>
      </c>
      <c r="AC85" s="530">
        <f t="shared" si="5"/>
        <v>23782.694293736135</v>
      </c>
      <c r="AD85" s="528">
        <v>5</v>
      </c>
      <c r="AE85" s="530">
        <f t="shared" si="6"/>
        <v>26467.895614172099</v>
      </c>
      <c r="AF85" s="528"/>
      <c r="AG85" s="530">
        <f t="shared" si="7"/>
        <v>23311.08350214333</v>
      </c>
    </row>
    <row r="86" spans="1:33" x14ac:dyDescent="0.25">
      <c r="A86" s="2"/>
      <c r="B86" s="544" t="s">
        <v>36</v>
      </c>
      <c r="C86" s="421">
        <v>21296.576836734399</v>
      </c>
      <c r="D86" s="421">
        <v>22871.5882792999</v>
      </c>
      <c r="E86" s="421">
        <v>23556.240117444901</v>
      </c>
      <c r="F86" s="421">
        <v>24253.1633379655</v>
      </c>
      <c r="G86" s="421">
        <v>25921.3516567855</v>
      </c>
      <c r="H86" s="421">
        <v>27763.276110202602</v>
      </c>
      <c r="I86" s="421">
        <v>29979.158999480798</v>
      </c>
      <c r="J86" s="421">
        <v>32847.474102350199</v>
      </c>
      <c r="K86" s="421">
        <v>34830.166116814798</v>
      </c>
      <c r="L86" s="421">
        <v>33917.486704780997</v>
      </c>
      <c r="M86" s="421">
        <v>33445.906489262503</v>
      </c>
      <c r="N86" s="421">
        <v>33313.579149182697</v>
      </c>
      <c r="O86" s="421">
        <v>31834.6763630286</v>
      </c>
      <c r="P86" s="421">
        <v>30375.1063161321</v>
      </c>
      <c r="Q86" s="481">
        <v>30042.827106131099</v>
      </c>
      <c r="R86" s="481">
        <v>31722.216208329599</v>
      </c>
      <c r="S86" s="481">
        <v>35388.832525548401</v>
      </c>
      <c r="T86" s="421">
        <v>37766.901656904003</v>
      </c>
      <c r="U86" s="488">
        <v>39737.325187029302</v>
      </c>
      <c r="V86" s="487">
        <v>41254.40458771</v>
      </c>
      <c r="W86" s="485">
        <v>34256.008828195329</v>
      </c>
      <c r="X86" s="2"/>
      <c r="Z86" s="528">
        <v>20</v>
      </c>
      <c r="AA86" s="530">
        <f t="shared" si="4"/>
        <v>31105.912892555898</v>
      </c>
      <c r="AB86" s="528">
        <v>10</v>
      </c>
      <c r="AC86" s="530">
        <f t="shared" si="5"/>
        <v>34488.177558925832</v>
      </c>
      <c r="AD86" s="528">
        <v>5</v>
      </c>
      <c r="AE86" s="530">
        <f t="shared" si="6"/>
        <v>37173.936033104255</v>
      </c>
      <c r="AF86" s="528"/>
      <c r="AG86" s="530">
        <f t="shared" si="7"/>
        <v>34256.008828195329</v>
      </c>
    </row>
    <row r="87" spans="1:33" x14ac:dyDescent="0.25">
      <c r="A87" s="2"/>
      <c r="B87" s="544" t="s">
        <v>38</v>
      </c>
      <c r="C87" s="421">
        <v>16194.628109304065</v>
      </c>
      <c r="D87" s="421">
        <v>17554.659344696225</v>
      </c>
      <c r="E87" s="421">
        <v>18189.234354155422</v>
      </c>
      <c r="F87" s="421">
        <v>19426.386273910673</v>
      </c>
      <c r="G87" s="421">
        <v>20799.25126905361</v>
      </c>
      <c r="H87" s="421">
        <v>21956.383858385296</v>
      </c>
      <c r="I87" s="421">
        <v>23772.472126091707</v>
      </c>
      <c r="J87" s="421">
        <v>26122.988283092833</v>
      </c>
      <c r="K87" s="421">
        <v>27844.795326465617</v>
      </c>
      <c r="L87" s="421">
        <v>27620.198862267731</v>
      </c>
      <c r="M87" s="421">
        <v>27688.142660985624</v>
      </c>
      <c r="N87" s="421">
        <v>28797.417961169096</v>
      </c>
      <c r="O87" s="421">
        <v>29047.246439594921</v>
      </c>
      <c r="P87" s="481">
        <v>30485.714154111276</v>
      </c>
      <c r="Q87" s="481">
        <v>32263.315754899671</v>
      </c>
      <c r="R87" s="481">
        <v>33691.424239260756</v>
      </c>
      <c r="S87" s="481">
        <v>35876.727437612142</v>
      </c>
      <c r="T87" s="421">
        <v>38489.496310012466</v>
      </c>
      <c r="U87" s="481">
        <v>40389.357607080914</v>
      </c>
      <c r="V87" s="482">
        <v>42575.611477839069</v>
      </c>
      <c r="W87" s="485">
        <v>33358.080470372377</v>
      </c>
      <c r="X87" s="2"/>
      <c r="Z87" s="528">
        <v>20</v>
      </c>
      <c r="AA87" s="530">
        <f t="shared" si="4"/>
        <v>27939.272592499456</v>
      </c>
      <c r="AB87" s="528">
        <v>10</v>
      </c>
      <c r="AC87" s="530">
        <f t="shared" si="5"/>
        <v>33930.445404256592</v>
      </c>
      <c r="AD87" s="528">
        <v>5</v>
      </c>
      <c r="AE87" s="530">
        <f t="shared" si="6"/>
        <v>38204.523414361072</v>
      </c>
      <c r="AF87" s="528"/>
      <c r="AG87" s="530">
        <f t="shared" si="7"/>
        <v>33358.080470372377</v>
      </c>
    </row>
    <row r="88" spans="1:33" x14ac:dyDescent="0.25">
      <c r="A88" s="2"/>
      <c r="B88" s="544" t="s">
        <v>53</v>
      </c>
      <c r="C88" s="421">
        <v>28668.863423326344</v>
      </c>
      <c r="D88" s="421">
        <v>29449.907436498415</v>
      </c>
      <c r="E88" s="421">
        <v>30640.345623096811</v>
      </c>
      <c r="F88" s="421">
        <v>30786.725471966161</v>
      </c>
      <c r="G88" s="421">
        <v>32908.832364089438</v>
      </c>
      <c r="H88" s="421">
        <v>34150.159455894478</v>
      </c>
      <c r="I88" s="421">
        <v>37289.361835061049</v>
      </c>
      <c r="J88" s="421">
        <v>38965.672977210961</v>
      </c>
      <c r="K88" s="421">
        <v>41278.326827057099</v>
      </c>
      <c r="L88" s="421">
        <v>40370.225540357249</v>
      </c>
      <c r="M88" s="421">
        <v>43031.807327388909</v>
      </c>
      <c r="N88" s="421">
        <v>44403.384841392915</v>
      </c>
      <c r="O88" s="421">
        <v>44803.968242121424</v>
      </c>
      <c r="P88" s="481">
        <v>46726.854143783181</v>
      </c>
      <c r="Q88" s="481">
        <v>47901.44736270664</v>
      </c>
      <c r="R88" s="481">
        <v>49058.501065841578</v>
      </c>
      <c r="S88" s="481">
        <v>51970.749800204962</v>
      </c>
      <c r="T88" s="421">
        <v>55064.908863705656</v>
      </c>
      <c r="U88" s="481">
        <v>57218.406447273963</v>
      </c>
      <c r="V88" s="482">
        <v>59830.15424051389</v>
      </c>
      <c r="W88" s="485">
        <v>48951.830827158621</v>
      </c>
      <c r="X88" s="2"/>
      <c r="Z88" s="528">
        <v>20</v>
      </c>
      <c r="AA88" s="530">
        <f t="shared" si="4"/>
        <v>42225.93016447455</v>
      </c>
      <c r="AB88" s="528">
        <v>10</v>
      </c>
      <c r="AC88" s="530">
        <f t="shared" si="5"/>
        <v>50001.018233493305</v>
      </c>
      <c r="AD88" s="528">
        <v>5</v>
      </c>
      <c r="AE88" s="530">
        <f t="shared" si="6"/>
        <v>54628.544083508008</v>
      </c>
      <c r="AF88" s="528"/>
      <c r="AG88" s="530">
        <f t="shared" si="7"/>
        <v>48951.830827158621</v>
      </c>
    </row>
    <row r="89" spans="1:33" x14ac:dyDescent="0.25">
      <c r="A89" s="2"/>
      <c r="B89" s="544" t="s">
        <v>226</v>
      </c>
      <c r="C89" s="625">
        <v>2242.7366181483367</v>
      </c>
      <c r="D89" s="625">
        <v>2319.8823479226307</v>
      </c>
      <c r="E89" s="625">
        <v>2401.321861417101</v>
      </c>
      <c r="F89" s="625">
        <v>2504.4569242458433</v>
      </c>
      <c r="G89" s="625">
        <v>2673.8093386767559</v>
      </c>
      <c r="H89" s="625">
        <v>2845.6328154883577</v>
      </c>
      <c r="I89" s="625">
        <v>3077.1982057848913</v>
      </c>
      <c r="J89" s="625">
        <v>3291.0272977192735</v>
      </c>
      <c r="K89" s="625">
        <v>3442.4846128006666</v>
      </c>
      <c r="L89" s="625">
        <v>3434.1601759986843</v>
      </c>
      <c r="M89" s="625">
        <v>3614.0988201415671</v>
      </c>
      <c r="N89" s="625">
        <v>3806.2114685751994</v>
      </c>
      <c r="O89" s="625">
        <v>3958.1609752268114</v>
      </c>
      <c r="P89" s="481">
        <v>4103.9551422125296</v>
      </c>
      <c r="Q89" s="481">
        <v>4289.0867475294463</v>
      </c>
      <c r="R89" s="481">
        <v>4574.4748761916235</v>
      </c>
      <c r="S89" s="481">
        <v>4692.575941979836</v>
      </c>
      <c r="T89" s="481">
        <v>4885.2205625408324</v>
      </c>
      <c r="U89" s="481">
        <v>5337.1249247980149</v>
      </c>
      <c r="V89" s="482">
        <v>5748.0810444559438</v>
      </c>
      <c r="W89" s="485">
        <v>4403.4931851503825</v>
      </c>
      <c r="X89" s="2"/>
      <c r="Z89" s="528">
        <v>20</v>
      </c>
      <c r="AA89" s="530">
        <f t="shared" si="4"/>
        <v>3662.0850350927167</v>
      </c>
      <c r="AB89" s="528">
        <v>10</v>
      </c>
      <c r="AC89" s="530">
        <f t="shared" si="5"/>
        <v>4500.8990503651812</v>
      </c>
      <c r="AD89" s="528">
        <v>5</v>
      </c>
      <c r="AE89" s="530">
        <f t="shared" si="6"/>
        <v>5047.4954699932505</v>
      </c>
      <c r="AF89" s="528"/>
      <c r="AG89" s="530">
        <f t="shared" si="7"/>
        <v>4403.4931851503825</v>
      </c>
    </row>
    <row r="90" spans="1:33" x14ac:dyDescent="0.25">
      <c r="A90" s="2"/>
      <c r="B90" s="690" t="s">
        <v>227</v>
      </c>
      <c r="C90" s="421">
        <v>6516.2574543416395</v>
      </c>
      <c r="D90" s="421">
        <v>6653.9537012971796</v>
      </c>
      <c r="E90" s="421">
        <v>6551.4414670139649</v>
      </c>
      <c r="F90" s="421">
        <v>7070.4499604650691</v>
      </c>
      <c r="G90" s="421">
        <v>7452.3269531405776</v>
      </c>
      <c r="H90" s="421">
        <v>7712.2083080330412</v>
      </c>
      <c r="I90" s="421">
        <v>8300.5925305693872</v>
      </c>
      <c r="J90" s="421">
        <v>9055.2770265612744</v>
      </c>
      <c r="K90" s="421">
        <v>9884.2914745123326</v>
      </c>
      <c r="L90" s="421">
        <v>9839.8064606762218</v>
      </c>
      <c r="M90" s="421">
        <v>10017.620534470105</v>
      </c>
      <c r="N90" s="421">
        <v>10198.548956142267</v>
      </c>
      <c r="O90" s="421">
        <v>9945.28844638392</v>
      </c>
      <c r="P90" s="481">
        <v>10146.347981588715</v>
      </c>
      <c r="Q90" s="481">
        <v>10910.297445077984</v>
      </c>
      <c r="R90" s="481">
        <v>11139.948977019667</v>
      </c>
      <c r="S90" s="481">
        <v>11949.534059463491</v>
      </c>
      <c r="T90" s="421">
        <v>11304.359710751121</v>
      </c>
      <c r="U90" s="481">
        <v>11805.553620354569</v>
      </c>
      <c r="V90" s="482">
        <v>12659.344514903223</v>
      </c>
      <c r="W90" s="485">
        <v>10745.035026750737</v>
      </c>
      <c r="X90" s="2"/>
      <c r="Z90" s="528">
        <v>20</v>
      </c>
      <c r="AA90" s="530">
        <f t="shared" ref="AA90:AA153" si="8">SUM(C90:V90)/Z90</f>
        <v>9455.6724791382876</v>
      </c>
      <c r="AB90" s="528">
        <v>10</v>
      </c>
      <c r="AC90" s="530">
        <f t="shared" ref="AC90:AC153" si="9">SUM(M90:V90)/AB90</f>
        <v>11007.684424615505</v>
      </c>
      <c r="AD90" s="528">
        <v>5</v>
      </c>
      <c r="AE90" s="530">
        <f t="shared" ref="AE90:AE153" si="10">SUM(R90:V90)/AD90</f>
        <v>11771.748176498415</v>
      </c>
      <c r="AF90" s="528"/>
      <c r="AG90" s="530">
        <f t="shared" ref="AG90:AG153" si="11">(AA90+AC90+AE90)/3</f>
        <v>10745.035026750737</v>
      </c>
    </row>
    <row r="91" spans="1:33" x14ac:dyDescent="0.25">
      <c r="A91" s="2"/>
      <c r="B91" s="544" t="s">
        <v>89</v>
      </c>
      <c r="C91" s="421">
        <v>6760.1256867816546</v>
      </c>
      <c r="D91" s="421">
        <v>6973.5411830131343</v>
      </c>
      <c r="E91" s="421">
        <v>7295.0565316511002</v>
      </c>
      <c r="F91" s="421">
        <v>7226.721281484849</v>
      </c>
      <c r="G91" s="421">
        <v>7506.7337608350454</v>
      </c>
      <c r="H91" s="421">
        <v>8356.0129942444673</v>
      </c>
      <c r="I91" s="421">
        <v>9274.8925196874188</v>
      </c>
      <c r="J91" s="421">
        <v>10098.693554254978</v>
      </c>
      <c r="K91" s="421">
        <v>10491.619582959131</v>
      </c>
      <c r="L91" s="421">
        <v>10539.397816966897</v>
      </c>
      <c r="M91" s="421">
        <v>11410.348752407494</v>
      </c>
      <c r="N91" s="421">
        <v>11869.133980357967</v>
      </c>
      <c r="O91" s="421">
        <v>11900.490996793404</v>
      </c>
      <c r="P91" s="481">
        <v>12482.164599654765</v>
      </c>
      <c r="Q91" s="481">
        <v>13475.016470179011</v>
      </c>
      <c r="R91" s="481">
        <v>14740.819698931924</v>
      </c>
      <c r="S91" s="481">
        <v>16109.855924332955</v>
      </c>
      <c r="T91" s="481">
        <v>16735.332585759286</v>
      </c>
      <c r="U91" s="481">
        <v>18129.708636899762</v>
      </c>
      <c r="V91" s="482">
        <v>19182.409150703123</v>
      </c>
      <c r="W91" s="485">
        <v>14370.352354774097</v>
      </c>
      <c r="X91" s="2"/>
      <c r="Z91" s="528">
        <v>20</v>
      </c>
      <c r="AA91" s="530">
        <f t="shared" si="8"/>
        <v>11527.903785394918</v>
      </c>
      <c r="AB91" s="528">
        <v>10</v>
      </c>
      <c r="AC91" s="530">
        <f t="shared" si="9"/>
        <v>14603.528079601969</v>
      </c>
      <c r="AD91" s="528">
        <v>5</v>
      </c>
      <c r="AE91" s="530">
        <f t="shared" si="10"/>
        <v>16979.625199325408</v>
      </c>
      <c r="AF91" s="528"/>
      <c r="AG91" s="530">
        <f t="shared" si="11"/>
        <v>14370.352354774097</v>
      </c>
    </row>
    <row r="92" spans="1:33" x14ac:dyDescent="0.25">
      <c r="A92" s="2"/>
      <c r="B92" s="544" t="s">
        <v>83</v>
      </c>
      <c r="C92" s="421">
        <v>5838.9025249081806</v>
      </c>
      <c r="D92" s="421">
        <v>6094.348526383842</v>
      </c>
      <c r="E92" s="421">
        <v>6332.1858741787819</v>
      </c>
      <c r="F92" s="421">
        <v>6513.2994040277945</v>
      </c>
      <c r="G92" s="421">
        <v>7117.1717148957187</v>
      </c>
      <c r="H92" s="421">
        <v>7598.9462443036464</v>
      </c>
      <c r="I92" s="421">
        <v>8037.8832787713973</v>
      </c>
      <c r="J92" s="421">
        <v>8294.641405318258</v>
      </c>
      <c r="K92" s="421">
        <v>8845.5544995256114</v>
      </c>
      <c r="L92" s="421">
        <v>8818.6723598983444</v>
      </c>
      <c r="M92" s="421">
        <v>9090.3082336024854</v>
      </c>
      <c r="N92" s="421">
        <v>9857.5218161362245</v>
      </c>
      <c r="O92" s="421">
        <v>10311.402598104361</v>
      </c>
      <c r="P92" s="481">
        <v>11153.684501816291</v>
      </c>
      <c r="Q92" s="481">
        <v>11713.171502472442</v>
      </c>
      <c r="R92" s="481">
        <v>11060.287632982532</v>
      </c>
      <c r="S92" s="481">
        <v>11034.269848183905</v>
      </c>
      <c r="T92" s="421">
        <v>11617.908758329806</v>
      </c>
      <c r="U92" s="481">
        <v>11834.570870233476</v>
      </c>
      <c r="V92" s="482">
        <v>11846.780557909313</v>
      </c>
      <c r="W92" s="485">
        <v>10527.109924368004</v>
      </c>
      <c r="X92" s="2"/>
      <c r="Z92" s="528">
        <v>20</v>
      </c>
      <c r="AA92" s="530">
        <f t="shared" si="8"/>
        <v>9150.5756075991194</v>
      </c>
      <c r="AB92" s="528">
        <v>10</v>
      </c>
      <c r="AC92" s="530">
        <f t="shared" si="9"/>
        <v>10951.990631977085</v>
      </c>
      <c r="AD92" s="528">
        <v>5</v>
      </c>
      <c r="AE92" s="530">
        <f t="shared" si="10"/>
        <v>11478.763533527806</v>
      </c>
      <c r="AF92" s="528"/>
      <c r="AG92" s="530">
        <f t="shared" si="11"/>
        <v>10527.109924368004</v>
      </c>
    </row>
    <row r="93" spans="1:33" x14ac:dyDescent="0.25">
      <c r="A93" s="2"/>
      <c r="B93" s="544" t="s">
        <v>82</v>
      </c>
      <c r="C93" s="421">
        <v>5794.1252565685772</v>
      </c>
      <c r="D93" s="421">
        <v>6015.0958214230386</v>
      </c>
      <c r="E93" s="421">
        <v>6139.6790749670135</v>
      </c>
      <c r="F93" s="421">
        <v>6334.5717137085112</v>
      </c>
      <c r="G93" s="421">
        <v>6648.4290184368219</v>
      </c>
      <c r="H93" s="421">
        <v>7033.9195731735854</v>
      </c>
      <c r="I93" s="421">
        <v>7606.7564268533351</v>
      </c>
      <c r="J93" s="421">
        <v>8219.4825356234869</v>
      </c>
      <c r="K93" s="421">
        <v>8820.7167272189599</v>
      </c>
      <c r="L93" s="421">
        <v>9131.4980852122262</v>
      </c>
      <c r="M93" s="421">
        <v>9522.5101986914233</v>
      </c>
      <c r="N93" s="421">
        <v>9686.0463784654985</v>
      </c>
      <c r="O93" s="421">
        <v>11092.743259607054</v>
      </c>
      <c r="P93" s="481">
        <v>11221.381909106438</v>
      </c>
      <c r="Q93" s="481">
        <v>10895.944854227231</v>
      </c>
      <c r="R93" s="481">
        <v>11512.402393335216</v>
      </c>
      <c r="S93" s="481">
        <v>11192.372891627952</v>
      </c>
      <c r="T93" s="421">
        <v>11014.486136551326</v>
      </c>
      <c r="U93" s="481">
        <v>11634.54685074364</v>
      </c>
      <c r="V93" s="482">
        <v>12250.78041424307</v>
      </c>
      <c r="W93" s="485">
        <v>10537.204580649783</v>
      </c>
      <c r="X93" s="2"/>
      <c r="Z93" s="528">
        <v>20</v>
      </c>
      <c r="AA93" s="530">
        <f t="shared" si="8"/>
        <v>9088.3744759892215</v>
      </c>
      <c r="AB93" s="528">
        <v>10</v>
      </c>
      <c r="AC93" s="530">
        <f t="shared" si="9"/>
        <v>11002.321528659884</v>
      </c>
      <c r="AD93" s="528">
        <v>5</v>
      </c>
      <c r="AE93" s="530">
        <f t="shared" si="10"/>
        <v>11520.91773730024</v>
      </c>
      <c r="AF93" s="528"/>
      <c r="AG93" s="530">
        <f t="shared" si="11"/>
        <v>10537.204580649783</v>
      </c>
    </row>
    <row r="94" spans="1:33" x14ac:dyDescent="0.25">
      <c r="A94" s="2"/>
      <c r="B94" s="544" t="s">
        <v>125</v>
      </c>
      <c r="C94" s="421">
        <v>4447.6493920958683</v>
      </c>
      <c r="D94" s="421">
        <v>4554.8569872129674</v>
      </c>
      <c r="E94" s="421">
        <v>4672.355458214849</v>
      </c>
      <c r="F94" s="421">
        <v>4807.7176606102676</v>
      </c>
      <c r="G94" s="421">
        <v>4956.5553451918677</v>
      </c>
      <c r="H94" s="421">
        <v>5224.7578497206796</v>
      </c>
      <c r="I94" s="421">
        <v>5591.4423326619353</v>
      </c>
      <c r="J94" s="421">
        <v>5823.1740276168248</v>
      </c>
      <c r="K94" s="421">
        <v>6063.2860248753304</v>
      </c>
      <c r="L94" s="421">
        <v>5956.8750977065547</v>
      </c>
      <c r="M94" s="421">
        <v>6127.0391183714173</v>
      </c>
      <c r="N94" s="421">
        <v>6465.8747151537054</v>
      </c>
      <c r="O94" s="421">
        <v>6541.1663407530632</v>
      </c>
      <c r="P94" s="481">
        <v>6877.1530441901023</v>
      </c>
      <c r="Q94" s="481">
        <v>7233.1906251391383</v>
      </c>
      <c r="R94" s="481">
        <v>7597.6855699405814</v>
      </c>
      <c r="S94" s="481">
        <v>8038.6255289949413</v>
      </c>
      <c r="T94" s="421">
        <v>8454.0581981484829</v>
      </c>
      <c r="U94" s="481">
        <v>8818.8772066466008</v>
      </c>
      <c r="V94" s="482">
        <v>9139.7063342017864</v>
      </c>
      <c r="W94" s="485">
        <v>7436.2435262042682</v>
      </c>
      <c r="X94" s="2"/>
      <c r="Z94" s="528">
        <v>20</v>
      </c>
      <c r="AA94" s="530">
        <f t="shared" si="8"/>
        <v>6369.6023428723474</v>
      </c>
      <c r="AB94" s="528">
        <v>10</v>
      </c>
      <c r="AC94" s="530">
        <f t="shared" si="9"/>
        <v>7529.3376681539812</v>
      </c>
      <c r="AD94" s="528">
        <v>5</v>
      </c>
      <c r="AE94" s="530">
        <f t="shared" si="10"/>
        <v>8409.7905675864786</v>
      </c>
      <c r="AF94" s="528"/>
      <c r="AG94" s="530">
        <f t="shared" si="11"/>
        <v>7436.2435262042682</v>
      </c>
    </row>
    <row r="95" spans="1:33" x14ac:dyDescent="0.25">
      <c r="A95" s="2"/>
      <c r="B95" s="544" t="s">
        <v>22</v>
      </c>
      <c r="C95" s="421">
        <v>8617.7208501746754</v>
      </c>
      <c r="D95" s="421">
        <v>13807.935746080946</v>
      </c>
      <c r="E95" s="421">
        <v>16076.279562655125</v>
      </c>
      <c r="F95" s="421">
        <v>17891.475786712712</v>
      </c>
      <c r="G95" s="421">
        <v>24283.695008816754</v>
      </c>
      <c r="H95" s="421">
        <v>27963.065156654087</v>
      </c>
      <c r="I95" s="421">
        <v>29646.210812506331</v>
      </c>
      <c r="J95" s="421">
        <v>33506.406864285171</v>
      </c>
      <c r="K95" s="421">
        <v>38407.879683637562</v>
      </c>
      <c r="L95" s="421">
        <v>37447.507869977402</v>
      </c>
      <c r="M95" s="421">
        <v>32965.899591116322</v>
      </c>
      <c r="N95" s="421">
        <v>34280.254893442965</v>
      </c>
      <c r="O95" s="421">
        <v>37570.635396696445</v>
      </c>
      <c r="P95" s="481">
        <v>34766.011578204394</v>
      </c>
      <c r="Q95" s="481">
        <v>33696.126412321413</v>
      </c>
      <c r="R95" s="481">
        <v>24042.497092299251</v>
      </c>
      <c r="S95" s="481">
        <v>20458.812267324069</v>
      </c>
      <c r="T95" s="421">
        <v>22551.083245578007</v>
      </c>
      <c r="U95" s="481">
        <v>20840.274768087074</v>
      </c>
      <c r="V95" s="482">
        <v>19327.138318831505</v>
      </c>
      <c r="W95" s="485">
        <v>25300.393346694746</v>
      </c>
      <c r="X95" s="2"/>
      <c r="Z95" s="528">
        <v>20</v>
      </c>
      <c r="AA95" s="530">
        <f t="shared" si="8"/>
        <v>26407.345545270109</v>
      </c>
      <c r="AB95" s="528">
        <v>10</v>
      </c>
      <c r="AC95" s="530">
        <f t="shared" si="9"/>
        <v>28049.873356390144</v>
      </c>
      <c r="AD95" s="528">
        <v>5</v>
      </c>
      <c r="AE95" s="530">
        <f t="shared" si="10"/>
        <v>21443.96113842398</v>
      </c>
      <c r="AF95" s="528"/>
      <c r="AG95" s="530">
        <f t="shared" si="11"/>
        <v>25300.393346694746</v>
      </c>
    </row>
    <row r="96" spans="1:33" x14ac:dyDescent="0.25">
      <c r="A96" s="2"/>
      <c r="B96" s="544" t="s">
        <v>126</v>
      </c>
      <c r="C96" s="421">
        <v>1528.5816608211553</v>
      </c>
      <c r="D96" s="421">
        <v>1639.9976543345749</v>
      </c>
      <c r="E96" s="421">
        <v>1642.4605523278167</v>
      </c>
      <c r="F96" s="421">
        <v>1553.4549220340944</v>
      </c>
      <c r="G96" s="421">
        <v>1547.7258672633179</v>
      </c>
      <c r="H96" s="421">
        <v>1575.1389402667749</v>
      </c>
      <c r="I96" s="421">
        <v>1556.6622908067</v>
      </c>
      <c r="J96" s="421">
        <v>1578.9047711094927</v>
      </c>
      <c r="K96" s="421">
        <v>1420.7396608186871</v>
      </c>
      <c r="L96" s="421">
        <v>1459.8300831950689</v>
      </c>
      <c r="M96" s="421">
        <v>1485.1984350349076</v>
      </c>
      <c r="N96" s="421">
        <v>1625.5061556999638</v>
      </c>
      <c r="O96" s="486">
        <v>1690.398729446064</v>
      </c>
      <c r="P96" s="486">
        <v>1752.6625626190396</v>
      </c>
      <c r="Q96" s="486">
        <v>1797.9567343507244</v>
      </c>
      <c r="R96" s="486">
        <v>1815.6461288068892</v>
      </c>
      <c r="S96" s="486">
        <v>1864.8770484664474</v>
      </c>
      <c r="T96" s="486">
        <v>1944.4742246584701</v>
      </c>
      <c r="U96" s="486">
        <v>2036.5191114509175</v>
      </c>
      <c r="V96" s="487">
        <v>2114.9320421529214</v>
      </c>
      <c r="W96" s="485">
        <v>1816.563402386322</v>
      </c>
      <c r="X96" s="2"/>
      <c r="Z96" s="528">
        <v>20</v>
      </c>
      <c r="AA96" s="530">
        <f t="shared" si="8"/>
        <v>1681.5833787832016</v>
      </c>
      <c r="AB96" s="528">
        <v>10</v>
      </c>
      <c r="AC96" s="530">
        <f t="shared" si="9"/>
        <v>1812.8171172686348</v>
      </c>
      <c r="AD96" s="528">
        <v>5</v>
      </c>
      <c r="AE96" s="530">
        <f t="shared" si="10"/>
        <v>1955.2897111071293</v>
      </c>
      <c r="AF96" s="528"/>
      <c r="AG96" s="530">
        <f t="shared" si="11"/>
        <v>1816.563402386322</v>
      </c>
    </row>
    <row r="97" spans="1:33" x14ac:dyDescent="0.25">
      <c r="A97" s="2"/>
      <c r="B97" s="544" t="s">
        <v>33</v>
      </c>
      <c r="C97" s="421">
        <v>9437.2427891891293</v>
      </c>
      <c r="D97" s="421">
        <v>10326.285265506567</v>
      </c>
      <c r="E97" s="421">
        <v>11670.365265695667</v>
      </c>
      <c r="F97" s="421">
        <v>13123.028054025131</v>
      </c>
      <c r="G97" s="421">
        <v>14521.356569886679</v>
      </c>
      <c r="H97" s="421">
        <v>16624.912041303684</v>
      </c>
      <c r="I97" s="421">
        <v>19310.004739651984</v>
      </c>
      <c r="J97" s="421">
        <v>22168.645004410489</v>
      </c>
      <c r="K97" s="421">
        <v>22830.090316358852</v>
      </c>
      <c r="L97" s="421">
        <v>20613.562675507019</v>
      </c>
      <c r="M97" s="421">
        <v>21809.423909223951</v>
      </c>
      <c r="N97" s="421">
        <v>24777.468192276447</v>
      </c>
      <c r="O97" s="421">
        <v>26190.552951026137</v>
      </c>
      <c r="P97" s="481">
        <v>27642.585367043146</v>
      </c>
      <c r="Q97" s="481">
        <v>29135.704397916623</v>
      </c>
      <c r="R97" s="481">
        <v>29397.129844996343</v>
      </c>
      <c r="S97" s="481">
        <v>31231.471146420299</v>
      </c>
      <c r="T97" s="421">
        <v>33820.918731803205</v>
      </c>
      <c r="U97" s="481">
        <v>36358.027762901198</v>
      </c>
      <c r="V97" s="482">
        <v>38811.143340771654</v>
      </c>
      <c r="W97" s="485">
        <v>28943.72554937072</v>
      </c>
      <c r="X97" s="2"/>
      <c r="Z97" s="528">
        <v>20</v>
      </c>
      <c r="AA97" s="530">
        <f t="shared" si="8"/>
        <v>22989.99591829571</v>
      </c>
      <c r="AB97" s="528">
        <v>10</v>
      </c>
      <c r="AC97" s="530">
        <f t="shared" si="9"/>
        <v>29917.442564437904</v>
      </c>
      <c r="AD97" s="528">
        <v>5</v>
      </c>
      <c r="AE97" s="530">
        <f t="shared" si="10"/>
        <v>33923.738165378541</v>
      </c>
      <c r="AF97" s="528"/>
      <c r="AG97" s="530">
        <f t="shared" si="11"/>
        <v>28943.72554937072</v>
      </c>
    </row>
    <row r="98" spans="1:33" x14ac:dyDescent="0.25">
      <c r="A98" s="2"/>
      <c r="B98" s="544" t="s">
        <v>127</v>
      </c>
      <c r="C98" s="421">
        <v>482.88456104248013</v>
      </c>
      <c r="D98" s="421">
        <v>519.27181162532213</v>
      </c>
      <c r="E98" s="421">
        <v>520.33942906897767</v>
      </c>
      <c r="F98" s="421">
        <v>503.97259382287808</v>
      </c>
      <c r="G98" s="421">
        <v>571.40384898048126</v>
      </c>
      <c r="H98" s="421">
        <v>640.65831941830561</v>
      </c>
      <c r="I98" s="421">
        <v>711.58723524339621</v>
      </c>
      <c r="J98" s="421">
        <v>792.3537911532427</v>
      </c>
      <c r="K98" s="421">
        <v>870.71552784646872</v>
      </c>
      <c r="L98" s="421">
        <v>928.62593942533056</v>
      </c>
      <c r="M98" s="421">
        <v>1028.324031466871</v>
      </c>
      <c r="N98" s="421">
        <v>1134.7848481987139</v>
      </c>
      <c r="O98" s="421">
        <v>1213.5964647076937</v>
      </c>
      <c r="P98" s="481">
        <v>1283.5709260717222</v>
      </c>
      <c r="Q98" s="481">
        <v>1513.7038413876298</v>
      </c>
      <c r="R98" s="481">
        <v>1657.3450987514859</v>
      </c>
      <c r="S98" s="481">
        <v>1878.812496917006</v>
      </c>
      <c r="T98" s="421">
        <v>2021.5610459946729</v>
      </c>
      <c r="U98" s="481">
        <v>2153.1494151845041</v>
      </c>
      <c r="V98" s="482">
        <v>2311.7043863671593</v>
      </c>
      <c r="W98" s="485">
        <v>1587.0293415938095</v>
      </c>
      <c r="X98" s="2"/>
      <c r="Z98" s="528">
        <v>20</v>
      </c>
      <c r="AA98" s="530">
        <f t="shared" si="8"/>
        <v>1136.9182806337171</v>
      </c>
      <c r="AB98" s="528">
        <v>10</v>
      </c>
      <c r="AC98" s="530">
        <f t="shared" si="9"/>
        <v>1619.6552555047458</v>
      </c>
      <c r="AD98" s="528">
        <v>5</v>
      </c>
      <c r="AE98" s="530">
        <f t="shared" si="10"/>
        <v>2004.5144886429655</v>
      </c>
      <c r="AF98" s="528"/>
      <c r="AG98" s="530">
        <f t="shared" si="11"/>
        <v>1587.0293415938095</v>
      </c>
    </row>
    <row r="99" spans="1:33" x14ac:dyDescent="0.25">
      <c r="A99" s="2"/>
      <c r="B99" s="544" t="s">
        <v>102</v>
      </c>
      <c r="C99" s="421">
        <v>5836.7392167640619</v>
      </c>
      <c r="D99" s="421">
        <v>6062.2396012014551</v>
      </c>
      <c r="E99" s="421">
        <v>6344.8065982336966</v>
      </c>
      <c r="F99" s="421">
        <v>6520.7113626182263</v>
      </c>
      <c r="G99" s="421">
        <v>7035.7839276627019</v>
      </c>
      <c r="H99" s="421">
        <v>7272.4374129805728</v>
      </c>
      <c r="I99" s="421">
        <v>7573.5538569818036</v>
      </c>
      <c r="J99" s="421">
        <v>7634.1231666446465</v>
      </c>
      <c r="K99" s="421">
        <v>7777.6926916310631</v>
      </c>
      <c r="L99" s="421">
        <v>7653.4359747356766</v>
      </c>
      <c r="M99" s="421">
        <v>7914.0825169052096</v>
      </c>
      <c r="N99" s="421">
        <v>8263.0646015686998</v>
      </c>
      <c r="O99" s="421">
        <v>8839.474989122029</v>
      </c>
      <c r="P99" s="481">
        <v>9536.2602476410229</v>
      </c>
      <c r="Q99" s="481">
        <v>11346.867211153029</v>
      </c>
      <c r="R99" s="481">
        <v>12412.422133977318</v>
      </c>
      <c r="S99" s="481">
        <v>12632.013557456421</v>
      </c>
      <c r="T99" s="421">
        <v>13429.315926999776</v>
      </c>
      <c r="U99" s="481">
        <v>14133.893329405428</v>
      </c>
      <c r="V99" s="482">
        <v>14427.582417995287</v>
      </c>
      <c r="W99" s="485">
        <v>11277.622734491059</v>
      </c>
      <c r="X99" s="2"/>
      <c r="Z99" s="528">
        <v>20</v>
      </c>
      <c r="AA99" s="530">
        <f t="shared" si="8"/>
        <v>9132.3250370839069</v>
      </c>
      <c r="AB99" s="528">
        <v>10</v>
      </c>
      <c r="AC99" s="530">
        <f t="shared" si="9"/>
        <v>11293.497693222422</v>
      </c>
      <c r="AD99" s="528">
        <v>5</v>
      </c>
      <c r="AE99" s="530">
        <f t="shared" si="10"/>
        <v>13407.045473166847</v>
      </c>
      <c r="AF99" s="528"/>
      <c r="AG99" s="530">
        <f t="shared" si="11"/>
        <v>11277.622734491059</v>
      </c>
    </row>
    <row r="100" spans="1:33" x14ac:dyDescent="0.25">
      <c r="A100" s="2"/>
      <c r="B100" s="544" t="s">
        <v>25</v>
      </c>
      <c r="C100" s="421">
        <v>26794.75324825952</v>
      </c>
      <c r="D100" s="421">
        <v>27807.569419621177</v>
      </c>
      <c r="E100" s="421">
        <v>28605.122315960351</v>
      </c>
      <c r="F100" s="421">
        <v>29019.773271278194</v>
      </c>
      <c r="G100" s="421">
        <v>31173.45108998015</v>
      </c>
      <c r="H100" s="421">
        <v>32051.794003845567</v>
      </c>
      <c r="I100" s="421">
        <v>34413.572010531207</v>
      </c>
      <c r="J100" s="421">
        <v>37799.037629169747</v>
      </c>
      <c r="K100" s="421">
        <v>40083.697269966753</v>
      </c>
      <c r="L100" s="421">
        <v>38008.816088558298</v>
      </c>
      <c r="M100" s="421">
        <v>38982.533416523256</v>
      </c>
      <c r="N100" s="421">
        <v>40916.838579027441</v>
      </c>
      <c r="O100" s="421">
        <v>40873.095332606616</v>
      </c>
      <c r="P100" s="481">
        <v>41493.141647035874</v>
      </c>
      <c r="Q100" s="481">
        <v>41757.402189441316</v>
      </c>
      <c r="R100" s="481">
        <v>42509.131308395874</v>
      </c>
      <c r="S100" s="481">
        <v>44929.908776994096</v>
      </c>
      <c r="T100" s="421">
        <v>47481.213816010291</v>
      </c>
      <c r="U100" s="481">
        <v>49373.183959131522</v>
      </c>
      <c r="V100" s="482">
        <v>51323.833376444207</v>
      </c>
      <c r="W100" s="485">
        <v>43119.125308331779</v>
      </c>
      <c r="X100" s="2"/>
      <c r="Z100" s="528">
        <v>20</v>
      </c>
      <c r="AA100" s="530">
        <f t="shared" si="8"/>
        <v>38269.893437439074</v>
      </c>
      <c r="AB100" s="528">
        <v>10</v>
      </c>
      <c r="AC100" s="530">
        <f t="shared" si="9"/>
        <v>43964.028240161053</v>
      </c>
      <c r="AD100" s="528">
        <v>5</v>
      </c>
      <c r="AE100" s="530">
        <f t="shared" si="10"/>
        <v>47123.454247395202</v>
      </c>
      <c r="AF100" s="528"/>
      <c r="AG100" s="530">
        <f t="shared" si="11"/>
        <v>43119.125308331779</v>
      </c>
    </row>
    <row r="101" spans="1:33" x14ac:dyDescent="0.25">
      <c r="A101" s="2"/>
      <c r="B101" s="544" t="s">
        <v>49</v>
      </c>
      <c r="C101" s="421">
        <v>26100.397200296851</v>
      </c>
      <c r="D101" s="421">
        <v>27501.813939005886</v>
      </c>
      <c r="E101" s="421">
        <v>28523.885727138237</v>
      </c>
      <c r="F101" s="421">
        <v>28141.914848272987</v>
      </c>
      <c r="G101" s="421">
        <v>29034.124788939152</v>
      </c>
      <c r="H101" s="421">
        <v>30498.579294360941</v>
      </c>
      <c r="I101" s="421">
        <v>32429.392705670147</v>
      </c>
      <c r="J101" s="421">
        <v>34085.869633528047</v>
      </c>
      <c r="K101" s="421">
        <v>35095.262957449086</v>
      </c>
      <c r="L101" s="421">
        <v>34711.445079522731</v>
      </c>
      <c r="M101" s="421">
        <v>35926.90562757622</v>
      </c>
      <c r="N101" s="421">
        <v>37440.638629868474</v>
      </c>
      <c r="O101" s="421">
        <v>37679.121779860528</v>
      </c>
      <c r="P101" s="481">
        <v>39523.853954218073</v>
      </c>
      <c r="Q101" s="481">
        <v>40144.026828367852</v>
      </c>
      <c r="R101" s="481">
        <v>40860.911217924084</v>
      </c>
      <c r="S101" s="481">
        <v>42920.26681856058</v>
      </c>
      <c r="T101" s="421">
        <v>44826.50747390357</v>
      </c>
      <c r="U101" s="481">
        <v>46605.186343170193</v>
      </c>
      <c r="V101" s="482">
        <v>49435.17993960897</v>
      </c>
      <c r="W101" s="485">
        <v>40846.711486433829</v>
      </c>
      <c r="X101" s="2"/>
      <c r="Z101" s="528">
        <v>20</v>
      </c>
      <c r="AA101" s="530">
        <f t="shared" si="8"/>
        <v>36074.264239362135</v>
      </c>
      <c r="AB101" s="528">
        <v>10</v>
      </c>
      <c r="AC101" s="530">
        <f t="shared" si="9"/>
        <v>41536.259861305858</v>
      </c>
      <c r="AD101" s="528">
        <v>5</v>
      </c>
      <c r="AE101" s="530">
        <f t="shared" si="10"/>
        <v>44929.610358633472</v>
      </c>
      <c r="AF101" s="528"/>
      <c r="AG101" s="530">
        <f t="shared" si="11"/>
        <v>40846.711486433829</v>
      </c>
    </row>
    <row r="102" spans="1:33" x14ac:dyDescent="0.25">
      <c r="A102" s="2"/>
      <c r="B102" s="544" t="s">
        <v>72</v>
      </c>
      <c r="C102" s="421">
        <v>13852.339009738336</v>
      </c>
      <c r="D102" s="421">
        <v>14117.755051842672</v>
      </c>
      <c r="E102" s="421">
        <v>13968.768359566786</v>
      </c>
      <c r="F102" s="421">
        <v>14199.23589559046</v>
      </c>
      <c r="G102" s="421">
        <v>14315.035031039872</v>
      </c>
      <c r="H102" s="421">
        <v>14755.38101762571</v>
      </c>
      <c r="I102" s="421">
        <v>14366.107125182018</v>
      </c>
      <c r="J102" s="421">
        <v>15187.817674586115</v>
      </c>
      <c r="K102" s="421">
        <v>14517.828523173852</v>
      </c>
      <c r="L102" s="421">
        <v>14177.146422871101</v>
      </c>
      <c r="M102" s="421">
        <v>14837.071826129924</v>
      </c>
      <c r="N102" s="421">
        <v>15638.691469499496</v>
      </c>
      <c r="O102" s="421">
        <v>15356.191541556145</v>
      </c>
      <c r="P102" s="481">
        <v>15114.369193516188</v>
      </c>
      <c r="Q102" s="481">
        <v>15370.976153068559</v>
      </c>
      <c r="R102" s="481">
        <v>14699.566236553343</v>
      </c>
      <c r="S102" s="481">
        <v>14286.253740368915</v>
      </c>
      <c r="T102" s="421">
        <v>15006.764091041076</v>
      </c>
      <c r="U102" s="481">
        <v>15091.288073380621</v>
      </c>
      <c r="V102" s="482">
        <v>15486.068321059052</v>
      </c>
      <c r="W102" s="485">
        <v>14906.64829832248</v>
      </c>
      <c r="X102" s="2"/>
      <c r="Z102" s="528">
        <v>20</v>
      </c>
      <c r="AA102" s="530">
        <f t="shared" si="8"/>
        <v>14717.23273786951</v>
      </c>
      <c r="AB102" s="528">
        <v>10</v>
      </c>
      <c r="AC102" s="530">
        <f t="shared" si="9"/>
        <v>15088.724064617334</v>
      </c>
      <c r="AD102" s="528">
        <v>5</v>
      </c>
      <c r="AE102" s="530">
        <f t="shared" si="10"/>
        <v>14913.988092480602</v>
      </c>
      <c r="AF102" s="528"/>
      <c r="AG102" s="530">
        <f t="shared" si="11"/>
        <v>14906.64829832248</v>
      </c>
    </row>
    <row r="103" spans="1:33" x14ac:dyDescent="0.25">
      <c r="A103" s="2"/>
      <c r="B103" s="544" t="s">
        <v>128</v>
      </c>
      <c r="C103" s="421">
        <v>1913.7829921196185</v>
      </c>
      <c r="D103" s="421">
        <v>2004.7319493826365</v>
      </c>
      <c r="E103" s="421">
        <v>1908.2608251028346</v>
      </c>
      <c r="F103" s="421">
        <v>2011.8107552763031</v>
      </c>
      <c r="G103" s="421">
        <v>2142.7538687993947</v>
      </c>
      <c r="H103" s="421">
        <v>2091.5515137478214</v>
      </c>
      <c r="I103" s="421">
        <v>2078.6409854642166</v>
      </c>
      <c r="J103" s="421">
        <v>2134.516360404999</v>
      </c>
      <c r="K103" s="421">
        <v>2244.5005950398454</v>
      </c>
      <c r="L103" s="421">
        <v>2341.6767579034436</v>
      </c>
      <c r="M103" s="421">
        <v>2434.8912488017886</v>
      </c>
      <c r="N103" s="421">
        <v>2215.7511092394971</v>
      </c>
      <c r="O103" s="421">
        <v>2199.7881429061354</v>
      </c>
      <c r="P103" s="481">
        <v>2121.4863916738404</v>
      </c>
      <c r="Q103" s="481">
        <v>2027.0313485153151</v>
      </c>
      <c r="R103" s="481">
        <v>2066.8593586011671</v>
      </c>
      <c r="S103" s="481">
        <v>2068.7429883112868</v>
      </c>
      <c r="T103" s="421">
        <v>2072.6524500400951</v>
      </c>
      <c r="U103" s="481">
        <v>2194.8221592498385</v>
      </c>
      <c r="V103" s="482">
        <v>2298.3781729053348</v>
      </c>
      <c r="W103" s="485">
        <v>2146.320953840082</v>
      </c>
      <c r="X103" s="2"/>
      <c r="Z103" s="528">
        <v>20</v>
      </c>
      <c r="AA103" s="530">
        <f t="shared" si="8"/>
        <v>2128.6314986742705</v>
      </c>
      <c r="AB103" s="528">
        <v>10</v>
      </c>
      <c r="AC103" s="530">
        <f t="shared" si="9"/>
        <v>2170.0403370244298</v>
      </c>
      <c r="AD103" s="528">
        <v>5</v>
      </c>
      <c r="AE103" s="530">
        <f t="shared" si="10"/>
        <v>2140.2910258215447</v>
      </c>
      <c r="AF103" s="528"/>
      <c r="AG103" s="530">
        <f t="shared" si="11"/>
        <v>2146.320953840082</v>
      </c>
    </row>
    <row r="104" spans="1:33" x14ac:dyDescent="0.25">
      <c r="A104" s="2"/>
      <c r="B104" s="544" t="s">
        <v>129</v>
      </c>
      <c r="C104" s="421">
        <v>3104.5156786790908</v>
      </c>
      <c r="D104" s="421">
        <v>3377.0511186036069</v>
      </c>
      <c r="E104" s="421">
        <v>3650.8572198213124</v>
      </c>
      <c r="F104" s="421">
        <v>4157.879407027669</v>
      </c>
      <c r="G104" s="421">
        <v>4545.293131624142</v>
      </c>
      <c r="H104" s="421">
        <v>5169.062433744185</v>
      </c>
      <c r="I104" s="421">
        <v>5860.3584009062788</v>
      </c>
      <c r="J104" s="421">
        <v>6810.1908374141094</v>
      </c>
      <c r="K104" s="421">
        <v>7132.2052750897728</v>
      </c>
      <c r="L104" s="421">
        <v>6986.0045471002732</v>
      </c>
      <c r="M104" s="421">
        <v>7564.0630608975107</v>
      </c>
      <c r="N104" s="421">
        <v>8360.2972070306496</v>
      </c>
      <c r="O104" s="421">
        <v>9826.0527534108605</v>
      </c>
      <c r="P104" s="481">
        <v>10611.774116993927</v>
      </c>
      <c r="Q104" s="481">
        <v>11575.547210704986</v>
      </c>
      <c r="R104" s="481">
        <v>12089.169405044702</v>
      </c>
      <c r="S104" s="481">
        <v>12858.483400189783</v>
      </c>
      <c r="T104" s="421">
        <v>13589.707391515927</v>
      </c>
      <c r="U104" s="481">
        <v>14593.504870130973</v>
      </c>
      <c r="V104" s="482">
        <v>15636.553760474306</v>
      </c>
      <c r="W104" s="485">
        <v>11266.309214810235</v>
      </c>
      <c r="X104" s="2"/>
      <c r="Z104" s="528">
        <v>20</v>
      </c>
      <c r="AA104" s="530">
        <f t="shared" si="8"/>
        <v>8374.9285613202028</v>
      </c>
      <c r="AB104" s="528">
        <v>10</v>
      </c>
      <c r="AC104" s="530">
        <f t="shared" si="9"/>
        <v>11670.515317639361</v>
      </c>
      <c r="AD104" s="528">
        <v>5</v>
      </c>
      <c r="AE104" s="530">
        <f t="shared" si="10"/>
        <v>13753.483765471139</v>
      </c>
      <c r="AF104" s="528"/>
      <c r="AG104" s="530">
        <f t="shared" si="11"/>
        <v>11266.309214810235</v>
      </c>
    </row>
    <row r="105" spans="1:33" x14ac:dyDescent="0.25">
      <c r="A105" s="2"/>
      <c r="B105" s="544" t="s">
        <v>35</v>
      </c>
      <c r="C105" s="421">
        <v>27209.227238693078</v>
      </c>
      <c r="D105" s="421">
        <v>28380.658897017769</v>
      </c>
      <c r="E105" s="421">
        <v>29178.637465812219</v>
      </c>
      <c r="F105" s="421">
        <v>29875.49425510567</v>
      </c>
      <c r="G105" s="421">
        <v>31305.430905871784</v>
      </c>
      <c r="H105" s="421">
        <v>31794.096009520737</v>
      </c>
      <c r="I105" s="421">
        <v>34119.123772732717</v>
      </c>
      <c r="J105" s="421">
        <v>36249.773607377821</v>
      </c>
      <c r="K105" s="421">
        <v>37802.387430319686</v>
      </c>
      <c r="L105" s="421">
        <v>36851.2820856299</v>
      </c>
      <c r="M105" s="421">
        <v>38978.743697933474</v>
      </c>
      <c r="N105" s="421">
        <v>42541.531088409574</v>
      </c>
      <c r="O105" s="421">
        <v>43359.614827172307</v>
      </c>
      <c r="P105" s="481">
        <v>44993.892745931531</v>
      </c>
      <c r="Q105" s="481">
        <v>47011.551093513081</v>
      </c>
      <c r="R105" s="481">
        <v>47683.788595995793</v>
      </c>
      <c r="S105" s="481">
        <v>50564.251307837018</v>
      </c>
      <c r="T105" s="421">
        <v>53011.768160311673</v>
      </c>
      <c r="U105" s="481">
        <v>54456.929256064104</v>
      </c>
      <c r="V105" s="482">
        <v>56052.422069885593</v>
      </c>
      <c r="W105" s="485">
        <v>46763.437129293678</v>
      </c>
      <c r="X105" s="2"/>
      <c r="Z105" s="528">
        <v>20</v>
      </c>
      <c r="AA105" s="530">
        <f t="shared" si="8"/>
        <v>40071.030225556766</v>
      </c>
      <c r="AB105" s="528">
        <v>10</v>
      </c>
      <c r="AC105" s="530">
        <f t="shared" si="9"/>
        <v>47865.449284305418</v>
      </c>
      <c r="AD105" s="528">
        <v>5</v>
      </c>
      <c r="AE105" s="530">
        <f t="shared" si="10"/>
        <v>52353.831878018835</v>
      </c>
      <c r="AF105" s="528"/>
      <c r="AG105" s="530">
        <f t="shared" si="11"/>
        <v>46763.437129293678</v>
      </c>
    </row>
    <row r="106" spans="1:33" x14ac:dyDescent="0.25">
      <c r="A106" s="2"/>
      <c r="B106" s="544" t="s">
        <v>130</v>
      </c>
      <c r="C106" s="421">
        <v>1771.536004114427</v>
      </c>
      <c r="D106" s="421">
        <v>1837.2494304021247</v>
      </c>
      <c r="E106" s="421">
        <v>1903.1462695636772</v>
      </c>
      <c r="F106" s="421">
        <v>1989.7670783519134</v>
      </c>
      <c r="G106" s="421">
        <v>2104.8110189480167</v>
      </c>
      <c r="H106" s="421">
        <v>2241.287229819914</v>
      </c>
      <c r="I106" s="421">
        <v>2394.9300612379075</v>
      </c>
      <c r="J106" s="421">
        <v>2500.8042173643539</v>
      </c>
      <c r="K106" s="421">
        <v>2711.8761581512331</v>
      </c>
      <c r="L106" s="421">
        <v>2792.9681809465224</v>
      </c>
      <c r="M106" s="421">
        <v>2973.832820536556</v>
      </c>
      <c r="N106" s="421">
        <v>3379.4849979000915</v>
      </c>
      <c r="O106" s="421">
        <v>3781.8662563206444</v>
      </c>
      <c r="P106" s="481">
        <v>5259.6180689726507</v>
      </c>
      <c r="Q106" s="481">
        <v>5454.1438925399498</v>
      </c>
      <c r="R106" s="481">
        <v>5117.337095033964</v>
      </c>
      <c r="S106" s="481">
        <v>4890.0189633061145</v>
      </c>
      <c r="T106" s="421">
        <v>4996.638706073044</v>
      </c>
      <c r="U106" s="481">
        <v>5317.0117591612861</v>
      </c>
      <c r="V106" s="482">
        <v>5636.9539101981691</v>
      </c>
      <c r="W106" s="485">
        <v>4441.6822799019637</v>
      </c>
      <c r="X106" s="2"/>
      <c r="Z106" s="528">
        <v>20</v>
      </c>
      <c r="AA106" s="530">
        <f t="shared" si="8"/>
        <v>3452.764105947128</v>
      </c>
      <c r="AB106" s="528">
        <v>10</v>
      </c>
      <c r="AC106" s="530">
        <f t="shared" si="9"/>
        <v>4680.6906470042468</v>
      </c>
      <c r="AD106" s="528">
        <v>5</v>
      </c>
      <c r="AE106" s="530">
        <f t="shared" si="10"/>
        <v>5191.5920867545155</v>
      </c>
      <c r="AF106" s="528"/>
      <c r="AG106" s="530">
        <f t="shared" si="11"/>
        <v>4441.6822799019637</v>
      </c>
    </row>
    <row r="107" spans="1:33" x14ac:dyDescent="0.25">
      <c r="A107" s="2"/>
      <c r="B107" s="544" t="s">
        <v>41</v>
      </c>
      <c r="C107" s="421">
        <v>19523.513760168215</v>
      </c>
      <c r="D107" s="421">
        <v>20963.748556335915</v>
      </c>
      <c r="E107" s="421">
        <v>22615.935648970615</v>
      </c>
      <c r="F107" s="421">
        <v>23870.508147003155</v>
      </c>
      <c r="G107" s="421">
        <v>25437.378205119847</v>
      </c>
      <c r="H107" s="421">
        <v>25577.524079559851</v>
      </c>
      <c r="I107" s="421">
        <v>28514.725977351423</v>
      </c>
      <c r="J107" s="421">
        <v>29289.805407230273</v>
      </c>
      <c r="K107" s="421">
        <v>30856.011826847745</v>
      </c>
      <c r="L107" s="421">
        <v>30388.3544960412</v>
      </c>
      <c r="M107" s="421">
        <v>28169.49002454026</v>
      </c>
      <c r="N107" s="421">
        <v>26141.319591897463</v>
      </c>
      <c r="O107" s="421">
        <v>25284.464076623823</v>
      </c>
      <c r="P107" s="481">
        <v>26097.871900873568</v>
      </c>
      <c r="Q107" s="481">
        <v>26838.455228326773</v>
      </c>
      <c r="R107" s="481">
        <v>26902.525319840966</v>
      </c>
      <c r="S107" s="481">
        <v>27823.361844328738</v>
      </c>
      <c r="T107" s="421">
        <v>29089.014006698657</v>
      </c>
      <c r="U107" s="481">
        <v>30354.349004260024</v>
      </c>
      <c r="V107" s="482">
        <v>31399.415673387855</v>
      </c>
      <c r="W107" s="485">
        <v>27893.549491850459</v>
      </c>
      <c r="X107" s="2"/>
      <c r="Z107" s="528">
        <v>20</v>
      </c>
      <c r="AA107" s="530">
        <f t="shared" si="8"/>
        <v>26756.888638770324</v>
      </c>
      <c r="AB107" s="528">
        <v>10</v>
      </c>
      <c r="AC107" s="530">
        <f t="shared" si="9"/>
        <v>27810.026667077811</v>
      </c>
      <c r="AD107" s="528">
        <v>5</v>
      </c>
      <c r="AE107" s="530">
        <f t="shared" si="10"/>
        <v>29113.73316970325</v>
      </c>
      <c r="AF107" s="528"/>
      <c r="AG107" s="530">
        <f t="shared" si="11"/>
        <v>27893.549491850459</v>
      </c>
    </row>
    <row r="108" spans="1:33" x14ac:dyDescent="0.25">
      <c r="A108" s="2"/>
      <c r="B108" s="690" t="s">
        <v>232</v>
      </c>
      <c r="C108" s="421">
        <v>7641.5466550922001</v>
      </c>
      <c r="D108" s="421">
        <v>7620.2816767430049</v>
      </c>
      <c r="E108" s="421">
        <v>7977.1477944362505</v>
      </c>
      <c r="F108" s="421">
        <v>8862.5393474258708</v>
      </c>
      <c r="G108" s="421">
        <v>9012.5762757904467</v>
      </c>
      <c r="H108" s="421">
        <v>10495.238007388389</v>
      </c>
      <c r="I108" s="421">
        <v>10354.213838923775</v>
      </c>
      <c r="J108" s="421">
        <v>11255.856416387092</v>
      </c>
      <c r="K108" s="421">
        <v>11554.308208544822</v>
      </c>
      <c r="L108" s="421">
        <v>10838.224281524472</v>
      </c>
      <c r="M108" s="421">
        <v>10862.867437839574</v>
      </c>
      <c r="N108" s="421">
        <v>11115.706955233414</v>
      </c>
      <c r="O108" s="421">
        <v>11164.438715221297</v>
      </c>
      <c r="P108" s="481">
        <v>11887.577673336555</v>
      </c>
      <c r="Q108" s="481">
        <v>13041.81610578427</v>
      </c>
      <c r="R108" s="481">
        <v>14152.417566527756</v>
      </c>
      <c r="S108" s="481">
        <v>15025.821663941078</v>
      </c>
      <c r="T108" s="421">
        <v>16217.499849841117</v>
      </c>
      <c r="U108" s="481">
        <v>17197.658072822334</v>
      </c>
      <c r="V108" s="482">
        <v>17956.105403382204</v>
      </c>
      <c r="W108" s="485">
        <v>13894.594517668384</v>
      </c>
      <c r="X108" s="2"/>
      <c r="Z108" s="528">
        <v>20</v>
      </c>
      <c r="AA108" s="530">
        <f t="shared" si="8"/>
        <v>11711.692097309297</v>
      </c>
      <c r="AB108" s="528">
        <v>10</v>
      </c>
      <c r="AC108" s="530">
        <f t="shared" si="9"/>
        <v>13862.190944392962</v>
      </c>
      <c r="AD108" s="528">
        <v>5</v>
      </c>
      <c r="AE108" s="530">
        <f t="shared" si="10"/>
        <v>16109.900511302898</v>
      </c>
      <c r="AF108" s="528"/>
      <c r="AG108" s="530">
        <f t="shared" si="11"/>
        <v>13894.594517668384</v>
      </c>
    </row>
    <row r="109" spans="1:33" x14ac:dyDescent="0.25">
      <c r="A109" s="2"/>
      <c r="B109" s="544" t="s">
        <v>104</v>
      </c>
      <c r="C109" s="421">
        <v>4842.2164821156412</v>
      </c>
      <c r="D109" s="421">
        <v>4943.6482817884316</v>
      </c>
      <c r="E109" s="421">
        <v>5097.5296291338736</v>
      </c>
      <c r="F109" s="421">
        <v>5208.7618252152943</v>
      </c>
      <c r="G109" s="421">
        <v>5401.5321562319114</v>
      </c>
      <c r="H109" s="421">
        <v>5633.1345388333675</v>
      </c>
      <c r="I109" s="421">
        <v>5993.152140096252</v>
      </c>
      <c r="J109" s="421">
        <v>6414.1047768878971</v>
      </c>
      <c r="K109" s="421">
        <v>6624.4909748988212</v>
      </c>
      <c r="L109" s="421">
        <v>6585.0645013724661</v>
      </c>
      <c r="M109" s="421">
        <v>6728.2467258006936</v>
      </c>
      <c r="N109" s="421">
        <v>7025.6745543781626</v>
      </c>
      <c r="O109" s="421">
        <v>7320.1534171853718</v>
      </c>
      <c r="P109" s="481">
        <v>7446.5879914832312</v>
      </c>
      <c r="Q109" s="481">
        <v>7758.4931524622953</v>
      </c>
      <c r="R109" s="481">
        <v>8194.44068126819</v>
      </c>
      <c r="S109" s="481">
        <v>8221.7464272219422</v>
      </c>
      <c r="T109" s="421">
        <v>8317.3641169648563</v>
      </c>
      <c r="U109" s="481">
        <v>8647.8215440610275</v>
      </c>
      <c r="V109" s="482">
        <v>8995.5378734598999</v>
      </c>
      <c r="W109" s="485">
        <v>7703.6579555222443</v>
      </c>
      <c r="X109" s="2"/>
      <c r="Z109" s="528">
        <v>20</v>
      </c>
      <c r="AA109" s="530">
        <f t="shared" si="8"/>
        <v>6769.9850895429818</v>
      </c>
      <c r="AB109" s="528">
        <v>10</v>
      </c>
      <c r="AC109" s="530">
        <f t="shared" si="9"/>
        <v>7865.6066484285666</v>
      </c>
      <c r="AD109" s="528">
        <v>5</v>
      </c>
      <c r="AE109" s="530">
        <f t="shared" si="10"/>
        <v>8475.3821285951835</v>
      </c>
      <c r="AF109" s="528"/>
      <c r="AG109" s="530">
        <f t="shared" si="11"/>
        <v>7703.6579555222443</v>
      </c>
    </row>
    <row r="110" spans="1:33" x14ac:dyDescent="0.25">
      <c r="A110" s="2"/>
      <c r="B110" s="544" t="s">
        <v>131</v>
      </c>
      <c r="C110" s="421">
        <v>1224.3416900605473</v>
      </c>
      <c r="D110" s="421">
        <v>1269.796277192243</v>
      </c>
      <c r="E110" s="421">
        <v>1329.7998762674606</v>
      </c>
      <c r="F110" s="421">
        <v>1345.2397493416654</v>
      </c>
      <c r="G110" s="421">
        <v>1386.4374341669418</v>
      </c>
      <c r="H110" s="421">
        <v>1442.758294610077</v>
      </c>
      <c r="I110" s="421">
        <v>1471.9918841036474</v>
      </c>
      <c r="J110" s="421">
        <v>1578.9822424638537</v>
      </c>
      <c r="K110" s="421">
        <v>1638.2499343612801</v>
      </c>
      <c r="L110" s="421">
        <v>1595.2407349368816</v>
      </c>
      <c r="M110" s="421">
        <v>1653.7181537050308</v>
      </c>
      <c r="N110" s="421">
        <v>1743.9471009187457</v>
      </c>
      <c r="O110" s="421">
        <v>1795.4483134801494</v>
      </c>
      <c r="P110" s="481">
        <v>1811.3343466577526</v>
      </c>
      <c r="Q110" s="481">
        <v>1804.5421498276178</v>
      </c>
      <c r="R110" s="481">
        <v>1819.3636159116472</v>
      </c>
      <c r="S110" s="481">
        <v>2078.5930069541919</v>
      </c>
      <c r="T110" s="421">
        <v>2420.6009931566532</v>
      </c>
      <c r="U110" s="481">
        <v>2557.3808092185673</v>
      </c>
      <c r="V110" s="482">
        <v>2670.3089467463792</v>
      </c>
      <c r="W110" s="485">
        <v>2025.5589985864092</v>
      </c>
      <c r="X110" s="2"/>
      <c r="Z110" s="528">
        <v>20</v>
      </c>
      <c r="AA110" s="530">
        <f t="shared" si="8"/>
        <v>1731.9037777040667</v>
      </c>
      <c r="AB110" s="528">
        <v>10</v>
      </c>
      <c r="AC110" s="530">
        <f t="shared" si="9"/>
        <v>2035.5237436576735</v>
      </c>
      <c r="AD110" s="528">
        <v>5</v>
      </c>
      <c r="AE110" s="530">
        <f t="shared" si="10"/>
        <v>2309.249474397488</v>
      </c>
      <c r="AF110" s="528"/>
      <c r="AG110" s="530">
        <f t="shared" si="11"/>
        <v>2025.5589985864092</v>
      </c>
    </row>
    <row r="111" spans="1:33" x14ac:dyDescent="0.25">
      <c r="A111" s="2"/>
      <c r="B111" s="544" t="s">
        <v>132</v>
      </c>
      <c r="C111" s="421">
        <v>1072.5133898637011</v>
      </c>
      <c r="D111" s="421">
        <v>1096.4761542605108</v>
      </c>
      <c r="E111" s="421">
        <v>1078.8047141287545</v>
      </c>
      <c r="F111" s="421">
        <v>1080.2409754524717</v>
      </c>
      <c r="G111" s="421">
        <v>1113.757473367446</v>
      </c>
      <c r="H111" s="421">
        <v>1169.4539101550226</v>
      </c>
      <c r="I111" s="421">
        <v>1203.4518194858688</v>
      </c>
      <c r="J111" s="421">
        <v>1245.3995554244846</v>
      </c>
      <c r="K111" s="421">
        <v>1278.2467513044821</v>
      </c>
      <c r="L111" s="421">
        <v>1298.2003925560821</v>
      </c>
      <c r="M111" s="421">
        <v>1338.984565846514</v>
      </c>
      <c r="N111" s="421">
        <v>1439.2898806439321</v>
      </c>
      <c r="O111" s="421">
        <v>1355.3152524330412</v>
      </c>
      <c r="P111" s="481">
        <v>1364.3852652601579</v>
      </c>
      <c r="Q111" s="481">
        <v>1378.2326541905391</v>
      </c>
      <c r="R111" s="481">
        <v>1597.2088513533233</v>
      </c>
      <c r="S111" s="481">
        <v>1746.7498059934644</v>
      </c>
      <c r="T111" s="421">
        <v>1925.2377365995114</v>
      </c>
      <c r="U111" s="481">
        <v>1995.1721561740064</v>
      </c>
      <c r="V111" s="482">
        <v>2071.8162475021636</v>
      </c>
      <c r="W111" s="485">
        <v>1626.9743595746443</v>
      </c>
      <c r="X111" s="2"/>
      <c r="Z111" s="528">
        <v>20</v>
      </c>
      <c r="AA111" s="530">
        <f t="shared" si="8"/>
        <v>1392.4468775997741</v>
      </c>
      <c r="AB111" s="528">
        <v>10</v>
      </c>
      <c r="AC111" s="530">
        <f t="shared" si="9"/>
        <v>1621.2392415996653</v>
      </c>
      <c r="AD111" s="528">
        <v>5</v>
      </c>
      <c r="AE111" s="530">
        <f t="shared" si="10"/>
        <v>1867.2369595244938</v>
      </c>
      <c r="AF111" s="528"/>
      <c r="AG111" s="530">
        <f t="shared" si="11"/>
        <v>1626.9743595746443</v>
      </c>
    </row>
    <row r="112" spans="1:33" x14ac:dyDescent="0.25">
      <c r="A112" s="2"/>
      <c r="B112" s="544" t="s">
        <v>92</v>
      </c>
      <c r="C112" s="421">
        <v>4192.8029099920041</v>
      </c>
      <c r="D112" s="421">
        <v>4391.3153425181945</v>
      </c>
      <c r="E112" s="421">
        <v>4513.8253227564155</v>
      </c>
      <c r="F112" s="421">
        <v>4566.4134091998676</v>
      </c>
      <c r="G112" s="421">
        <v>4758.8684206366906</v>
      </c>
      <c r="H112" s="421">
        <v>4808.62199145054</v>
      </c>
      <c r="I112" s="421">
        <v>5207.0126902649463</v>
      </c>
      <c r="J112" s="421">
        <v>5721.2156538670115</v>
      </c>
      <c r="K112" s="421">
        <v>5945.0570763649166</v>
      </c>
      <c r="L112" s="421">
        <v>6195.6921540228877</v>
      </c>
      <c r="M112" s="421">
        <v>6512.3249543947541</v>
      </c>
      <c r="N112" s="421">
        <v>6969.7085017999516</v>
      </c>
      <c r="O112" s="421">
        <v>7380.6159296154883</v>
      </c>
      <c r="P112" s="481">
        <v>7901.9514517631405</v>
      </c>
      <c r="Q112" s="481">
        <v>8165.7210134699135</v>
      </c>
      <c r="R112" s="481">
        <v>8365.6120836689406</v>
      </c>
      <c r="S112" s="481">
        <v>8830.3979926441498</v>
      </c>
      <c r="T112" s="421">
        <v>8989.0382739290144</v>
      </c>
      <c r="U112" s="481">
        <v>9531.8846230612144</v>
      </c>
      <c r="V112" s="482">
        <v>10104.70119129609</v>
      </c>
      <c r="W112" s="485">
        <v>8030.7204946066513</v>
      </c>
      <c r="X112" s="2"/>
      <c r="Z112" s="528">
        <v>20</v>
      </c>
      <c r="AA112" s="530">
        <f t="shared" si="8"/>
        <v>6652.6390493358067</v>
      </c>
      <c r="AB112" s="528">
        <v>10</v>
      </c>
      <c r="AC112" s="530">
        <f t="shared" si="9"/>
        <v>8275.1956015642663</v>
      </c>
      <c r="AD112" s="528">
        <v>5</v>
      </c>
      <c r="AE112" s="530">
        <f t="shared" si="10"/>
        <v>9164.3268329198818</v>
      </c>
      <c r="AF112" s="528"/>
      <c r="AG112" s="530">
        <f t="shared" si="11"/>
        <v>8030.7204946066513</v>
      </c>
    </row>
    <row r="113" spans="1:33" x14ac:dyDescent="0.25">
      <c r="A113" s="2"/>
      <c r="B113" s="544" t="s">
        <v>133</v>
      </c>
      <c r="C113" s="421">
        <v>1409.0258290418437</v>
      </c>
      <c r="D113" s="421">
        <v>1400.891571361441</v>
      </c>
      <c r="E113" s="421">
        <v>1395.9066941351125</v>
      </c>
      <c r="F113" s="421">
        <v>1403.601024050161</v>
      </c>
      <c r="G113" s="421">
        <v>1368.0194559889624</v>
      </c>
      <c r="H113" s="421">
        <v>1412.9473666167673</v>
      </c>
      <c r="I113" s="421">
        <v>1464.6360439239988</v>
      </c>
      <c r="J113" s="421">
        <v>1529.6205593696868</v>
      </c>
      <c r="K113" s="421">
        <v>1547.8776510503585</v>
      </c>
      <c r="L113" s="421">
        <v>1582.9124941861414</v>
      </c>
      <c r="M113" s="421">
        <v>1527.7688546622428</v>
      </c>
      <c r="N113" s="421">
        <v>1621.2303342491562</v>
      </c>
      <c r="O113" s="421">
        <v>1590.0168532530458</v>
      </c>
      <c r="P113" s="481">
        <v>1680.9640982005149</v>
      </c>
      <c r="Q113" s="481">
        <v>1718.9339164765197</v>
      </c>
      <c r="R113" s="481">
        <v>1704.9305813923172</v>
      </c>
      <c r="S113" s="481">
        <v>1757.385146422971</v>
      </c>
      <c r="T113" s="421">
        <v>1763.663260683061</v>
      </c>
      <c r="U113" s="481">
        <v>1808.8760323785896</v>
      </c>
      <c r="V113" s="482">
        <v>1800.5645612951275</v>
      </c>
      <c r="W113" s="485">
        <v>1679.6686322575561</v>
      </c>
      <c r="X113" s="2"/>
      <c r="Z113" s="528">
        <v>20</v>
      </c>
      <c r="AA113" s="530">
        <f t="shared" si="8"/>
        <v>1574.4886164369007</v>
      </c>
      <c r="AB113" s="528">
        <v>10</v>
      </c>
      <c r="AC113" s="530">
        <f t="shared" si="9"/>
        <v>1697.4333639013544</v>
      </c>
      <c r="AD113" s="528">
        <v>5</v>
      </c>
      <c r="AE113" s="530">
        <f t="shared" si="10"/>
        <v>1767.0839164344136</v>
      </c>
      <c r="AF113" s="528"/>
      <c r="AG113" s="530">
        <f t="shared" si="11"/>
        <v>1679.6686322575561</v>
      </c>
    </row>
    <row r="114" spans="1:33" x14ac:dyDescent="0.25">
      <c r="A114" s="2"/>
      <c r="B114" s="544" t="s">
        <v>93</v>
      </c>
      <c r="C114" s="421">
        <v>2591.3322142194324</v>
      </c>
      <c r="D114" s="421">
        <v>2648.8118617033101</v>
      </c>
      <c r="E114" s="421">
        <v>2720.2744623455587</v>
      </c>
      <c r="F114" s="421">
        <v>2824.6082030128459</v>
      </c>
      <c r="G114" s="421">
        <v>3006.6959550833813</v>
      </c>
      <c r="H114" s="421">
        <v>3210.3472949514412</v>
      </c>
      <c r="I114" s="421">
        <v>3443.7695061759118</v>
      </c>
      <c r="J114" s="421">
        <v>3671.3328829783891</v>
      </c>
      <c r="K114" s="421">
        <v>3816.8352475954316</v>
      </c>
      <c r="L114" s="421">
        <v>3674.2332093354662</v>
      </c>
      <c r="M114" s="421">
        <v>3778.4605610742119</v>
      </c>
      <c r="N114" s="421">
        <v>3928.2680750057302</v>
      </c>
      <c r="O114" s="421">
        <v>4032.5813227633203</v>
      </c>
      <c r="P114" s="481">
        <v>4142.2398681577679</v>
      </c>
      <c r="Q114" s="481">
        <v>4452.5830191136247</v>
      </c>
      <c r="R114" s="481">
        <v>4823.3890440186169</v>
      </c>
      <c r="S114" s="481">
        <v>5147.2445780460357</v>
      </c>
      <c r="T114" s="421">
        <v>5561.9963118338965</v>
      </c>
      <c r="U114" s="481">
        <v>5806.1010135224915</v>
      </c>
      <c r="V114" s="482">
        <v>5965.3688189554987</v>
      </c>
      <c r="W114" s="485">
        <v>4728.9889623396821</v>
      </c>
      <c r="X114" s="2"/>
      <c r="Z114" s="528">
        <v>20</v>
      </c>
      <c r="AA114" s="530">
        <f t="shared" si="8"/>
        <v>3962.3236724946182</v>
      </c>
      <c r="AB114" s="528">
        <v>10</v>
      </c>
      <c r="AC114" s="530">
        <f t="shared" si="9"/>
        <v>4763.8232612491192</v>
      </c>
      <c r="AD114" s="528">
        <v>5</v>
      </c>
      <c r="AE114" s="530">
        <f t="shared" si="10"/>
        <v>5460.8199532753079</v>
      </c>
      <c r="AF114" s="528"/>
      <c r="AG114" s="530">
        <f t="shared" si="11"/>
        <v>4728.9889623396821</v>
      </c>
    </row>
    <row r="115" spans="1:33" x14ac:dyDescent="0.25">
      <c r="A115" s="2"/>
      <c r="B115" s="690" t="s">
        <v>331</v>
      </c>
      <c r="C115" s="421">
        <v>28253.199379615566</v>
      </c>
      <c r="D115" s="421">
        <v>28821.65901177076</v>
      </c>
      <c r="E115" s="421">
        <v>29631.065704064436</v>
      </c>
      <c r="F115" s="421">
        <v>31165.231530735247</v>
      </c>
      <c r="G115" s="421">
        <v>34518.389811087</v>
      </c>
      <c r="H115" s="421">
        <v>38056.697216195033</v>
      </c>
      <c r="I115" s="421">
        <v>41697.077625050275</v>
      </c>
      <c r="J115" s="421">
        <v>45194.996970356944</v>
      </c>
      <c r="K115" s="421">
        <v>46773.877578092739</v>
      </c>
      <c r="L115" s="421">
        <v>45872.58677512953</v>
      </c>
      <c r="M115" s="421">
        <v>49185.230740863248</v>
      </c>
      <c r="N115" s="421">
        <v>52277.466443284298</v>
      </c>
      <c r="O115" s="421">
        <v>52234.592317824361</v>
      </c>
      <c r="P115" s="481">
        <v>53691.837478498397</v>
      </c>
      <c r="Q115" s="481">
        <v>54781.647164948714</v>
      </c>
      <c r="R115" s="481">
        <v>56408.936273748004</v>
      </c>
      <c r="S115" s="481">
        <v>57221.413763758261</v>
      </c>
      <c r="T115" s="421">
        <v>59849.248176334222</v>
      </c>
      <c r="U115" s="481">
        <v>62513.03229889043</v>
      </c>
      <c r="V115" s="482">
        <v>62375.119369971217</v>
      </c>
      <c r="W115" s="485">
        <v>54084.522553621151</v>
      </c>
      <c r="X115" s="2"/>
      <c r="Z115" s="528">
        <v>20</v>
      </c>
      <c r="AA115" s="530">
        <f t="shared" si="8"/>
        <v>46526.165281510934</v>
      </c>
      <c r="AB115" s="528">
        <v>10</v>
      </c>
      <c r="AC115" s="530">
        <f t="shared" si="9"/>
        <v>56053.852402812117</v>
      </c>
      <c r="AD115" s="528">
        <v>5</v>
      </c>
      <c r="AE115" s="530">
        <f t="shared" si="10"/>
        <v>59673.549976540424</v>
      </c>
      <c r="AF115" s="528"/>
      <c r="AG115" s="530">
        <f t="shared" si="11"/>
        <v>54084.522553621151</v>
      </c>
    </row>
    <row r="116" spans="1:33" x14ac:dyDescent="0.25">
      <c r="A116" s="2"/>
      <c r="B116" s="544" t="s">
        <v>71</v>
      </c>
      <c r="C116" s="421">
        <v>11857.61968807586</v>
      </c>
      <c r="D116" s="421">
        <v>13213.5738346249</v>
      </c>
      <c r="E116" s="421">
        <v>14526.388262912535</v>
      </c>
      <c r="F116" s="421">
        <v>15464.411339809711</v>
      </c>
      <c r="G116" s="421">
        <v>16228.99392909676</v>
      </c>
      <c r="H116" s="421">
        <v>17073.551425144236</v>
      </c>
      <c r="I116" s="421">
        <v>18339.618065297109</v>
      </c>
      <c r="J116" s="421">
        <v>19044.418787077913</v>
      </c>
      <c r="K116" s="421">
        <v>20696.728567885162</v>
      </c>
      <c r="L116" s="421">
        <v>20693.725076737996</v>
      </c>
      <c r="M116" s="421">
        <v>21586.036142354726</v>
      </c>
      <c r="N116" s="421">
        <v>22894.347639394899</v>
      </c>
      <c r="O116" s="421">
        <v>23148.127881382166</v>
      </c>
      <c r="P116" s="421">
        <v>24498.179161400432</v>
      </c>
      <c r="Q116" s="481">
        <v>25604.988208960436</v>
      </c>
      <c r="R116" s="481">
        <v>26668.04087524335</v>
      </c>
      <c r="S116" s="481">
        <v>27699.630937374735</v>
      </c>
      <c r="T116" s="421">
        <v>29529.309228451231</v>
      </c>
      <c r="U116" s="481">
        <v>31578.759800373711</v>
      </c>
      <c r="V116" s="482">
        <v>33978.955094549412</v>
      </c>
      <c r="W116" s="485">
        <v>26108.615627151452</v>
      </c>
      <c r="X116" s="2"/>
      <c r="Z116" s="528">
        <v>20</v>
      </c>
      <c r="AA116" s="530">
        <f t="shared" si="8"/>
        <v>21716.270197307364</v>
      </c>
      <c r="AB116" s="528">
        <v>10</v>
      </c>
      <c r="AC116" s="530">
        <f t="shared" si="9"/>
        <v>26718.637496948511</v>
      </c>
      <c r="AD116" s="528">
        <v>5</v>
      </c>
      <c r="AE116" s="530">
        <f t="shared" si="10"/>
        <v>29890.939187198488</v>
      </c>
      <c r="AF116" s="528"/>
      <c r="AG116" s="530">
        <f t="shared" si="11"/>
        <v>26108.615627151452</v>
      </c>
    </row>
    <row r="117" spans="1:33" x14ac:dyDescent="0.25">
      <c r="A117" s="2"/>
      <c r="B117" s="690" t="s">
        <v>234</v>
      </c>
      <c r="C117" s="421">
        <v>29717.568687599422</v>
      </c>
      <c r="D117" s="421">
        <v>31775.468190862543</v>
      </c>
      <c r="E117" s="421">
        <v>32524.023750619588</v>
      </c>
      <c r="F117" s="421">
        <v>32619.86491380744</v>
      </c>
      <c r="G117" s="421">
        <v>35608.227613872637</v>
      </c>
      <c r="H117" s="421">
        <v>37233.198307167411</v>
      </c>
      <c r="I117" s="421">
        <v>39087.357203363696</v>
      </c>
      <c r="J117" s="421">
        <v>41157.233146587692</v>
      </c>
      <c r="K117" s="421">
        <v>43318.352471915146</v>
      </c>
      <c r="L117" s="421">
        <v>41937.093913667297</v>
      </c>
      <c r="M117" s="421">
        <v>39606.595792638072</v>
      </c>
      <c r="N117" s="421">
        <v>40767.235509939106</v>
      </c>
      <c r="O117" s="421">
        <v>41926.341616803162</v>
      </c>
      <c r="P117" s="481">
        <v>44157.552122006702</v>
      </c>
      <c r="Q117" s="481">
        <v>45714.792657827347</v>
      </c>
      <c r="R117" s="481">
        <v>48854.345441808917</v>
      </c>
      <c r="S117" s="481">
        <v>53025.439514642771</v>
      </c>
      <c r="T117" s="421">
        <v>55562.426621531275</v>
      </c>
      <c r="U117" s="481">
        <v>57742.150278884765</v>
      </c>
      <c r="V117" s="482">
        <v>60061.370590190949</v>
      </c>
      <c r="W117" s="485">
        <v>48803.601140441948</v>
      </c>
      <c r="X117" s="2"/>
      <c r="Z117" s="528">
        <v>20</v>
      </c>
      <c r="AA117" s="530">
        <f t="shared" si="8"/>
        <v>42619.831917286807</v>
      </c>
      <c r="AB117" s="528">
        <v>10</v>
      </c>
      <c r="AC117" s="530">
        <f t="shared" si="9"/>
        <v>48741.825014627299</v>
      </c>
      <c r="AD117" s="528">
        <v>5</v>
      </c>
      <c r="AE117" s="530">
        <f t="shared" si="10"/>
        <v>55049.146489411731</v>
      </c>
      <c r="AF117" s="528"/>
      <c r="AG117" s="530">
        <f t="shared" si="11"/>
        <v>48803.601140441948</v>
      </c>
    </row>
    <row r="118" spans="1:33" x14ac:dyDescent="0.25">
      <c r="A118" s="2"/>
      <c r="B118" s="544" t="s">
        <v>106</v>
      </c>
      <c r="C118" s="421">
        <v>2095.6470041951216</v>
      </c>
      <c r="D118" s="421">
        <v>2206.4481832563615</v>
      </c>
      <c r="E118" s="421">
        <v>2287.6300201222762</v>
      </c>
      <c r="F118" s="421">
        <v>2472.103740871602</v>
      </c>
      <c r="G118" s="421">
        <v>2695.893697356727</v>
      </c>
      <c r="H118" s="421">
        <v>2953.1092509907162</v>
      </c>
      <c r="I118" s="421">
        <v>3237.2947994460255</v>
      </c>
      <c r="J118" s="421">
        <v>3525.3144491036524</v>
      </c>
      <c r="K118" s="421">
        <v>3650.9429341223968</v>
      </c>
      <c r="L118" s="421">
        <v>3912.4182178271399</v>
      </c>
      <c r="M118" s="421">
        <v>4236.7443239613503</v>
      </c>
      <c r="N118" s="421">
        <v>4493.667896254713</v>
      </c>
      <c r="O118" s="421">
        <v>4861.146370774838</v>
      </c>
      <c r="P118" s="481">
        <v>5057.2175808503071</v>
      </c>
      <c r="Q118" s="481">
        <v>5233.8685428185699</v>
      </c>
      <c r="R118" s="481">
        <v>5464.8591405152456</v>
      </c>
      <c r="S118" s="481">
        <v>5839.8985890505983</v>
      </c>
      <c r="T118" s="421">
        <v>6185.9938925854276</v>
      </c>
      <c r="U118" s="481">
        <v>6650.1121487505325</v>
      </c>
      <c r="V118" s="482">
        <v>7034.2172243212844</v>
      </c>
      <c r="W118" s="485">
        <v>5315.1717234638827</v>
      </c>
      <c r="X118" s="2"/>
      <c r="Z118" s="528">
        <v>20</v>
      </c>
      <c r="AA118" s="530">
        <f t="shared" si="8"/>
        <v>4204.7264003587452</v>
      </c>
      <c r="AB118" s="528">
        <v>10</v>
      </c>
      <c r="AC118" s="530">
        <f t="shared" si="9"/>
        <v>5505.772570988287</v>
      </c>
      <c r="AD118" s="528">
        <v>5</v>
      </c>
      <c r="AE118" s="530">
        <f t="shared" si="10"/>
        <v>6235.0161990446177</v>
      </c>
      <c r="AF118" s="528"/>
      <c r="AG118" s="530">
        <f t="shared" si="11"/>
        <v>5315.1717234638827</v>
      </c>
    </row>
    <row r="119" spans="1:33" x14ac:dyDescent="0.25">
      <c r="A119" s="2"/>
      <c r="B119" s="544" t="s">
        <v>85</v>
      </c>
      <c r="C119" s="421">
        <v>4743.9446941531232</v>
      </c>
      <c r="D119" s="421">
        <v>4956.3611512930265</v>
      </c>
      <c r="E119" s="421">
        <v>5190.3649901635872</v>
      </c>
      <c r="F119" s="421">
        <v>5465.264202424969</v>
      </c>
      <c r="G119" s="421">
        <v>5816.181492516429</v>
      </c>
      <c r="H119" s="421">
        <v>6254.6143263033164</v>
      </c>
      <c r="I119" s="421">
        <v>6708.5755941302814</v>
      </c>
      <c r="J119" s="421">
        <v>7229.5380919643967</v>
      </c>
      <c r="K119" s="421">
        <v>7710.6660749511948</v>
      </c>
      <c r="L119" s="421">
        <v>8021.7477625067831</v>
      </c>
      <c r="M119" s="421">
        <v>8505.7485349902945</v>
      </c>
      <c r="N119" s="421">
        <v>9095.733633438218</v>
      </c>
      <c r="O119" s="421">
        <v>9713.873158063021</v>
      </c>
      <c r="P119" s="481">
        <v>10067.422245002968</v>
      </c>
      <c r="Q119" s="481">
        <v>10278.139920209043</v>
      </c>
      <c r="R119" s="481">
        <v>10247.206377812008</v>
      </c>
      <c r="S119" s="481">
        <v>10494.56046683129</v>
      </c>
      <c r="T119" s="481">
        <v>10935.841754291883</v>
      </c>
      <c r="U119" s="481">
        <v>11639.865061391702</v>
      </c>
      <c r="V119" s="482">
        <v>12301.75289990179</v>
      </c>
      <c r="W119" s="485">
        <v>9906.9099462853064</v>
      </c>
      <c r="X119" s="2"/>
      <c r="Z119" s="528">
        <v>20</v>
      </c>
      <c r="AA119" s="530">
        <f t="shared" si="8"/>
        <v>8268.8701216169666</v>
      </c>
      <c r="AB119" s="528">
        <v>10</v>
      </c>
      <c r="AC119" s="530">
        <f t="shared" si="9"/>
        <v>10328.01440519322</v>
      </c>
      <c r="AD119" s="528">
        <v>5</v>
      </c>
      <c r="AE119" s="530">
        <f t="shared" si="10"/>
        <v>11123.845312045734</v>
      </c>
      <c r="AF119" s="528"/>
      <c r="AG119" s="530">
        <f t="shared" si="11"/>
        <v>9906.9099462853064</v>
      </c>
    </row>
    <row r="120" spans="1:33" x14ac:dyDescent="0.25">
      <c r="A120" s="2"/>
      <c r="B120" s="544" t="s">
        <v>42</v>
      </c>
      <c r="C120" s="421">
        <v>10309.06655906553</v>
      </c>
      <c r="D120" s="421">
        <v>10485.288075580742</v>
      </c>
      <c r="E120" s="421">
        <v>11283.104824615219</v>
      </c>
      <c r="F120" s="421">
        <v>12342.728575984078</v>
      </c>
      <c r="G120" s="421">
        <v>13070.559107950936</v>
      </c>
      <c r="H120" s="421">
        <v>13745.920018583232</v>
      </c>
      <c r="I120" s="421">
        <v>14702.958462191111</v>
      </c>
      <c r="J120" s="421">
        <v>16150.33472197807</v>
      </c>
      <c r="K120" s="421">
        <v>16326.323638613741</v>
      </c>
      <c r="L120" s="421">
        <v>16433.259251751544</v>
      </c>
      <c r="M120" s="421">
        <v>17388.895612578897</v>
      </c>
      <c r="N120" s="421">
        <v>18008.802520804675</v>
      </c>
      <c r="O120" s="421">
        <v>15950.104534064183</v>
      </c>
      <c r="P120" s="481">
        <v>15273.846311543832</v>
      </c>
      <c r="Q120" s="481">
        <v>15235.704837184267</v>
      </c>
      <c r="R120" s="481">
        <v>13588.467601249773</v>
      </c>
      <c r="S120" s="481">
        <v>14011.545128759491</v>
      </c>
      <c r="T120" s="481">
        <v>14535.863064123385</v>
      </c>
      <c r="U120" s="488">
        <v>15223.94205905208</v>
      </c>
      <c r="V120" s="487">
        <v>15810.115744815963</v>
      </c>
      <c r="W120" s="485">
        <v>14876.852331180778</v>
      </c>
      <c r="X120" s="2"/>
      <c r="Z120" s="528">
        <v>20</v>
      </c>
      <c r="AA120" s="530">
        <f t="shared" si="8"/>
        <v>14493.841532524539</v>
      </c>
      <c r="AB120" s="528">
        <v>10</v>
      </c>
      <c r="AC120" s="530">
        <f t="shared" si="9"/>
        <v>15502.728741417657</v>
      </c>
      <c r="AD120" s="528">
        <v>5</v>
      </c>
      <c r="AE120" s="530">
        <f t="shared" si="10"/>
        <v>14633.986719600138</v>
      </c>
      <c r="AF120" s="528"/>
      <c r="AG120" s="530">
        <f t="shared" si="11"/>
        <v>14876.852331180778</v>
      </c>
    </row>
    <row r="121" spans="1:33" x14ac:dyDescent="0.25">
      <c r="A121" s="2"/>
      <c r="B121" s="544" t="s">
        <v>70</v>
      </c>
      <c r="C121" s="421">
        <v>9591.0401974487595</v>
      </c>
      <c r="D121" s="421">
        <v>9733.0277312409435</v>
      </c>
      <c r="E121" s="421">
        <v>8937.5601465460113</v>
      </c>
      <c r="F121" s="421">
        <v>5920.9641852138602</v>
      </c>
      <c r="G121" s="421">
        <v>9134.9336458357702</v>
      </c>
      <c r="H121" s="421">
        <v>9611.7477073739956</v>
      </c>
      <c r="I121" s="421">
        <v>10699.565104764883</v>
      </c>
      <c r="J121" s="421">
        <v>10953.526189353766</v>
      </c>
      <c r="K121" s="421">
        <v>11883.365319928551</v>
      </c>
      <c r="L121" s="421">
        <v>12127.624368398134</v>
      </c>
      <c r="M121" s="421">
        <v>12717.017564275569</v>
      </c>
      <c r="N121" s="421">
        <v>13515.548126651329</v>
      </c>
      <c r="O121" s="421">
        <v>15163.350617686165</v>
      </c>
      <c r="P121" s="481">
        <v>15535.351124706949</v>
      </c>
      <c r="Q121" s="481">
        <v>14267.035614515386</v>
      </c>
      <c r="R121" s="481">
        <v>10391.777705784623</v>
      </c>
      <c r="S121" s="481">
        <v>9897.0014413323588</v>
      </c>
      <c r="T121" s="481">
        <v>10971.970012594196</v>
      </c>
      <c r="U121" s="481">
        <v>10911.637907758712</v>
      </c>
      <c r="V121" s="482">
        <v>11332.14147483182</v>
      </c>
      <c r="W121" s="485">
        <v>11445.332725595379</v>
      </c>
      <c r="X121" s="2"/>
      <c r="Z121" s="528">
        <v>20</v>
      </c>
      <c r="AA121" s="530">
        <f t="shared" si="8"/>
        <v>11164.809309312088</v>
      </c>
      <c r="AB121" s="528">
        <v>10</v>
      </c>
      <c r="AC121" s="530">
        <f t="shared" si="9"/>
        <v>12470.28315901371</v>
      </c>
      <c r="AD121" s="528">
        <v>5</v>
      </c>
      <c r="AE121" s="530">
        <f t="shared" si="10"/>
        <v>10700.905708460343</v>
      </c>
      <c r="AF121" s="528"/>
      <c r="AG121" s="530">
        <f t="shared" si="11"/>
        <v>11445.332725595379</v>
      </c>
    </row>
    <row r="122" spans="1:33" x14ac:dyDescent="0.25">
      <c r="A122" s="2"/>
      <c r="B122" s="544" t="s">
        <v>27</v>
      </c>
      <c r="C122" s="421">
        <v>30184.959810927874</v>
      </c>
      <c r="D122" s="421">
        <v>32546.393695690727</v>
      </c>
      <c r="E122" s="421">
        <v>35212.094715290303</v>
      </c>
      <c r="F122" s="421">
        <v>36238.34817856623</v>
      </c>
      <c r="G122" s="421">
        <v>38669.399036184921</v>
      </c>
      <c r="H122" s="421">
        <v>40437.774579119112</v>
      </c>
      <c r="I122" s="421">
        <v>44197.549765352633</v>
      </c>
      <c r="J122" s="421">
        <v>46756.300972519937</v>
      </c>
      <c r="K122" s="421">
        <v>44283.730111923302</v>
      </c>
      <c r="L122" s="421">
        <v>41653.243727984329</v>
      </c>
      <c r="M122" s="421">
        <v>43327.402415917262</v>
      </c>
      <c r="N122" s="421">
        <v>44855.324701236052</v>
      </c>
      <c r="O122" s="421">
        <v>46256.56888257643</v>
      </c>
      <c r="P122" s="481">
        <v>47897.291662585638</v>
      </c>
      <c r="Q122" s="481">
        <v>51067.976713239084</v>
      </c>
      <c r="R122" s="481">
        <v>69056.046036869491</v>
      </c>
      <c r="S122" s="481">
        <v>71921.71704893792</v>
      </c>
      <c r="T122" s="481">
        <v>78128.181584185993</v>
      </c>
      <c r="U122" s="481">
        <v>84459.651636941009</v>
      </c>
      <c r="V122" s="482">
        <v>88240.901028855442</v>
      </c>
      <c r="W122" s="485">
        <v>63883.982817845863</v>
      </c>
      <c r="X122" s="2"/>
      <c r="Z122" s="528">
        <v>20</v>
      </c>
      <c r="AA122" s="530">
        <f t="shared" si="8"/>
        <v>50769.542815245193</v>
      </c>
      <c r="AB122" s="528">
        <v>10</v>
      </c>
      <c r="AC122" s="530">
        <f t="shared" si="9"/>
        <v>62521.106171134437</v>
      </c>
      <c r="AD122" s="528">
        <v>5</v>
      </c>
      <c r="AE122" s="530">
        <f t="shared" si="10"/>
        <v>78361.299467157965</v>
      </c>
      <c r="AF122" s="528"/>
      <c r="AG122" s="530">
        <f t="shared" si="11"/>
        <v>63883.982817845863</v>
      </c>
    </row>
    <row r="123" spans="1:33" x14ac:dyDescent="0.25">
      <c r="A123" s="2"/>
      <c r="B123" s="544" t="s">
        <v>32</v>
      </c>
      <c r="C123" s="421">
        <v>24928.945482997369</v>
      </c>
      <c r="D123" s="421">
        <v>24921.596256053519</v>
      </c>
      <c r="E123" s="421">
        <v>25224.878737427793</v>
      </c>
      <c r="F123" s="421">
        <v>23818.486046679642</v>
      </c>
      <c r="G123" s="421">
        <v>25208.036241056605</v>
      </c>
      <c r="H123" s="421">
        <v>24831.449918269645</v>
      </c>
      <c r="I123" s="421">
        <v>25665.066426038935</v>
      </c>
      <c r="J123" s="421">
        <v>27460.310437946679</v>
      </c>
      <c r="K123" s="421">
        <v>27433.063493125548</v>
      </c>
      <c r="L123" s="421">
        <v>27484.870971532408</v>
      </c>
      <c r="M123" s="421">
        <v>28824.19399216021</v>
      </c>
      <c r="N123" s="421">
        <v>30539.963366647989</v>
      </c>
      <c r="O123" s="421">
        <v>31693.917871933001</v>
      </c>
      <c r="P123" s="481">
        <v>34145.712599096325</v>
      </c>
      <c r="Q123" s="481">
        <v>34212.944488898574</v>
      </c>
      <c r="R123" s="481">
        <v>35436.810873088762</v>
      </c>
      <c r="S123" s="481">
        <v>37843.977810798337</v>
      </c>
      <c r="T123" s="421">
        <v>38966.662693454877</v>
      </c>
      <c r="U123" s="481">
        <v>40261.3380291629</v>
      </c>
      <c r="V123" s="482">
        <v>42193.825589877713</v>
      </c>
      <c r="W123" s="485">
        <v>34969.086765700245</v>
      </c>
      <c r="X123" s="2"/>
      <c r="Z123" s="528">
        <v>20</v>
      </c>
      <c r="AA123" s="530">
        <f t="shared" si="8"/>
        <v>30554.802566312341</v>
      </c>
      <c r="AB123" s="528">
        <v>10</v>
      </c>
      <c r="AC123" s="530">
        <f t="shared" si="9"/>
        <v>35411.934731511872</v>
      </c>
      <c r="AD123" s="528">
        <v>5</v>
      </c>
      <c r="AE123" s="530">
        <f t="shared" si="10"/>
        <v>38940.522999276523</v>
      </c>
      <c r="AF123" s="528"/>
      <c r="AG123" s="530">
        <f t="shared" si="11"/>
        <v>34969.086765700245</v>
      </c>
    </row>
    <row r="124" spans="1:33" x14ac:dyDescent="0.25">
      <c r="A124" s="2"/>
      <c r="B124" s="544" t="s">
        <v>46</v>
      </c>
      <c r="C124" s="421">
        <v>27082.576980660495</v>
      </c>
      <c r="D124" s="421">
        <v>28045.723331633846</v>
      </c>
      <c r="E124" s="421">
        <v>28736.577107350364</v>
      </c>
      <c r="F124" s="421">
        <v>29165.049665519808</v>
      </c>
      <c r="G124" s="421">
        <v>29527.894831469996</v>
      </c>
      <c r="H124" s="421">
        <v>30130.644456912836</v>
      </c>
      <c r="I124" s="421">
        <v>32414.466155429589</v>
      </c>
      <c r="J124" s="421">
        <v>34105.720551866383</v>
      </c>
      <c r="K124" s="421">
        <v>35523.27131043416</v>
      </c>
      <c r="L124" s="421">
        <v>34636.216427595813</v>
      </c>
      <c r="M124" s="421">
        <v>35181.968418880511</v>
      </c>
      <c r="N124" s="421">
        <v>36598.014969302407</v>
      </c>
      <c r="O124" s="421">
        <v>36486.296787030224</v>
      </c>
      <c r="P124" s="481">
        <v>36314.697100777506</v>
      </c>
      <c r="Q124" s="481">
        <v>36194.873918843041</v>
      </c>
      <c r="R124" s="481">
        <v>36909.328374273391</v>
      </c>
      <c r="S124" s="481">
        <v>39922.908483743624</v>
      </c>
      <c r="T124" s="421">
        <v>41784.624713663696</v>
      </c>
      <c r="U124" s="481">
        <v>42816.202966989549</v>
      </c>
      <c r="V124" s="482">
        <v>44196.693103221289</v>
      </c>
      <c r="W124" s="485">
        <v>38185.066631610258</v>
      </c>
      <c r="X124" s="2"/>
      <c r="Z124" s="528">
        <v>20</v>
      </c>
      <c r="AA124" s="530">
        <f t="shared" si="8"/>
        <v>34788.687482779933</v>
      </c>
      <c r="AB124" s="528">
        <v>10</v>
      </c>
      <c r="AC124" s="530">
        <f t="shared" si="9"/>
        <v>38640.560883672522</v>
      </c>
      <c r="AD124" s="528">
        <v>5</v>
      </c>
      <c r="AE124" s="530">
        <f t="shared" si="10"/>
        <v>41125.951528378311</v>
      </c>
      <c r="AF124" s="528"/>
      <c r="AG124" s="530">
        <f t="shared" si="11"/>
        <v>38185.066631610258</v>
      </c>
    </row>
    <row r="125" spans="1:33" x14ac:dyDescent="0.25">
      <c r="A125" s="2"/>
      <c r="B125" s="544" t="s">
        <v>86</v>
      </c>
      <c r="C125" s="421">
        <v>6355.8400730024623</v>
      </c>
      <c r="D125" s="421">
        <v>6533.3835271506814</v>
      </c>
      <c r="E125" s="421">
        <v>6723.6729802044138</v>
      </c>
      <c r="F125" s="421">
        <v>7056.1505767933695</v>
      </c>
      <c r="G125" s="421">
        <v>7300.0638244424536</v>
      </c>
      <c r="H125" s="421">
        <v>7553.1931358321872</v>
      </c>
      <c r="I125" s="421">
        <v>7965.4973822597576</v>
      </c>
      <c r="J125" s="421">
        <v>8255.1794939805459</v>
      </c>
      <c r="K125" s="421">
        <v>8306.48396058248</v>
      </c>
      <c r="L125" s="421">
        <v>7966.8570099984136</v>
      </c>
      <c r="M125" s="421">
        <v>7900.2107225733234</v>
      </c>
      <c r="N125" s="421">
        <v>8159.8848275056798</v>
      </c>
      <c r="O125" s="421">
        <v>8187.1821510408363</v>
      </c>
      <c r="P125" s="481">
        <v>8442.0315425427943</v>
      </c>
      <c r="Q125" s="481">
        <v>8544.2301856963895</v>
      </c>
      <c r="R125" s="481">
        <v>8791.2979492890136</v>
      </c>
      <c r="S125" s="481">
        <v>9193.3757918574174</v>
      </c>
      <c r="T125" s="421">
        <v>9598.3709574495606</v>
      </c>
      <c r="U125" s="481">
        <v>9967.7680235015541</v>
      </c>
      <c r="V125" s="482">
        <v>10166.062775125918</v>
      </c>
      <c r="W125" s="485">
        <v>8862.2511455481344</v>
      </c>
      <c r="X125" s="2"/>
      <c r="Z125" s="528">
        <v>20</v>
      </c>
      <c r="AA125" s="530">
        <f t="shared" si="8"/>
        <v>8148.3368445414644</v>
      </c>
      <c r="AB125" s="528">
        <v>10</v>
      </c>
      <c r="AC125" s="530">
        <f t="shared" si="9"/>
        <v>8895.0414926582489</v>
      </c>
      <c r="AD125" s="528">
        <v>5</v>
      </c>
      <c r="AE125" s="530">
        <f t="shared" si="10"/>
        <v>9543.3750994446928</v>
      </c>
      <c r="AF125" s="528"/>
      <c r="AG125" s="530">
        <f t="shared" si="11"/>
        <v>8862.2511455481344</v>
      </c>
    </row>
    <row r="126" spans="1:33" x14ac:dyDescent="0.25">
      <c r="A126" s="2"/>
      <c r="B126" s="544" t="s">
        <v>30</v>
      </c>
      <c r="C126" s="421">
        <v>26838.691360484612</v>
      </c>
      <c r="D126" s="421">
        <v>27472.54730263591</v>
      </c>
      <c r="E126" s="421">
        <v>28160.10761469393</v>
      </c>
      <c r="F126" s="421">
        <v>28924.68195319494</v>
      </c>
      <c r="G126" s="421">
        <v>30348.04174305181</v>
      </c>
      <c r="H126" s="421">
        <v>31663.453098977159</v>
      </c>
      <c r="I126" s="421">
        <v>33090.196255848452</v>
      </c>
      <c r="J126" s="421">
        <v>34501.508727813678</v>
      </c>
      <c r="K126" s="421">
        <v>34798.765897727098</v>
      </c>
      <c r="L126" s="421">
        <v>33198.616113072014</v>
      </c>
      <c r="M126" s="421">
        <v>34986.994540240223</v>
      </c>
      <c r="N126" s="421">
        <v>35774.696712955883</v>
      </c>
      <c r="O126" s="421">
        <v>37191.385945625829</v>
      </c>
      <c r="P126" s="481">
        <v>38974.079488612726</v>
      </c>
      <c r="Q126" s="481">
        <v>39179.15561060897</v>
      </c>
      <c r="R126" s="481">
        <v>40396.243209214146</v>
      </c>
      <c r="S126" s="481">
        <v>39970.6798469243</v>
      </c>
      <c r="T126" s="421">
        <v>40858.884383488738</v>
      </c>
      <c r="U126" s="481">
        <v>41335.523223605778</v>
      </c>
      <c r="V126" s="482">
        <v>43235.717569112203</v>
      </c>
      <c r="W126" s="485">
        <v>38464.914743134104</v>
      </c>
      <c r="X126" s="2"/>
      <c r="Z126" s="528">
        <v>20</v>
      </c>
      <c r="AA126" s="530">
        <f t="shared" si="8"/>
        <v>35044.998529894416</v>
      </c>
      <c r="AB126" s="528">
        <v>10</v>
      </c>
      <c r="AC126" s="530">
        <f t="shared" si="9"/>
        <v>39190.336053038875</v>
      </c>
      <c r="AD126" s="528">
        <v>5</v>
      </c>
      <c r="AE126" s="530">
        <f t="shared" si="10"/>
        <v>41159.40964646903</v>
      </c>
      <c r="AF126" s="528"/>
      <c r="AG126" s="530">
        <f t="shared" si="11"/>
        <v>38464.914743134104</v>
      </c>
    </row>
    <row r="127" spans="1:33" x14ac:dyDescent="0.25">
      <c r="A127" s="2"/>
      <c r="B127" s="544" t="s">
        <v>76</v>
      </c>
      <c r="C127" s="421">
        <v>5864.5991423514834</v>
      </c>
      <c r="D127" s="421">
        <v>6194.307632567914</v>
      </c>
      <c r="E127" s="421">
        <v>6530.8738327750352</v>
      </c>
      <c r="F127" s="421">
        <v>6780.3776779893133</v>
      </c>
      <c r="G127" s="421">
        <v>7361.3805221537677</v>
      </c>
      <c r="H127" s="421">
        <v>7945.1063805098247</v>
      </c>
      <c r="I127" s="421">
        <v>8514.4186844639971</v>
      </c>
      <c r="J127" s="421">
        <v>9059.1806046403744</v>
      </c>
      <c r="K127" s="421">
        <v>9448.3857453284709</v>
      </c>
      <c r="L127" s="421">
        <v>9551.1990344243495</v>
      </c>
      <c r="M127" s="421">
        <v>9384.4589150155534</v>
      </c>
      <c r="N127" s="421">
        <v>9313.2576792238451</v>
      </c>
      <c r="O127" s="421">
        <v>9111.609440284119</v>
      </c>
      <c r="P127" s="481">
        <v>9215.3397645613768</v>
      </c>
      <c r="Q127" s="481">
        <v>9050.6284546206316</v>
      </c>
      <c r="R127" s="481">
        <v>9331.3398334007506</v>
      </c>
      <c r="S127" s="481">
        <v>9283.8706709098769</v>
      </c>
      <c r="T127" s="421">
        <v>9841.1695572002827</v>
      </c>
      <c r="U127" s="481">
        <v>10086.449539036539</v>
      </c>
      <c r="V127" s="482">
        <v>10316.609094632064</v>
      </c>
      <c r="W127" s="485">
        <v>9291.529714742961</v>
      </c>
      <c r="X127" s="2"/>
      <c r="Z127" s="528">
        <v>20</v>
      </c>
      <c r="AA127" s="530">
        <f t="shared" si="8"/>
        <v>8609.228110304477</v>
      </c>
      <c r="AB127" s="528">
        <v>10</v>
      </c>
      <c r="AC127" s="530">
        <f t="shared" si="9"/>
        <v>9493.473294888503</v>
      </c>
      <c r="AD127" s="528">
        <v>5</v>
      </c>
      <c r="AE127" s="530">
        <f t="shared" si="10"/>
        <v>9771.8877390359012</v>
      </c>
      <c r="AF127" s="528"/>
      <c r="AG127" s="530">
        <f t="shared" si="11"/>
        <v>9291.529714742961</v>
      </c>
    </row>
    <row r="128" spans="1:33" x14ac:dyDescent="0.25">
      <c r="A128" s="2"/>
      <c r="B128" s="544" t="s">
        <v>31</v>
      </c>
      <c r="C128" s="421">
        <v>7733.7894428063992</v>
      </c>
      <c r="D128" s="421">
        <v>8985.6555003894573</v>
      </c>
      <c r="E128" s="421">
        <v>10021.896961558865</v>
      </c>
      <c r="F128" s="421">
        <v>11119.887811816161</v>
      </c>
      <c r="G128" s="421">
        <v>12428.835999386352</v>
      </c>
      <c r="H128" s="421">
        <v>13934.721140114958</v>
      </c>
      <c r="I128" s="421">
        <v>15725.346529529012</v>
      </c>
      <c r="J128" s="421">
        <v>17384.924514141621</v>
      </c>
      <c r="K128" s="421">
        <v>18086.241588768644</v>
      </c>
      <c r="L128" s="421">
        <v>17962.830115520246</v>
      </c>
      <c r="M128" s="421">
        <v>19225.076911669825</v>
      </c>
      <c r="N128" s="421">
        <v>20779.445506458633</v>
      </c>
      <c r="O128" s="421">
        <v>22032.175855742087</v>
      </c>
      <c r="P128" s="481">
        <v>24504.767524118168</v>
      </c>
      <c r="Q128" s="481">
        <v>24726.472867158573</v>
      </c>
      <c r="R128" s="481">
        <v>23224.117835357349</v>
      </c>
      <c r="S128" s="481">
        <v>23818.824826014115</v>
      </c>
      <c r="T128" s="421">
        <v>24862.966124588893</v>
      </c>
      <c r="U128" s="481">
        <v>26147.046074609116</v>
      </c>
      <c r="V128" s="482">
        <v>27443.571172151474</v>
      </c>
      <c r="W128" s="485">
        <v>22427.727130475338</v>
      </c>
      <c r="X128" s="2"/>
      <c r="Z128" s="528">
        <v>20</v>
      </c>
      <c r="AA128" s="530">
        <f t="shared" si="8"/>
        <v>18507.429715094997</v>
      </c>
      <c r="AB128" s="528">
        <v>10</v>
      </c>
      <c r="AC128" s="530">
        <f t="shared" si="9"/>
        <v>23676.446469786824</v>
      </c>
      <c r="AD128" s="528">
        <v>5</v>
      </c>
      <c r="AE128" s="530">
        <f t="shared" si="10"/>
        <v>25099.305206544184</v>
      </c>
      <c r="AF128" s="528"/>
      <c r="AG128" s="530">
        <f t="shared" si="11"/>
        <v>22427.727130475338</v>
      </c>
    </row>
    <row r="129" spans="1:33" x14ac:dyDescent="0.25">
      <c r="A129" s="2"/>
      <c r="B129" s="544" t="s">
        <v>134</v>
      </c>
      <c r="C129" s="421">
        <v>1617.5349546979</v>
      </c>
      <c r="D129" s="421">
        <v>1669.3300327906527</v>
      </c>
      <c r="E129" s="421">
        <v>1659.3832348933236</v>
      </c>
      <c r="F129" s="421">
        <v>1693.2565270793598</v>
      </c>
      <c r="G129" s="421">
        <v>1778.5434642893222</v>
      </c>
      <c r="H129" s="421">
        <v>1889.7878855556917</v>
      </c>
      <c r="I129" s="421">
        <v>2016.6045951627773</v>
      </c>
      <c r="J129" s="421">
        <v>2152.2214628490706</v>
      </c>
      <c r="K129" s="421">
        <v>2139.1588692194559</v>
      </c>
      <c r="L129" s="421">
        <v>2166.3271808799245</v>
      </c>
      <c r="M129" s="421">
        <v>2311.9768763618272</v>
      </c>
      <c r="N129" s="421">
        <v>2437.8810003880681</v>
      </c>
      <c r="O129" s="421">
        <v>2530.3479845061029</v>
      </c>
      <c r="P129" s="481">
        <v>2767.4028109651199</v>
      </c>
      <c r="Q129" s="481">
        <v>3021.4331233999728</v>
      </c>
      <c r="R129" s="481">
        <v>3361.9773481545926</v>
      </c>
      <c r="S129" s="481">
        <v>3635.265027952471</v>
      </c>
      <c r="T129" s="421">
        <v>4046.208425439273</v>
      </c>
      <c r="U129" s="481">
        <v>4302.9990650320724</v>
      </c>
      <c r="V129" s="482">
        <v>4509.3224422554867</v>
      </c>
      <c r="W129" s="485">
        <v>3282.9946626019678</v>
      </c>
      <c r="X129" s="2"/>
      <c r="Z129" s="528">
        <v>20</v>
      </c>
      <c r="AA129" s="530">
        <f t="shared" si="8"/>
        <v>2585.3481155936233</v>
      </c>
      <c r="AB129" s="528">
        <v>10</v>
      </c>
      <c r="AC129" s="530">
        <f t="shared" si="9"/>
        <v>3292.4814104454986</v>
      </c>
      <c r="AD129" s="528">
        <v>5</v>
      </c>
      <c r="AE129" s="530">
        <f t="shared" si="10"/>
        <v>3971.1544617667796</v>
      </c>
      <c r="AF129" s="528"/>
      <c r="AG129" s="530">
        <f t="shared" si="11"/>
        <v>3282.9946626019678</v>
      </c>
    </row>
    <row r="130" spans="1:33" x14ac:dyDescent="0.25">
      <c r="A130" s="2"/>
      <c r="B130" s="690" t="s">
        <v>235</v>
      </c>
      <c r="C130" s="421">
        <v>1583.0876106446035</v>
      </c>
      <c r="D130" s="421">
        <v>1567.0412148078558</v>
      </c>
      <c r="E130" s="421">
        <v>1624.5653417518138</v>
      </c>
      <c r="F130" s="421">
        <v>1658.8632283924444</v>
      </c>
      <c r="G130" s="421">
        <v>1644.9545841725326</v>
      </c>
      <c r="H130" s="421">
        <v>1744.9748581015422</v>
      </c>
      <c r="I130" s="421">
        <v>1758.4594975934888</v>
      </c>
      <c r="J130" s="421">
        <v>1800.7548937169545</v>
      </c>
      <c r="K130" s="421">
        <v>1756.7303434587097</v>
      </c>
      <c r="L130" s="421">
        <v>1745.9869068499945</v>
      </c>
      <c r="M130" s="421">
        <v>1716.059226995877</v>
      </c>
      <c r="N130" s="421">
        <v>1749.2334612558473</v>
      </c>
      <c r="O130" s="421">
        <v>1837.9919377900483</v>
      </c>
      <c r="P130" s="481">
        <v>1921.6144591955072</v>
      </c>
      <c r="Q130" s="481">
        <v>1917.6274134439286</v>
      </c>
      <c r="R130" s="481">
        <v>2110.1172729623299</v>
      </c>
      <c r="S130" s="481">
        <v>2210.9691746868957</v>
      </c>
      <c r="T130" s="421">
        <v>2240.5446867975534</v>
      </c>
      <c r="U130" s="481">
        <v>2312.2544778819779</v>
      </c>
      <c r="V130" s="482">
        <v>2369.4655275151435</v>
      </c>
      <c r="W130" s="485">
        <v>2050.2742659073479</v>
      </c>
      <c r="X130" s="2"/>
      <c r="Z130" s="528">
        <v>20</v>
      </c>
      <c r="AA130" s="530">
        <f t="shared" si="8"/>
        <v>1863.5648059007526</v>
      </c>
      <c r="AB130" s="528">
        <v>10</v>
      </c>
      <c r="AC130" s="530">
        <f t="shared" si="9"/>
        <v>2038.5877638525112</v>
      </c>
      <c r="AD130" s="528">
        <v>5</v>
      </c>
      <c r="AE130" s="530">
        <f t="shared" si="10"/>
        <v>2248.6702279687802</v>
      </c>
      <c r="AF130" s="528"/>
      <c r="AG130" s="530">
        <f t="shared" si="11"/>
        <v>2050.2742659073479</v>
      </c>
    </row>
    <row r="131" spans="1:33" x14ac:dyDescent="0.25">
      <c r="A131" s="2"/>
      <c r="B131" s="544" t="s">
        <v>11</v>
      </c>
      <c r="C131" s="421">
        <v>56179.295024481355</v>
      </c>
      <c r="D131" s="421">
        <v>55943.118724661937</v>
      </c>
      <c r="E131" s="421">
        <v>57617.373526146541</v>
      </c>
      <c r="F131" s="421">
        <v>68071.048641868663</v>
      </c>
      <c r="G131" s="421">
        <v>75700.90829617175</v>
      </c>
      <c r="H131" s="421">
        <v>83689.195595560974</v>
      </c>
      <c r="I131" s="421">
        <v>88660.110247858262</v>
      </c>
      <c r="J131" s="421">
        <v>91473.462376623385</v>
      </c>
      <c r="K131" s="421">
        <v>90096.469609137639</v>
      </c>
      <c r="L131" s="421">
        <v>79424.268219383914</v>
      </c>
      <c r="M131" s="421">
        <v>73965.970607118026</v>
      </c>
      <c r="N131" s="421">
        <v>78178.072303825946</v>
      </c>
      <c r="O131" s="421">
        <v>82680.381249037295</v>
      </c>
      <c r="P131" s="481">
        <v>78058.512872617881</v>
      </c>
      <c r="Q131" s="481">
        <v>70082.424863673674</v>
      </c>
      <c r="R131" s="481">
        <v>47230.623191534702</v>
      </c>
      <c r="S131" s="481">
        <v>44685.350623201513</v>
      </c>
      <c r="T131" s="421">
        <v>50855.499959604043</v>
      </c>
      <c r="U131" s="481">
        <v>51669.73341680233</v>
      </c>
      <c r="V131" s="482">
        <v>51912.012129175382</v>
      </c>
      <c r="W131" s="485">
        <v>60337.064519882319</v>
      </c>
      <c r="X131" s="2"/>
      <c r="Z131" s="528">
        <v>20</v>
      </c>
      <c r="AA131" s="530">
        <f t="shared" si="8"/>
        <v>68808.691573924269</v>
      </c>
      <c r="AB131" s="528">
        <v>10</v>
      </c>
      <c r="AC131" s="530">
        <f t="shared" si="9"/>
        <v>62931.858121659083</v>
      </c>
      <c r="AD131" s="528">
        <v>5</v>
      </c>
      <c r="AE131" s="530">
        <f t="shared" si="10"/>
        <v>49270.64386406359</v>
      </c>
      <c r="AF131" s="528"/>
      <c r="AG131" s="530">
        <f t="shared" si="11"/>
        <v>60337.064519882319</v>
      </c>
    </row>
    <row r="132" spans="1:33" x14ac:dyDescent="0.25">
      <c r="A132" s="2"/>
      <c r="B132" s="544" t="s">
        <v>135</v>
      </c>
      <c r="C132" s="421">
        <v>1863.7391899844195</v>
      </c>
      <c r="D132" s="421">
        <v>1987.031711310683</v>
      </c>
      <c r="E132" s="421">
        <v>1999.6726727802386</v>
      </c>
      <c r="F132" s="421">
        <v>2157.2653856299958</v>
      </c>
      <c r="G132" s="421">
        <v>2342.4927434235415</v>
      </c>
      <c r="H132" s="421">
        <v>2384.1780262701773</v>
      </c>
      <c r="I132" s="421">
        <v>2505.4651684700762</v>
      </c>
      <c r="J132" s="421">
        <v>2766.0544802671725</v>
      </c>
      <c r="K132" s="421">
        <v>3027.8630238851688</v>
      </c>
      <c r="L132" s="421">
        <v>3101.3369282194535</v>
      </c>
      <c r="M132" s="421">
        <v>3085.6519355219325</v>
      </c>
      <c r="N132" s="421">
        <v>3297.3668373365344</v>
      </c>
      <c r="O132" s="421">
        <v>3618.1497257653164</v>
      </c>
      <c r="P132" s="481">
        <v>4042.8930530040766</v>
      </c>
      <c r="Q132" s="481">
        <v>4281.8240739855755</v>
      </c>
      <c r="R132" s="481">
        <v>4214.8295088618625</v>
      </c>
      <c r="S132" s="481">
        <v>4681.1747328424835</v>
      </c>
      <c r="T132" s="421">
        <v>5046.6915354909288</v>
      </c>
      <c r="U132" s="481">
        <v>5254.2784857969455</v>
      </c>
      <c r="V132" s="482">
        <v>5470.8115360631546</v>
      </c>
      <c r="W132" s="485">
        <v>4196.4542800078143</v>
      </c>
      <c r="X132" s="2"/>
      <c r="Z132" s="528">
        <v>20</v>
      </c>
      <c r="AA132" s="530">
        <f t="shared" si="8"/>
        <v>3356.4385377454869</v>
      </c>
      <c r="AB132" s="528">
        <v>10</v>
      </c>
      <c r="AC132" s="530">
        <f t="shared" si="9"/>
        <v>4299.367142466881</v>
      </c>
      <c r="AD132" s="528">
        <v>5</v>
      </c>
      <c r="AE132" s="530">
        <f t="shared" si="10"/>
        <v>4933.5571598110746</v>
      </c>
      <c r="AF132" s="528"/>
      <c r="AG132" s="530">
        <f t="shared" si="11"/>
        <v>4196.4542800078143</v>
      </c>
    </row>
    <row r="133" spans="1:33" x14ac:dyDescent="0.25">
      <c r="A133" s="2"/>
      <c r="B133" s="544" t="s">
        <v>136</v>
      </c>
      <c r="C133" s="421">
        <v>1831.9691619942107</v>
      </c>
      <c r="D133" s="421">
        <v>1948.3956859224936</v>
      </c>
      <c r="E133" s="421">
        <v>2064.4310686635567</v>
      </c>
      <c r="F133" s="421">
        <v>2196.9916509750228</v>
      </c>
      <c r="G133" s="421">
        <v>2363.315072899461</v>
      </c>
      <c r="H133" s="421">
        <v>2569.5365124643586</v>
      </c>
      <c r="I133" s="421">
        <v>2829.0424515223726</v>
      </c>
      <c r="J133" s="421">
        <v>3073.7433367914191</v>
      </c>
      <c r="K133" s="421">
        <v>3321.915269676113</v>
      </c>
      <c r="L133" s="421">
        <v>3538.6473481383623</v>
      </c>
      <c r="M133" s="421">
        <v>3822.6271421087313</v>
      </c>
      <c r="N133" s="421">
        <v>4150.824172639168</v>
      </c>
      <c r="O133" s="421">
        <v>4841.6430612836502</v>
      </c>
      <c r="P133" s="481">
        <v>5289.4763894127364</v>
      </c>
      <c r="Q133" s="481">
        <v>5873.7554891965865</v>
      </c>
      <c r="R133" s="481">
        <v>6168.4776422142795</v>
      </c>
      <c r="S133" s="481">
        <v>6843.5615823399867</v>
      </c>
      <c r="T133" s="421">
        <v>7257.8079316527346</v>
      </c>
      <c r="U133" s="481">
        <v>7771.986953987308</v>
      </c>
      <c r="V133" s="482">
        <v>8150.7524258212034</v>
      </c>
      <c r="W133" s="485">
        <v>5850.3512012513092</v>
      </c>
      <c r="X133" s="2"/>
      <c r="Z133" s="528">
        <v>20</v>
      </c>
      <c r="AA133" s="530">
        <f t="shared" si="8"/>
        <v>4295.4450174851872</v>
      </c>
      <c r="AB133" s="528">
        <v>10</v>
      </c>
      <c r="AC133" s="530">
        <f t="shared" si="9"/>
        <v>6017.0912790656394</v>
      </c>
      <c r="AD133" s="528">
        <v>5</v>
      </c>
      <c r="AE133" s="530">
        <f t="shared" si="10"/>
        <v>7238.517307203103</v>
      </c>
      <c r="AF133" s="528"/>
      <c r="AG133" s="530">
        <f t="shared" si="11"/>
        <v>5850.3512012513092</v>
      </c>
    </row>
    <row r="134" spans="1:33" x14ac:dyDescent="0.25">
      <c r="A134" s="2"/>
      <c r="B134" s="544" t="s">
        <v>137</v>
      </c>
      <c r="C134" s="421">
        <v>8017.5650473364558</v>
      </c>
      <c r="D134" s="421">
        <v>9018.4678801774789</v>
      </c>
      <c r="E134" s="421">
        <v>10052.595880647441</v>
      </c>
      <c r="F134" s="421">
        <v>11011.109063230322</v>
      </c>
      <c r="G134" s="421">
        <v>12199.207468289858</v>
      </c>
      <c r="H134" s="421">
        <v>13836.855606104067</v>
      </c>
      <c r="I134" s="421">
        <v>15742.431713212269</v>
      </c>
      <c r="J134" s="421">
        <v>18125.976396779482</v>
      </c>
      <c r="K134" s="421">
        <v>19466.074608884501</v>
      </c>
      <c r="L134" s="421">
        <v>16936.933087038586</v>
      </c>
      <c r="M134" s="421">
        <v>17600.417237186564</v>
      </c>
      <c r="N134" s="421">
        <v>19789.477839982268</v>
      </c>
      <c r="O134" s="421">
        <v>21291.231235787851</v>
      </c>
      <c r="P134" s="481">
        <v>22692.810351299711</v>
      </c>
      <c r="Q134" s="481">
        <v>23844.296319540594</v>
      </c>
      <c r="R134" s="481">
        <v>24830.922965742739</v>
      </c>
      <c r="S134" s="481">
        <v>26404.525686146619</v>
      </c>
      <c r="T134" s="421">
        <v>28488.923607210032</v>
      </c>
      <c r="U134" s="481">
        <v>30644.608290344451</v>
      </c>
      <c r="V134" s="482">
        <v>32204.457836529131</v>
      </c>
      <c r="W134" s="485">
        <v>24134.5997400817</v>
      </c>
      <c r="X134" s="2"/>
      <c r="Z134" s="528">
        <v>20</v>
      </c>
      <c r="AA134" s="530">
        <f t="shared" si="8"/>
        <v>19109.944406073526</v>
      </c>
      <c r="AB134" s="528">
        <v>10</v>
      </c>
      <c r="AC134" s="530">
        <f t="shared" si="9"/>
        <v>24779.167136976994</v>
      </c>
      <c r="AD134" s="528">
        <v>5</v>
      </c>
      <c r="AE134" s="530">
        <f t="shared" si="10"/>
        <v>28514.68767719459</v>
      </c>
      <c r="AF134" s="528"/>
      <c r="AG134" s="530">
        <f t="shared" si="11"/>
        <v>24134.5997400817</v>
      </c>
    </row>
    <row r="135" spans="1:33" x14ac:dyDescent="0.25">
      <c r="A135" s="2"/>
      <c r="B135" s="544" t="s">
        <v>69</v>
      </c>
      <c r="C135" s="421">
        <v>8952.1076088725476</v>
      </c>
      <c r="D135" s="421">
        <v>9146.9226285691348</v>
      </c>
      <c r="E135" s="421">
        <v>9170.3314205907354</v>
      </c>
      <c r="F135" s="421">
        <v>9189.0713203226242</v>
      </c>
      <c r="G135" s="421">
        <v>9667.9973668204912</v>
      </c>
      <c r="H135" s="421">
        <v>9955.0163182741107</v>
      </c>
      <c r="I135" s="421">
        <v>10281.740892527712</v>
      </c>
      <c r="J135" s="421">
        <v>11522.570248580318</v>
      </c>
      <c r="K135" s="421">
        <v>12819.021925646015</v>
      </c>
      <c r="L135" s="421">
        <v>14095.567598588737</v>
      </c>
      <c r="M135" s="421">
        <v>14961.743987628528</v>
      </c>
      <c r="N135" s="421">
        <v>14668.510672122695</v>
      </c>
      <c r="O135" s="421">
        <v>14816.877821314205</v>
      </c>
      <c r="P135" s="481">
        <v>14972.716483769233</v>
      </c>
      <c r="Q135" s="481">
        <v>15026.336137522532</v>
      </c>
      <c r="R135" s="481">
        <v>15067.774601786436</v>
      </c>
      <c r="S135" s="481">
        <v>15487.109252233617</v>
      </c>
      <c r="T135" s="421">
        <v>16005.257042606081</v>
      </c>
      <c r="U135" s="481">
        <v>15980.407571145794</v>
      </c>
      <c r="V135" s="482">
        <v>15327.308962950663</v>
      </c>
      <c r="W135" s="485">
        <v>14553.565077515368</v>
      </c>
      <c r="X135" s="2"/>
      <c r="Z135" s="528">
        <v>20</v>
      </c>
      <c r="AA135" s="530">
        <f t="shared" si="8"/>
        <v>12855.719493093609</v>
      </c>
      <c r="AB135" s="528">
        <v>10</v>
      </c>
      <c r="AC135" s="530">
        <f t="shared" si="9"/>
        <v>15231.404253307977</v>
      </c>
      <c r="AD135" s="528">
        <v>5</v>
      </c>
      <c r="AE135" s="530">
        <f t="shared" si="10"/>
        <v>15573.571486144519</v>
      </c>
      <c r="AF135" s="528"/>
      <c r="AG135" s="530">
        <f t="shared" si="11"/>
        <v>14553.565077515368</v>
      </c>
    </row>
    <row r="136" spans="1:33" x14ac:dyDescent="0.25">
      <c r="A136" s="2"/>
      <c r="B136" s="544" t="s">
        <v>138</v>
      </c>
      <c r="C136" s="421">
        <v>993.40052037457895</v>
      </c>
      <c r="D136" s="421">
        <v>1007.5300907600781</v>
      </c>
      <c r="E136" s="421">
        <v>1037.1215440538083</v>
      </c>
      <c r="F136" s="421">
        <v>725.38471994213296</v>
      </c>
      <c r="G136" s="421">
        <v>750.14503812502198</v>
      </c>
      <c r="H136" s="421">
        <v>793.49417920743224</v>
      </c>
      <c r="I136" s="421">
        <v>853.79203239269111</v>
      </c>
      <c r="J136" s="421">
        <v>923.51500963731269</v>
      </c>
      <c r="K136" s="421">
        <v>967.94654414613626</v>
      </c>
      <c r="L136" s="421">
        <v>987.0071054130409</v>
      </c>
      <c r="M136" s="421">
        <v>1022.0567467537496</v>
      </c>
      <c r="N136" s="421">
        <v>1093.5411365376769</v>
      </c>
      <c r="O136" s="421">
        <v>1174.0491074459462</v>
      </c>
      <c r="P136" s="481">
        <v>1339.3011839178282</v>
      </c>
      <c r="Q136" s="481">
        <v>1381.9402537183125</v>
      </c>
      <c r="R136" s="481">
        <v>1292.0965181085653</v>
      </c>
      <c r="S136" s="481">
        <v>1379.0556239543419</v>
      </c>
      <c r="T136" s="421">
        <v>1515.6432504542447</v>
      </c>
      <c r="U136" s="481">
        <v>1532.3291704584517</v>
      </c>
      <c r="V136" s="482">
        <v>1486.9948980673353</v>
      </c>
      <c r="W136" s="485">
        <v>1291.9139716078892</v>
      </c>
      <c r="X136" s="2"/>
      <c r="Z136" s="528">
        <v>20</v>
      </c>
      <c r="AA136" s="530">
        <f t="shared" si="8"/>
        <v>1112.8172336734344</v>
      </c>
      <c r="AB136" s="528">
        <v>10</v>
      </c>
      <c r="AC136" s="530">
        <f t="shared" si="9"/>
        <v>1321.700788941645</v>
      </c>
      <c r="AD136" s="528">
        <v>5</v>
      </c>
      <c r="AE136" s="530">
        <f t="shared" si="10"/>
        <v>1441.2238922085876</v>
      </c>
      <c r="AF136" s="528"/>
      <c r="AG136" s="530">
        <f t="shared" si="11"/>
        <v>1291.9139716078892</v>
      </c>
    </row>
    <row r="137" spans="1:33" x14ac:dyDescent="0.25">
      <c r="A137" s="2"/>
      <c r="B137" s="544" t="s">
        <v>45</v>
      </c>
      <c r="C137" s="421">
        <v>18043.576053765584</v>
      </c>
      <c r="D137" s="421">
        <v>17830.230317414309</v>
      </c>
      <c r="E137" s="421">
        <v>17653.704435856649</v>
      </c>
      <c r="F137" s="421">
        <v>19998.578958151298</v>
      </c>
      <c r="G137" s="421">
        <v>21116.610390481052</v>
      </c>
      <c r="H137" s="421">
        <v>23987.550364820348</v>
      </c>
      <c r="I137" s="421">
        <v>25925.375001040444</v>
      </c>
      <c r="J137" s="421">
        <v>27896.298703426211</v>
      </c>
      <c r="K137" s="421">
        <v>28792.872293246746</v>
      </c>
      <c r="L137" s="421">
        <v>28430.098076190108</v>
      </c>
      <c r="M137" s="421">
        <v>29895.219600813249</v>
      </c>
      <c r="N137" s="421">
        <v>11482.098824259387</v>
      </c>
      <c r="O137" s="421">
        <v>24285.300124290174</v>
      </c>
      <c r="P137" s="421">
        <v>19869.110975720185</v>
      </c>
      <c r="Q137" s="421">
        <v>14303.017490241362</v>
      </c>
      <c r="R137" s="421">
        <v>12220.023401598417</v>
      </c>
      <c r="S137" s="421">
        <v>11108.716839012695</v>
      </c>
      <c r="T137" s="421">
        <v>13237.99852731731</v>
      </c>
      <c r="U137" s="481">
        <v>15372.36735389127</v>
      </c>
      <c r="V137" s="482">
        <v>15803.056375317457</v>
      </c>
      <c r="W137" s="485">
        <v>16722.904552005428</v>
      </c>
      <c r="X137" s="2"/>
      <c r="Z137" s="528">
        <v>20</v>
      </c>
      <c r="AA137" s="530">
        <f t="shared" si="8"/>
        <v>19862.590205342709</v>
      </c>
      <c r="AB137" s="528">
        <v>10</v>
      </c>
      <c r="AC137" s="530">
        <f t="shared" si="9"/>
        <v>16757.69095124615</v>
      </c>
      <c r="AD137" s="528">
        <v>5</v>
      </c>
      <c r="AE137" s="530">
        <f t="shared" si="10"/>
        <v>13548.43249942743</v>
      </c>
      <c r="AF137" s="528"/>
      <c r="AG137" s="530">
        <f t="shared" si="11"/>
        <v>16722.904552005428</v>
      </c>
    </row>
    <row r="138" spans="1:33" x14ac:dyDescent="0.25">
      <c r="A138" s="2"/>
      <c r="B138" s="544" t="s">
        <v>97</v>
      </c>
      <c r="C138" s="421">
        <v>8459.6050565696696</v>
      </c>
      <c r="D138" s="421">
        <v>9451.723493865049</v>
      </c>
      <c r="E138" s="421">
        <v>10494.34923209963</v>
      </c>
      <c r="F138" s="421">
        <v>12067.900914165684</v>
      </c>
      <c r="G138" s="421">
        <v>13031.533266596474</v>
      </c>
      <c r="H138" s="421">
        <v>14526.075205911979</v>
      </c>
      <c r="I138" s="421">
        <v>16481.794601647322</v>
      </c>
      <c r="J138" s="421">
        <v>19094.202544700696</v>
      </c>
      <c r="K138" s="421">
        <v>20744.073548334858</v>
      </c>
      <c r="L138" s="421">
        <v>18159.681292320212</v>
      </c>
      <c r="M138" s="421">
        <v>20053.904075530871</v>
      </c>
      <c r="N138" s="421">
        <v>22823.954163104107</v>
      </c>
      <c r="O138" s="421">
        <v>24645.693543189274</v>
      </c>
      <c r="P138" s="481">
        <v>26679.978568452279</v>
      </c>
      <c r="Q138" s="481">
        <v>28156.185835508906</v>
      </c>
      <c r="R138" s="481">
        <v>28823.818092494304</v>
      </c>
      <c r="S138" s="481">
        <v>30924.93094316619</v>
      </c>
      <c r="T138" s="421">
        <v>33821.195448517246</v>
      </c>
      <c r="U138" s="481">
        <v>35831.862815085777</v>
      </c>
      <c r="V138" s="482">
        <v>38214.206929898239</v>
      </c>
      <c r="W138" s="485">
        <v>28048.369788628337</v>
      </c>
      <c r="X138" s="2"/>
      <c r="Z138" s="528">
        <v>20</v>
      </c>
      <c r="AA138" s="530">
        <f t="shared" si="8"/>
        <v>21624.333478557943</v>
      </c>
      <c r="AB138" s="528">
        <v>10</v>
      </c>
      <c r="AC138" s="530">
        <f t="shared" si="9"/>
        <v>28997.573041494721</v>
      </c>
      <c r="AD138" s="528">
        <v>5</v>
      </c>
      <c r="AE138" s="530">
        <f t="shared" si="10"/>
        <v>33523.202845832348</v>
      </c>
      <c r="AF138" s="528"/>
      <c r="AG138" s="530">
        <f t="shared" si="11"/>
        <v>28048.369788628337</v>
      </c>
    </row>
    <row r="139" spans="1:33" x14ac:dyDescent="0.25">
      <c r="A139" s="2"/>
      <c r="B139" s="544" t="s">
        <v>13</v>
      </c>
      <c r="C139" s="421">
        <v>55361.932304428396</v>
      </c>
      <c r="D139" s="421">
        <v>55895.384835493023</v>
      </c>
      <c r="E139" s="421">
        <v>58771.509273179632</v>
      </c>
      <c r="F139" s="421">
        <v>60040.231253027356</v>
      </c>
      <c r="G139" s="421">
        <v>64051.825029007501</v>
      </c>
      <c r="H139" s="421">
        <v>68220.064481857364</v>
      </c>
      <c r="I139" s="421">
        <v>77938.200119182336</v>
      </c>
      <c r="J139" s="421">
        <v>83975.635568213314</v>
      </c>
      <c r="K139" s="421">
        <v>86693.895122086222</v>
      </c>
      <c r="L139" s="421">
        <v>82340.489494641297</v>
      </c>
      <c r="M139" s="421">
        <v>85677.633444102205</v>
      </c>
      <c r="N139" s="421">
        <v>92005.016836144394</v>
      </c>
      <c r="O139" s="421">
        <v>91622.177416938765</v>
      </c>
      <c r="P139" s="481">
        <v>95590.538698425138</v>
      </c>
      <c r="Q139" s="481">
        <v>101297.57574529701</v>
      </c>
      <c r="R139" s="481">
        <v>103750.7751040537</v>
      </c>
      <c r="S139" s="481">
        <v>110649.69661816464</v>
      </c>
      <c r="T139" s="421">
        <v>112822.60582783275</v>
      </c>
      <c r="U139" s="481">
        <v>116786.47997432944</v>
      </c>
      <c r="V139" s="482">
        <v>121292.73927221968</v>
      </c>
      <c r="W139" s="485">
        <v>100816.40119133401</v>
      </c>
      <c r="X139" s="2"/>
      <c r="Z139" s="528">
        <v>20</v>
      </c>
      <c r="AA139" s="530">
        <f t="shared" si="8"/>
        <v>86239.220320931214</v>
      </c>
      <c r="AB139" s="528">
        <v>10</v>
      </c>
      <c r="AC139" s="530">
        <f t="shared" si="9"/>
        <v>103149.52389375077</v>
      </c>
      <c r="AD139" s="528">
        <v>5</v>
      </c>
      <c r="AE139" s="530">
        <f t="shared" si="10"/>
        <v>113060.45935932004</v>
      </c>
      <c r="AF139" s="528"/>
      <c r="AG139" s="530">
        <f t="shared" si="11"/>
        <v>100816.40119133401</v>
      </c>
    </row>
    <row r="140" spans="1:33" x14ac:dyDescent="0.25">
      <c r="A140" s="2"/>
      <c r="B140" s="690" t="s">
        <v>332</v>
      </c>
      <c r="C140" s="421">
        <v>34742.672628559812</v>
      </c>
      <c r="D140" s="421">
        <v>35683.198690785503</v>
      </c>
      <c r="E140" s="421">
        <v>38533.172216442355</v>
      </c>
      <c r="F140" s="421">
        <v>42742.089111113826</v>
      </c>
      <c r="G140" s="421">
        <v>54287.863816868368</v>
      </c>
      <c r="H140" s="421">
        <v>59079.788322787819</v>
      </c>
      <c r="I140" s="421">
        <v>67443.493014981039</v>
      </c>
      <c r="J140" s="421">
        <v>77578.04500798606</v>
      </c>
      <c r="K140" s="421">
        <v>80068.559832487168</v>
      </c>
      <c r="L140" s="421">
        <v>80011.787048263912</v>
      </c>
      <c r="M140" s="421">
        <v>99166.90272523844</v>
      </c>
      <c r="N140" s="421">
        <v>120358.93192257847</v>
      </c>
      <c r="O140" s="421">
        <v>133521.44296807636</v>
      </c>
      <c r="P140" s="481">
        <v>153609.8402433336</v>
      </c>
      <c r="Q140" s="481">
        <v>154095.7038843667</v>
      </c>
      <c r="R140" s="481">
        <v>117110.18783997619</v>
      </c>
      <c r="S140" s="481">
        <v>115698.05923780144</v>
      </c>
      <c r="T140" s="421">
        <v>126918.2265217183</v>
      </c>
      <c r="U140" s="481">
        <v>135020.78023890682</v>
      </c>
      <c r="V140" s="482">
        <v>129103.01435268586</v>
      </c>
      <c r="W140" s="485">
        <v>115323.01687097794</v>
      </c>
      <c r="X140" s="2"/>
      <c r="Z140" s="528">
        <v>20</v>
      </c>
      <c r="AA140" s="530">
        <f t="shared" si="8"/>
        <v>92738.687981247902</v>
      </c>
      <c r="AB140" s="528">
        <v>10</v>
      </c>
      <c r="AC140" s="530">
        <f t="shared" si="9"/>
        <v>128460.30899346821</v>
      </c>
      <c r="AD140" s="528">
        <v>5</v>
      </c>
      <c r="AE140" s="530">
        <f t="shared" si="10"/>
        <v>124770.05363821774</v>
      </c>
      <c r="AF140" s="528"/>
      <c r="AG140" s="530">
        <f t="shared" si="11"/>
        <v>115323.01687097794</v>
      </c>
    </row>
    <row r="141" spans="1:33" x14ac:dyDescent="0.25">
      <c r="A141" s="2"/>
      <c r="B141" s="544" t="s">
        <v>139</v>
      </c>
      <c r="C141" s="421">
        <v>1295.8478735472979</v>
      </c>
      <c r="D141" s="421">
        <v>1360.8183225809044</v>
      </c>
      <c r="E141" s="421">
        <v>1174.4088768655888</v>
      </c>
      <c r="F141" s="421">
        <v>1274.2000899915322</v>
      </c>
      <c r="G141" s="421">
        <v>1336.7653298073778</v>
      </c>
      <c r="H141" s="421">
        <v>1401.930266177822</v>
      </c>
      <c r="I141" s="421">
        <v>1478.502790424285</v>
      </c>
      <c r="J141" s="421">
        <v>1559.2273285980832</v>
      </c>
      <c r="K141" s="421">
        <v>1648.5042968571117</v>
      </c>
      <c r="L141" s="421">
        <v>1550.5781719994347</v>
      </c>
      <c r="M141" s="421">
        <v>1534.8912776983673</v>
      </c>
      <c r="N141" s="421">
        <v>1548.3278232379153</v>
      </c>
      <c r="O141" s="421">
        <v>1530.9345080741109</v>
      </c>
      <c r="P141" s="481">
        <v>1535.4891619922319</v>
      </c>
      <c r="Q141" s="481">
        <v>1555.8233796207173</v>
      </c>
      <c r="R141" s="481">
        <v>1546.8371137340209</v>
      </c>
      <c r="S141" s="481">
        <v>1606.6669339963498</v>
      </c>
      <c r="T141" s="421">
        <v>1584.4226783367556</v>
      </c>
      <c r="U141" s="481">
        <v>1651.1688111137398</v>
      </c>
      <c r="V141" s="482">
        <v>1714.4474538765498</v>
      </c>
      <c r="W141" s="485">
        <v>1565.3663789353561</v>
      </c>
      <c r="X141" s="2"/>
      <c r="Z141" s="528">
        <v>20</v>
      </c>
      <c r="AA141" s="530">
        <f t="shared" si="8"/>
        <v>1494.4896244265099</v>
      </c>
      <c r="AB141" s="528">
        <v>10</v>
      </c>
      <c r="AC141" s="530">
        <f t="shared" si="9"/>
        <v>1580.9009141680758</v>
      </c>
      <c r="AD141" s="528">
        <v>5</v>
      </c>
      <c r="AE141" s="530">
        <f t="shared" si="10"/>
        <v>1620.7085982114834</v>
      </c>
      <c r="AF141" s="528"/>
      <c r="AG141" s="530">
        <f t="shared" si="11"/>
        <v>1565.3663789353561</v>
      </c>
    </row>
    <row r="142" spans="1:33" x14ac:dyDescent="0.25">
      <c r="A142" s="2"/>
      <c r="B142" s="544" t="s">
        <v>140</v>
      </c>
      <c r="C142" s="421">
        <v>680.73415737038101</v>
      </c>
      <c r="D142" s="421">
        <v>644.6779486466063</v>
      </c>
      <c r="E142" s="421">
        <v>649.99343118082265</v>
      </c>
      <c r="F142" s="421">
        <v>683.13003114741537</v>
      </c>
      <c r="G142" s="421">
        <v>721.41263144734262</v>
      </c>
      <c r="H142" s="421">
        <v>748.47971323415527</v>
      </c>
      <c r="I142" s="421">
        <v>785.7325285371636</v>
      </c>
      <c r="J142" s="421">
        <v>859.89792227757778</v>
      </c>
      <c r="K142" s="421">
        <v>917.05809527827955</v>
      </c>
      <c r="L142" s="421">
        <v>972.64563779689604</v>
      </c>
      <c r="M142" s="421">
        <v>1021.8589883033164</v>
      </c>
      <c r="N142" s="421">
        <v>1062.9544552978216</v>
      </c>
      <c r="O142" s="421">
        <v>1034.0200786631872</v>
      </c>
      <c r="P142" s="481">
        <v>1108.5136567589418</v>
      </c>
      <c r="Q142" s="481">
        <v>1078.9805734549973</v>
      </c>
      <c r="R142" s="481">
        <v>1018.9352624632081</v>
      </c>
      <c r="S142" s="481">
        <v>1025.0109574337589</v>
      </c>
      <c r="T142" s="421">
        <v>1037.5458675362313</v>
      </c>
      <c r="U142" s="481">
        <v>1067.1267785041521</v>
      </c>
      <c r="V142" s="482">
        <v>1103.643615792093</v>
      </c>
      <c r="W142" s="485">
        <v>1005.8097121076256</v>
      </c>
      <c r="X142" s="2"/>
      <c r="Z142" s="528">
        <v>20</v>
      </c>
      <c r="AA142" s="530">
        <f t="shared" si="8"/>
        <v>911.1176165562174</v>
      </c>
      <c r="AB142" s="528">
        <v>10</v>
      </c>
      <c r="AC142" s="530">
        <f t="shared" si="9"/>
        <v>1055.8590234207709</v>
      </c>
      <c r="AD142" s="528">
        <v>5</v>
      </c>
      <c r="AE142" s="530">
        <f t="shared" si="10"/>
        <v>1050.4524963458887</v>
      </c>
      <c r="AF142" s="528"/>
      <c r="AG142" s="530">
        <f t="shared" si="11"/>
        <v>1005.8097121076256</v>
      </c>
    </row>
    <row r="143" spans="1:33" x14ac:dyDescent="0.25">
      <c r="A143" s="2"/>
      <c r="B143" s="544" t="s">
        <v>39</v>
      </c>
      <c r="C143" s="421">
        <v>12913.172135791181</v>
      </c>
      <c r="D143" s="421">
        <v>12976.673601328699</v>
      </c>
      <c r="E143" s="421">
        <v>13606.051029544562</v>
      </c>
      <c r="F143" s="421">
        <v>14369.828205629237</v>
      </c>
      <c r="G143" s="421">
        <v>15450.045497125584</v>
      </c>
      <c r="H143" s="421">
        <v>16454.217937936628</v>
      </c>
      <c r="I143" s="421">
        <v>17549.598257537411</v>
      </c>
      <c r="J143" s="421">
        <v>18784.482194603981</v>
      </c>
      <c r="K143" s="421">
        <v>19695.077039692122</v>
      </c>
      <c r="L143" s="421">
        <v>19193.190477049211</v>
      </c>
      <c r="M143" s="421">
        <v>20508.752445576236</v>
      </c>
      <c r="N143" s="421">
        <v>21704.749575670634</v>
      </c>
      <c r="O143" s="421">
        <v>22985.825378897316</v>
      </c>
      <c r="P143" s="481">
        <v>23478.031798325028</v>
      </c>
      <c r="Q143" s="481">
        <v>24607.707458023015</v>
      </c>
      <c r="R143" s="481">
        <v>24801.886949319014</v>
      </c>
      <c r="S143" s="481">
        <v>25546.009228236468</v>
      </c>
      <c r="T143" s="421">
        <v>26648.329652005723</v>
      </c>
      <c r="U143" s="481">
        <v>28186.704942719854</v>
      </c>
      <c r="V143" s="482">
        <v>29525.577362934197</v>
      </c>
      <c r="W143" s="485">
        <v>24063.451554870364</v>
      </c>
      <c r="X143" s="2"/>
      <c r="Z143" s="528">
        <v>20</v>
      </c>
      <c r="AA143" s="530">
        <f t="shared" si="8"/>
        <v>20449.295558397302</v>
      </c>
      <c r="AB143" s="528">
        <v>10</v>
      </c>
      <c r="AC143" s="530">
        <f t="shared" si="9"/>
        <v>24799.357479170747</v>
      </c>
      <c r="AD143" s="528">
        <v>5</v>
      </c>
      <c r="AE143" s="530">
        <f t="shared" si="10"/>
        <v>26941.701627043047</v>
      </c>
      <c r="AF143" s="528"/>
      <c r="AG143" s="530">
        <f t="shared" si="11"/>
        <v>24063.451554870364</v>
      </c>
    </row>
    <row r="144" spans="1:33" x14ac:dyDescent="0.25">
      <c r="A144" s="2"/>
      <c r="B144" s="690" t="s">
        <v>236</v>
      </c>
      <c r="C144" s="421">
        <v>8460.4914036001774</v>
      </c>
      <c r="D144" s="421">
        <v>8104.7111080954774</v>
      </c>
      <c r="E144" s="421">
        <v>8594.7545903507853</v>
      </c>
      <c r="F144" s="421">
        <v>9678.5508091718493</v>
      </c>
      <c r="G144" s="421">
        <v>10248.250240281812</v>
      </c>
      <c r="H144" s="421">
        <v>8940.4324544416522</v>
      </c>
      <c r="I144" s="421">
        <v>11336.643070642978</v>
      </c>
      <c r="J144" s="421">
        <v>12251.767012584076</v>
      </c>
      <c r="K144" s="421">
        <v>13345.011643460246</v>
      </c>
      <c r="L144" s="421">
        <v>12123.616417176072</v>
      </c>
      <c r="M144" s="421">
        <v>12712.204179058786</v>
      </c>
      <c r="N144" s="421">
        <v>13542.927487960304</v>
      </c>
      <c r="O144" s="421">
        <v>13690.528409690603</v>
      </c>
      <c r="P144" s="481">
        <v>14774.150085739942</v>
      </c>
      <c r="Q144" s="481">
        <v>15993.168981088953</v>
      </c>
      <c r="R144" s="481">
        <v>16768.697317529481</v>
      </c>
      <c r="S144" s="481">
        <v>17411.054324282304</v>
      </c>
      <c r="T144" s="421">
        <v>17988.689999201342</v>
      </c>
      <c r="U144" s="481">
        <v>18945.258650461677</v>
      </c>
      <c r="V144" s="482">
        <v>19698.235754335445</v>
      </c>
      <c r="W144" s="485">
        <v>15848.445308351545</v>
      </c>
      <c r="X144" s="2"/>
      <c r="Z144" s="528">
        <v>20</v>
      </c>
      <c r="AA144" s="530">
        <f t="shared" si="8"/>
        <v>13230.457196957699</v>
      </c>
      <c r="AB144" s="528">
        <v>10</v>
      </c>
      <c r="AC144" s="530">
        <f t="shared" si="9"/>
        <v>16152.491518934887</v>
      </c>
      <c r="AD144" s="528">
        <v>5</v>
      </c>
      <c r="AE144" s="530">
        <f t="shared" si="10"/>
        <v>18162.387209162051</v>
      </c>
      <c r="AF144" s="528"/>
      <c r="AG144" s="530">
        <f t="shared" si="11"/>
        <v>15848.445308351545</v>
      </c>
    </row>
    <row r="145" spans="1:33" x14ac:dyDescent="0.25">
      <c r="A145" s="2"/>
      <c r="B145" s="544" t="s">
        <v>141</v>
      </c>
      <c r="C145" s="421">
        <v>1134.5411561668279</v>
      </c>
      <c r="D145" s="421">
        <v>1299.1135766444279</v>
      </c>
      <c r="E145" s="421">
        <v>1320.2127056109421</v>
      </c>
      <c r="F145" s="421">
        <v>1422.561329756137</v>
      </c>
      <c r="G145" s="421">
        <v>1437.304060326011</v>
      </c>
      <c r="H145" s="421">
        <v>1528.6929447094085</v>
      </c>
      <c r="I145" s="421">
        <v>1594.9650125444468</v>
      </c>
      <c r="J145" s="421">
        <v>1639.3925994786837</v>
      </c>
      <c r="K145" s="421">
        <v>1693.719835457933</v>
      </c>
      <c r="L145" s="421">
        <v>1731.2682011479621</v>
      </c>
      <c r="M145" s="421">
        <v>1787.1615549634564</v>
      </c>
      <c r="N145" s="421">
        <v>1826.6477924667008</v>
      </c>
      <c r="O145" s="421">
        <v>1763.8394783333256</v>
      </c>
      <c r="P145" s="481">
        <v>1812.9651176082525</v>
      </c>
      <c r="Q145" s="481">
        <v>1915.3684906618689</v>
      </c>
      <c r="R145" s="481">
        <v>2032.6656668005298</v>
      </c>
      <c r="S145" s="481">
        <v>2188.0816274492458</v>
      </c>
      <c r="T145" s="421">
        <v>2248.260816031358</v>
      </c>
      <c r="U145" s="481">
        <v>2336.9753201595918</v>
      </c>
      <c r="V145" s="482">
        <v>2423.828764586794</v>
      </c>
      <c r="W145" s="485">
        <v>2012.1400681522707</v>
      </c>
      <c r="X145" s="2"/>
      <c r="Z145" s="528">
        <v>20</v>
      </c>
      <c r="AA145" s="530">
        <f t="shared" si="8"/>
        <v>1756.8783025451953</v>
      </c>
      <c r="AB145" s="528">
        <v>10</v>
      </c>
      <c r="AC145" s="530">
        <f t="shared" si="9"/>
        <v>2033.5794629061122</v>
      </c>
      <c r="AD145" s="528">
        <v>5</v>
      </c>
      <c r="AE145" s="530">
        <f t="shared" si="10"/>
        <v>2245.9624390055042</v>
      </c>
      <c r="AF145" s="528"/>
      <c r="AG145" s="530">
        <f t="shared" si="11"/>
        <v>2012.1400681522707</v>
      </c>
    </row>
    <row r="146" spans="1:33" x14ac:dyDescent="0.25">
      <c r="A146" s="2"/>
      <c r="B146" s="690" t="s">
        <v>237</v>
      </c>
      <c r="C146" s="421">
        <v>18289.722147562785</v>
      </c>
      <c r="D146" s="421">
        <v>18419.341611651878</v>
      </c>
      <c r="E146" s="421">
        <v>19584.613700056794</v>
      </c>
      <c r="F146" s="421">
        <v>20781.601670695472</v>
      </c>
      <c r="G146" s="421">
        <v>21336.323608999326</v>
      </c>
      <c r="H146" s="421">
        <v>22263.782609043414</v>
      </c>
      <c r="I146" s="421">
        <v>23219.91715416254</v>
      </c>
      <c r="J146" s="421">
        <v>24891.488859800185</v>
      </c>
      <c r="K146" s="421">
        <v>26193.045821565149</v>
      </c>
      <c r="L146" s="421">
        <v>26159.430653259369</v>
      </c>
      <c r="M146" s="421">
        <v>27829.824221619849</v>
      </c>
      <c r="N146" s="421">
        <v>28601.701140408706</v>
      </c>
      <c r="O146" s="421">
        <v>29423.39961401065</v>
      </c>
      <c r="P146" s="421">
        <v>31078.439436604993</v>
      </c>
      <c r="Q146" s="421">
        <v>33387.072631860989</v>
      </c>
      <c r="R146" s="421">
        <v>36083.367757501743</v>
      </c>
      <c r="S146" s="481">
        <v>38699.609499664854</v>
      </c>
      <c r="T146" s="421">
        <v>41554.937907740998</v>
      </c>
      <c r="U146" s="481">
        <v>43555.205085521695</v>
      </c>
      <c r="V146" s="482">
        <v>45651.575003537648</v>
      </c>
      <c r="W146" s="485">
        <v>35181.890762468014</v>
      </c>
      <c r="X146" s="2"/>
      <c r="Z146" s="528">
        <v>20</v>
      </c>
      <c r="AA146" s="530">
        <f t="shared" si="8"/>
        <v>28850.220006763451</v>
      </c>
      <c r="AB146" s="528">
        <v>10</v>
      </c>
      <c r="AC146" s="530">
        <f t="shared" si="9"/>
        <v>35586.513229847209</v>
      </c>
      <c r="AD146" s="528">
        <v>5</v>
      </c>
      <c r="AE146" s="530">
        <f t="shared" si="10"/>
        <v>41108.939050793386</v>
      </c>
      <c r="AF146" s="528"/>
      <c r="AG146" s="530">
        <f t="shared" si="11"/>
        <v>35181.890762468014</v>
      </c>
    </row>
    <row r="147" spans="1:33" x14ac:dyDescent="0.25">
      <c r="A147" s="2"/>
      <c r="B147" s="544" t="s">
        <v>142</v>
      </c>
      <c r="C147" s="421">
        <v>3041.0679129799773</v>
      </c>
      <c r="D147" s="421">
        <v>3000.5802177492728</v>
      </c>
      <c r="E147" s="421">
        <v>3005.9485690874194</v>
      </c>
      <c r="F147" s="421">
        <v>3183.3203945314526</v>
      </c>
      <c r="G147" s="421">
        <v>3328.105268257259</v>
      </c>
      <c r="H147" s="421">
        <v>3621.0963456026502</v>
      </c>
      <c r="I147" s="421">
        <v>4290.2002446753104</v>
      </c>
      <c r="J147" s="421">
        <v>4196.4936052672465</v>
      </c>
      <c r="K147" s="421">
        <v>4142.721087465964</v>
      </c>
      <c r="L147" s="421">
        <v>4058.7396917595261</v>
      </c>
      <c r="M147" s="421">
        <v>4092.0846695556315</v>
      </c>
      <c r="N147" s="421">
        <v>4225.5689131437248</v>
      </c>
      <c r="O147" s="421">
        <v>4262.0648468909558</v>
      </c>
      <c r="P147" s="481">
        <v>4481.255363989525</v>
      </c>
      <c r="Q147" s="481">
        <v>4295.049303500733</v>
      </c>
      <c r="R147" s="481">
        <v>4200.155677335315</v>
      </c>
      <c r="S147" s="481">
        <v>4700.1040046342632</v>
      </c>
      <c r="T147" s="421">
        <v>5077.1954717193057</v>
      </c>
      <c r="U147" s="481">
        <v>5161.4088356176017</v>
      </c>
      <c r="V147" s="482">
        <v>5412.4191615823365</v>
      </c>
      <c r="W147" s="485">
        <v>4529.922078080659</v>
      </c>
      <c r="X147" s="2"/>
      <c r="Z147" s="528">
        <v>20</v>
      </c>
      <c r="AA147" s="530">
        <f t="shared" si="8"/>
        <v>4088.7789792672738</v>
      </c>
      <c r="AB147" s="528">
        <v>10</v>
      </c>
      <c r="AC147" s="530">
        <f t="shared" si="9"/>
        <v>4590.7306247969391</v>
      </c>
      <c r="AD147" s="528">
        <v>5</v>
      </c>
      <c r="AE147" s="530">
        <f t="shared" si="10"/>
        <v>4910.2566301777642</v>
      </c>
      <c r="AF147" s="528"/>
      <c r="AG147" s="530">
        <f t="shared" si="11"/>
        <v>4529.922078080659</v>
      </c>
    </row>
    <row r="148" spans="1:33" x14ac:dyDescent="0.25">
      <c r="A148" s="2"/>
      <c r="B148" s="544" t="s">
        <v>67</v>
      </c>
      <c r="C148" s="421">
        <v>9027.4255253490701</v>
      </c>
      <c r="D148" s="421">
        <v>9459.2321445176585</v>
      </c>
      <c r="E148" s="421">
        <v>9696.4789064937268</v>
      </c>
      <c r="F148" s="421">
        <v>10386.346803978002</v>
      </c>
      <c r="G148" s="421">
        <v>11058.24330451895</v>
      </c>
      <c r="H148" s="421">
        <v>11536.876690458706</v>
      </c>
      <c r="I148" s="421">
        <v>12406.326427974178</v>
      </c>
      <c r="J148" s="421">
        <v>13407.977412739792</v>
      </c>
      <c r="K148" s="421">
        <v>14353.113062967732</v>
      </c>
      <c r="L148" s="421">
        <v>14902.354206228181</v>
      </c>
      <c r="M148" s="421">
        <v>15698.52215456267</v>
      </c>
      <c r="N148" s="421">
        <v>16653.243804078851</v>
      </c>
      <c r="O148" s="421">
        <v>16963.511241404864</v>
      </c>
      <c r="P148" s="481">
        <v>17866.306817377903</v>
      </c>
      <c r="Q148" s="481">
        <v>18488.046791172579</v>
      </c>
      <c r="R148" s="481">
        <v>19229.835488721106</v>
      </c>
      <c r="S148" s="481">
        <v>20701.218972036433</v>
      </c>
      <c r="T148" s="421">
        <v>21415.116109621118</v>
      </c>
      <c r="U148" s="481">
        <v>22732.234527575594</v>
      </c>
      <c r="V148" s="482">
        <v>23942.132411587314</v>
      </c>
      <c r="W148" s="485">
        <v>18823.117157963461</v>
      </c>
      <c r="X148" s="2"/>
      <c r="Z148" s="528">
        <v>20</v>
      </c>
      <c r="AA148" s="530">
        <f t="shared" si="8"/>
        <v>15496.227140168223</v>
      </c>
      <c r="AB148" s="528">
        <v>10</v>
      </c>
      <c r="AC148" s="530">
        <f t="shared" si="9"/>
        <v>19369.016831813842</v>
      </c>
      <c r="AD148" s="528">
        <v>5</v>
      </c>
      <c r="AE148" s="530">
        <f t="shared" si="10"/>
        <v>21604.107501908315</v>
      </c>
      <c r="AF148" s="528"/>
      <c r="AG148" s="530">
        <f t="shared" si="11"/>
        <v>18823.117157963461</v>
      </c>
    </row>
    <row r="149" spans="1:33" x14ac:dyDescent="0.25">
      <c r="A149" s="2"/>
      <c r="B149" s="544" t="s">
        <v>68</v>
      </c>
      <c r="C149" s="421">
        <v>11089.813429442649</v>
      </c>
      <c r="D149" s="421">
        <v>11129.868957818249</v>
      </c>
      <c r="E149" s="421">
        <v>11187.477621957874</v>
      </c>
      <c r="F149" s="421">
        <v>11482.449587771407</v>
      </c>
      <c r="G149" s="421">
        <v>12085.76006619136</v>
      </c>
      <c r="H149" s="421">
        <v>12657.637194557525</v>
      </c>
      <c r="I149" s="421">
        <v>13808.177624732965</v>
      </c>
      <c r="J149" s="421">
        <v>14290.067237294597</v>
      </c>
      <c r="K149" s="421">
        <v>14924.8217487322</v>
      </c>
      <c r="L149" s="421">
        <v>14558.24481274288</v>
      </c>
      <c r="M149" s="421">
        <v>15260.620553957058</v>
      </c>
      <c r="N149" s="421">
        <v>16520.258508537099</v>
      </c>
      <c r="O149" s="421">
        <v>17162.927517032578</v>
      </c>
      <c r="P149" s="481">
        <v>17373.897018091251</v>
      </c>
      <c r="Q149" s="481">
        <v>18045.984463203848</v>
      </c>
      <c r="R149" s="481">
        <v>18284.882843808475</v>
      </c>
      <c r="S149" s="481">
        <v>19314.257359738232</v>
      </c>
      <c r="T149" s="421">
        <v>19795.868495015595</v>
      </c>
      <c r="U149" s="481">
        <v>20396.477713156532</v>
      </c>
      <c r="V149" s="482">
        <v>20410.706569391434</v>
      </c>
      <c r="W149" s="485">
        <v>17795.345555524651</v>
      </c>
      <c r="X149" s="2"/>
      <c r="Z149" s="528">
        <v>20</v>
      </c>
      <c r="AA149" s="530">
        <f t="shared" si="8"/>
        <v>15489.00996615869</v>
      </c>
      <c r="AB149" s="528">
        <v>10</v>
      </c>
      <c r="AC149" s="530">
        <f t="shared" si="9"/>
        <v>18256.588104193208</v>
      </c>
      <c r="AD149" s="528">
        <v>5</v>
      </c>
      <c r="AE149" s="530">
        <f t="shared" si="10"/>
        <v>19640.438596222051</v>
      </c>
      <c r="AF149" s="528"/>
      <c r="AG149" s="530">
        <f t="shared" si="11"/>
        <v>17795.345555524651</v>
      </c>
    </row>
    <row r="150" spans="1:33" x14ac:dyDescent="0.25">
      <c r="A150" s="2"/>
      <c r="B150" s="544" t="s">
        <v>143</v>
      </c>
      <c r="C150" s="421">
        <v>3083.7354302110161</v>
      </c>
      <c r="D150" s="421">
        <v>3351.0942508398766</v>
      </c>
      <c r="E150" s="421">
        <v>3678.1284667900463</v>
      </c>
      <c r="F150" s="421">
        <v>4004.960999500815</v>
      </c>
      <c r="G150" s="421">
        <v>4428.072831721026</v>
      </c>
      <c r="H150" s="421">
        <v>4920.4130608170008</v>
      </c>
      <c r="I150" s="421">
        <v>5327.4282995859094</v>
      </c>
      <c r="J150" s="421">
        <v>5647.7257300594183</v>
      </c>
      <c r="K150" s="421">
        <v>6218.499816365892</v>
      </c>
      <c r="L150" s="421">
        <v>5897.391828035019</v>
      </c>
      <c r="M150" s="421">
        <v>6396.0892716225953</v>
      </c>
      <c r="N150" s="421">
        <v>6913.602292033218</v>
      </c>
      <c r="O150" s="421">
        <v>7363.1623193664045</v>
      </c>
      <c r="P150" s="481">
        <v>8381.6718331392422</v>
      </c>
      <c r="Q150" s="481">
        <v>8827.0541075854781</v>
      </c>
      <c r="R150" s="481">
        <v>9254.8486051297623</v>
      </c>
      <c r="S150" s="481">
        <v>10610.477842799304</v>
      </c>
      <c r="T150" s="421">
        <v>11651.317454686237</v>
      </c>
      <c r="U150" s="481">
        <v>12665.003694468407</v>
      </c>
      <c r="V150" s="482">
        <v>13574.051428075592</v>
      </c>
      <c r="W150" s="485">
        <v>9408.2013893546991</v>
      </c>
      <c r="X150" s="2"/>
      <c r="Z150" s="528">
        <v>20</v>
      </c>
      <c r="AA150" s="530">
        <f t="shared" si="8"/>
        <v>7109.7364781416136</v>
      </c>
      <c r="AB150" s="528">
        <v>10</v>
      </c>
      <c r="AC150" s="530">
        <f t="shared" si="9"/>
        <v>9563.7278848906244</v>
      </c>
      <c r="AD150" s="528">
        <v>5</v>
      </c>
      <c r="AE150" s="530">
        <f t="shared" si="10"/>
        <v>11551.139805031858</v>
      </c>
      <c r="AF150" s="528"/>
      <c r="AG150" s="530">
        <f t="shared" si="11"/>
        <v>9408.2013893546991</v>
      </c>
    </row>
    <row r="151" spans="1:33" x14ac:dyDescent="0.25">
      <c r="A151" s="2"/>
      <c r="B151" s="544" t="s">
        <v>58</v>
      </c>
      <c r="C151" s="421">
        <v>3729.2499444478744</v>
      </c>
      <c r="D151" s="421">
        <v>3887.6268516061855</v>
      </c>
      <c r="E151" s="421">
        <v>4095.9397083569793</v>
      </c>
      <c r="F151" s="421">
        <v>4418.1437937287747</v>
      </c>
      <c r="G151" s="421">
        <v>4963.6236919076864</v>
      </c>
      <c r="H151" s="421">
        <v>5424.2408530276589</v>
      </c>
      <c r="I151" s="421">
        <v>5989.6553033771061</v>
      </c>
      <c r="J151" s="421">
        <v>6689.4597102149037</v>
      </c>
      <c r="K151" s="421">
        <v>7319.0996733796264</v>
      </c>
      <c r="L151" s="421">
        <v>7167.2414280324801</v>
      </c>
      <c r="M151" s="421">
        <v>7581.5633960520272</v>
      </c>
      <c r="N151" s="421">
        <v>8912.8573053075415</v>
      </c>
      <c r="O151" s="421">
        <v>10227.52665387818</v>
      </c>
      <c r="P151" s="481">
        <v>10549.859108127259</v>
      </c>
      <c r="Q151" s="481">
        <v>11056.309809441755</v>
      </c>
      <c r="R151" s="481">
        <v>10767.133198946571</v>
      </c>
      <c r="S151" s="481">
        <v>10742.653092488485</v>
      </c>
      <c r="T151" s="421">
        <v>11311.793821186875</v>
      </c>
      <c r="U151" s="481">
        <v>12196.750262548727</v>
      </c>
      <c r="V151" s="482">
        <v>12819.948579907305</v>
      </c>
      <c r="W151" s="485">
        <v>10058.943041034088</v>
      </c>
      <c r="X151" s="2"/>
      <c r="Z151" s="528">
        <v>20</v>
      </c>
      <c r="AA151" s="530">
        <f t="shared" si="8"/>
        <v>7992.533809298201</v>
      </c>
      <c r="AB151" s="528">
        <v>10</v>
      </c>
      <c r="AC151" s="530">
        <f t="shared" si="9"/>
        <v>10616.639522788471</v>
      </c>
      <c r="AD151" s="528">
        <v>5</v>
      </c>
      <c r="AE151" s="530">
        <f t="shared" si="10"/>
        <v>11567.655791015592</v>
      </c>
      <c r="AF151" s="528"/>
      <c r="AG151" s="530">
        <f t="shared" si="11"/>
        <v>10058.943041034088</v>
      </c>
    </row>
    <row r="152" spans="1:33" x14ac:dyDescent="0.25">
      <c r="A152" s="2"/>
      <c r="B152" s="690" t="s">
        <v>78</v>
      </c>
      <c r="C152" s="421">
        <v>6004.0787971753061</v>
      </c>
      <c r="D152" s="421">
        <v>6773.1580646145831</v>
      </c>
      <c r="E152" s="421">
        <v>7100.2772304426808</v>
      </c>
      <c r="F152" s="421">
        <v>7332.827866362727</v>
      </c>
      <c r="G152" s="421">
        <v>7835.1855516488076</v>
      </c>
      <c r="H152" s="421">
        <v>8313.6716400994846</v>
      </c>
      <c r="I152" s="421">
        <v>10446.099650667602</v>
      </c>
      <c r="J152" s="421">
        <v>12446.416004886079</v>
      </c>
      <c r="K152" s="421">
        <v>13816.527308582261</v>
      </c>
      <c r="L152" s="421">
        <v>13034.677350257074</v>
      </c>
      <c r="M152" s="421">
        <v>13645.154034020552</v>
      </c>
      <c r="N152" s="421">
        <v>14472.479185249103</v>
      </c>
      <c r="O152" s="421">
        <v>13863.964778217472</v>
      </c>
      <c r="P152" s="481">
        <v>14870.17299611351</v>
      </c>
      <c r="Q152" s="481">
        <v>15371.122006938493</v>
      </c>
      <c r="R152" s="481">
        <v>16337.14260035836</v>
      </c>
      <c r="S152" s="481">
        <v>18085.029786049778</v>
      </c>
      <c r="T152" s="421">
        <v>19627.081630363879</v>
      </c>
      <c r="U152" s="481">
        <v>21236.471016829462</v>
      </c>
      <c r="V152" s="482">
        <v>22988.680199660594</v>
      </c>
      <c r="W152" s="485">
        <v>16628.207251653141</v>
      </c>
      <c r="X152" s="2"/>
      <c r="Z152" s="528">
        <v>20</v>
      </c>
      <c r="AA152" s="530">
        <f t="shared" si="8"/>
        <v>13180.010884926887</v>
      </c>
      <c r="AB152" s="528">
        <v>10</v>
      </c>
      <c r="AC152" s="530">
        <f t="shared" si="9"/>
        <v>17049.729823380119</v>
      </c>
      <c r="AD152" s="528">
        <v>5</v>
      </c>
      <c r="AE152" s="530">
        <f t="shared" si="10"/>
        <v>19654.881046652416</v>
      </c>
      <c r="AF152" s="528"/>
      <c r="AG152" s="530">
        <f t="shared" si="11"/>
        <v>16628.207251653141</v>
      </c>
    </row>
    <row r="153" spans="1:33" x14ac:dyDescent="0.25">
      <c r="A153" s="2"/>
      <c r="B153" s="544" t="s">
        <v>101</v>
      </c>
      <c r="C153" s="421">
        <v>3579.34884605654</v>
      </c>
      <c r="D153" s="421">
        <v>3878.2889902910701</v>
      </c>
      <c r="E153" s="421">
        <v>4014.2384922459701</v>
      </c>
      <c r="F153" s="421">
        <v>4281.4018078141999</v>
      </c>
      <c r="G153" s="421">
        <v>4553.5554940485599</v>
      </c>
      <c r="H153" s="421">
        <v>4793.26749314481</v>
      </c>
      <c r="I153" s="421">
        <v>5250.52386030651</v>
      </c>
      <c r="J153" s="421">
        <v>5516.8742687488502</v>
      </c>
      <c r="K153" s="421">
        <v>5886.6708245354403</v>
      </c>
      <c r="L153" s="421">
        <v>6107.3804590870204</v>
      </c>
      <c r="M153" s="421">
        <v>6332.1235448143598</v>
      </c>
      <c r="N153" s="421">
        <v>6712.3260028333498</v>
      </c>
      <c r="O153" s="421">
        <v>6702.4183242653298</v>
      </c>
      <c r="P153" s="481">
        <v>6916.0154569527203</v>
      </c>
      <c r="Q153" s="481">
        <v>6609.6091078775498</v>
      </c>
      <c r="R153" s="481">
        <v>7024.9630890266299</v>
      </c>
      <c r="S153" s="481">
        <v>7112.9992150070702</v>
      </c>
      <c r="T153" s="421">
        <v>7314.1544871183496</v>
      </c>
      <c r="U153" s="481">
        <v>7613.1428681151501</v>
      </c>
      <c r="V153" s="482">
        <v>7826.1676772768096</v>
      </c>
      <c r="W153" s="485">
        <v>6765.3169867052829</v>
      </c>
      <c r="X153" s="2"/>
      <c r="Z153" s="528">
        <v>20</v>
      </c>
      <c r="AA153" s="530">
        <f t="shared" si="8"/>
        <v>5901.2735154783131</v>
      </c>
      <c r="AB153" s="528">
        <v>10</v>
      </c>
      <c r="AC153" s="530">
        <f t="shared" si="9"/>
        <v>7016.3919773287316</v>
      </c>
      <c r="AD153" s="528">
        <v>5</v>
      </c>
      <c r="AE153" s="530">
        <f t="shared" si="10"/>
        <v>7378.2854673088023</v>
      </c>
      <c r="AF153" s="528"/>
      <c r="AG153" s="530">
        <f t="shared" si="11"/>
        <v>6765.3169867052829</v>
      </c>
    </row>
    <row r="154" spans="1:33" x14ac:dyDescent="0.25">
      <c r="A154" s="2"/>
      <c r="B154" s="544" t="s">
        <v>144</v>
      </c>
      <c r="C154" s="421">
        <v>478.2943347849702</v>
      </c>
      <c r="D154" s="421">
        <v>532.5449248603411</v>
      </c>
      <c r="E154" s="421">
        <v>574.14116292574613</v>
      </c>
      <c r="F154" s="421">
        <v>606.97047226810378</v>
      </c>
      <c r="G154" s="421">
        <v>653.15990141109285</v>
      </c>
      <c r="H154" s="421">
        <v>697.76749314531685</v>
      </c>
      <c r="I154" s="421">
        <v>766.70036890594042</v>
      </c>
      <c r="J154" s="421">
        <v>824.95191841849089</v>
      </c>
      <c r="K154" s="421">
        <v>877.86431558971299</v>
      </c>
      <c r="L154" s="421">
        <v>915.01662720509808</v>
      </c>
      <c r="M154" s="421">
        <v>959.06004255962296</v>
      </c>
      <c r="N154" s="421">
        <v>1023.0661105581503</v>
      </c>
      <c r="O154" s="421">
        <v>1035.5239609968692</v>
      </c>
      <c r="P154" s="481">
        <v>1084.9858416383929</v>
      </c>
      <c r="Q154" s="481">
        <v>1139.0535694088187</v>
      </c>
      <c r="R154" s="481">
        <v>1291.2679859310008</v>
      </c>
      <c r="S154" s="481">
        <v>1363.6743651980121</v>
      </c>
      <c r="T154" s="421">
        <v>1283.6598698098624</v>
      </c>
      <c r="U154" s="481">
        <v>1319.9722434922896</v>
      </c>
      <c r="V154" s="482">
        <v>1333.5181668508158</v>
      </c>
      <c r="W154" s="485">
        <v>1146.6188085662372</v>
      </c>
      <c r="X154" s="2"/>
      <c r="Z154" s="528">
        <v>20</v>
      </c>
      <c r="AA154" s="530">
        <f t="shared" ref="AA154:AA217" si="12">SUM(C154:V154)/Z154</f>
        <v>938.05968379793251</v>
      </c>
      <c r="AB154" s="528">
        <v>10</v>
      </c>
      <c r="AC154" s="530">
        <f t="shared" ref="AC154:AC217" si="13">SUM(M154:V154)/AB154</f>
        <v>1183.3782156443835</v>
      </c>
      <c r="AD154" s="528">
        <v>5</v>
      </c>
      <c r="AE154" s="530">
        <f t="shared" ref="AE154:AE217" si="14">SUM(R154:V154)/AD154</f>
        <v>1318.4185262563963</v>
      </c>
      <c r="AF154" s="528"/>
      <c r="AG154" s="530">
        <f t="shared" ref="AG154:AG217" si="15">(AA154+AC154+AE154)/3</f>
        <v>1146.6188085662372</v>
      </c>
    </row>
    <row r="155" spans="1:33" x14ac:dyDescent="0.25">
      <c r="A155" s="2"/>
      <c r="B155" s="544" t="s">
        <v>302</v>
      </c>
      <c r="C155" s="481">
        <v>920.66474654387673</v>
      </c>
      <c r="D155" s="481">
        <v>1036.3781835034199</v>
      </c>
      <c r="E155" s="481">
        <v>1167.5779280322427</v>
      </c>
      <c r="F155" s="481">
        <v>1341.3405532543873</v>
      </c>
      <c r="G155" s="481">
        <v>1550.9128149907483</v>
      </c>
      <c r="H155" s="481">
        <v>1801.9193759425798</v>
      </c>
      <c r="I155" s="481">
        <v>2084.2496443833088</v>
      </c>
      <c r="J155" s="481">
        <v>2381.406101566899</v>
      </c>
      <c r="K155" s="481">
        <v>2660.1778160035292</v>
      </c>
      <c r="L155" s="481">
        <v>2944.3331716295261</v>
      </c>
      <c r="M155" s="481">
        <v>3243.0004885850199</v>
      </c>
      <c r="N155" s="481">
        <v>3469.1392208392494</v>
      </c>
      <c r="O155" s="481">
        <v>3727.1420629031718</v>
      </c>
      <c r="P155" s="481">
        <v>4016.3166927127108</v>
      </c>
      <c r="Q155" s="481">
        <v>4245.8070401421965</v>
      </c>
      <c r="R155" s="481">
        <v>4416.546731940618</v>
      </c>
      <c r="S155" s="481">
        <v>4492.0183211261328</v>
      </c>
      <c r="T155" s="421">
        <v>4739.9101175154301</v>
      </c>
      <c r="U155" s="481">
        <v>5147.8540512204363</v>
      </c>
      <c r="V155" s="482">
        <v>5355.2701901513992</v>
      </c>
      <c r="W155" s="485">
        <v>4050.9062122512619</v>
      </c>
      <c r="X155" s="2"/>
      <c r="Z155" s="528">
        <v>20</v>
      </c>
      <c r="AA155" s="530">
        <f t="shared" si="12"/>
        <v>3037.0982626493437</v>
      </c>
      <c r="AB155" s="528">
        <v>10</v>
      </c>
      <c r="AC155" s="530">
        <f t="shared" si="13"/>
        <v>4285.3004917136368</v>
      </c>
      <c r="AD155" s="528">
        <v>5</v>
      </c>
      <c r="AE155" s="530">
        <f t="shared" si="14"/>
        <v>4830.3198823908042</v>
      </c>
      <c r="AF155" s="528"/>
      <c r="AG155" s="530">
        <f t="shared" si="15"/>
        <v>4050.9062122512619</v>
      </c>
    </row>
    <row r="156" spans="1:33" x14ac:dyDescent="0.25">
      <c r="A156" s="2"/>
      <c r="B156" s="544" t="s">
        <v>145</v>
      </c>
      <c r="C156" s="421">
        <v>5127.9530275639436</v>
      </c>
      <c r="D156" s="421">
        <v>5217.5519225978433</v>
      </c>
      <c r="E156" s="421">
        <v>5470.3414676103794</v>
      </c>
      <c r="F156" s="421">
        <v>5722.8789385779282</v>
      </c>
      <c r="G156" s="421">
        <v>6499.015008475305</v>
      </c>
      <c r="H156" s="421">
        <v>6762.5707959667006</v>
      </c>
      <c r="I156" s="421">
        <v>7335.1536844309057</v>
      </c>
      <c r="J156" s="421">
        <v>7797.7544470764315</v>
      </c>
      <c r="K156" s="421">
        <v>8012.79967266735</v>
      </c>
      <c r="L156" s="421">
        <v>7951.2775012288075</v>
      </c>
      <c r="M156" s="421">
        <v>8377.4346442834612</v>
      </c>
      <c r="N156" s="421">
        <v>8830.2236469465824</v>
      </c>
      <c r="O156" s="421">
        <v>9341.0768911303603</v>
      </c>
      <c r="P156" s="481">
        <v>9709.5916408417124</v>
      </c>
      <c r="Q156" s="481">
        <v>10400.769535434099</v>
      </c>
      <c r="R156" s="481">
        <v>10574.147988684666</v>
      </c>
      <c r="S156" s="481">
        <v>10372.324932307094</v>
      </c>
      <c r="T156" s="421">
        <v>10050.501207312203</v>
      </c>
      <c r="U156" s="481">
        <v>10166.337273244233</v>
      </c>
      <c r="V156" s="482">
        <v>10036.592457888964</v>
      </c>
      <c r="W156" s="485">
        <v>9404.5652093027402</v>
      </c>
      <c r="X156" s="2"/>
      <c r="Z156" s="528">
        <v>20</v>
      </c>
      <c r="AA156" s="530">
        <f t="shared" si="12"/>
        <v>8187.8148342134473</v>
      </c>
      <c r="AB156" s="528">
        <v>10</v>
      </c>
      <c r="AC156" s="530">
        <f t="shared" si="13"/>
        <v>9785.9000218073379</v>
      </c>
      <c r="AD156" s="528">
        <v>5</v>
      </c>
      <c r="AE156" s="530">
        <f t="shared" si="14"/>
        <v>10239.980771887433</v>
      </c>
      <c r="AF156" s="528"/>
      <c r="AG156" s="530">
        <f t="shared" si="15"/>
        <v>9404.5652093027402</v>
      </c>
    </row>
    <row r="157" spans="1:33" x14ac:dyDescent="0.25">
      <c r="A157" s="2"/>
      <c r="B157" s="544" t="s">
        <v>146</v>
      </c>
      <c r="C157" s="421">
        <v>1184.8431328491245</v>
      </c>
      <c r="D157" s="421">
        <v>1247.7902367518077</v>
      </c>
      <c r="E157" s="421">
        <v>1249.6224656555987</v>
      </c>
      <c r="F157" s="421">
        <v>1304.303182527796</v>
      </c>
      <c r="G157" s="421">
        <v>1383.4672111974733</v>
      </c>
      <c r="H157" s="421">
        <v>1457.5495704581467</v>
      </c>
      <c r="I157" s="421">
        <v>1532.997512050368</v>
      </c>
      <c r="J157" s="421">
        <v>1608.3909247087024</v>
      </c>
      <c r="K157" s="421">
        <v>1721.2442506024154</v>
      </c>
      <c r="L157" s="421">
        <v>1798.3549409645491</v>
      </c>
      <c r="M157" s="421">
        <v>1897.7815579616561</v>
      </c>
      <c r="N157" s="421">
        <v>2001.6283039537686</v>
      </c>
      <c r="O157" s="421">
        <v>2176.1493019240752</v>
      </c>
      <c r="P157" s="481">
        <v>2349.6250782431594</v>
      </c>
      <c r="Q157" s="481">
        <v>2593.4383753923285</v>
      </c>
      <c r="R157" s="481">
        <v>2633.3953101741513</v>
      </c>
      <c r="S157" s="481">
        <v>2582.943673293084</v>
      </c>
      <c r="T157" s="421">
        <v>3099.3060819381376</v>
      </c>
      <c r="U157" s="481">
        <v>3329.4980502916387</v>
      </c>
      <c r="V157" s="482">
        <v>3558.3998275006352</v>
      </c>
      <c r="W157" s="485">
        <v>2566.1538647095749</v>
      </c>
      <c r="X157" s="2"/>
      <c r="Z157" s="528">
        <v>20</v>
      </c>
      <c r="AA157" s="530">
        <f t="shared" si="12"/>
        <v>2035.5364494219309</v>
      </c>
      <c r="AB157" s="528">
        <v>10</v>
      </c>
      <c r="AC157" s="530">
        <f t="shared" si="13"/>
        <v>2622.2165560672638</v>
      </c>
      <c r="AD157" s="528">
        <v>5</v>
      </c>
      <c r="AE157" s="530">
        <f t="shared" si="14"/>
        <v>3040.7085886395298</v>
      </c>
      <c r="AF157" s="528"/>
      <c r="AG157" s="530">
        <f t="shared" si="15"/>
        <v>2566.1538647095749</v>
      </c>
    </row>
    <row r="158" spans="1:33" x14ac:dyDescent="0.25">
      <c r="A158" s="2"/>
      <c r="B158" s="544" t="s">
        <v>26</v>
      </c>
      <c r="C158" s="421">
        <v>31882.755310644468</v>
      </c>
      <c r="D158" s="421">
        <v>33194.37630645695</v>
      </c>
      <c r="E158" s="421">
        <v>34447.205318064509</v>
      </c>
      <c r="F158" s="421">
        <v>34112.318792130711</v>
      </c>
      <c r="G158" s="421">
        <v>35777.310745494615</v>
      </c>
      <c r="H158" s="421">
        <v>37625.561708495763</v>
      </c>
      <c r="I158" s="421">
        <v>40964.31464154143</v>
      </c>
      <c r="J158" s="421">
        <v>43893.527096333877</v>
      </c>
      <c r="K158" s="421">
        <v>46420.201679559199</v>
      </c>
      <c r="L158" s="421">
        <v>44599.820558707121</v>
      </c>
      <c r="M158" s="421">
        <v>45074.03993647387</v>
      </c>
      <c r="N158" s="421">
        <v>46599.021030449956</v>
      </c>
      <c r="O158" s="421">
        <v>47272.103018797156</v>
      </c>
      <c r="P158" s="481">
        <v>49241.517840630506</v>
      </c>
      <c r="Q158" s="481">
        <v>49233.215395440115</v>
      </c>
      <c r="R158" s="481">
        <v>50302.067747012778</v>
      </c>
      <c r="S158" s="481">
        <v>52283.156849092993</v>
      </c>
      <c r="T158" s="421">
        <v>55347.912393026345</v>
      </c>
      <c r="U158" s="481">
        <v>57565.197555794999</v>
      </c>
      <c r="V158" s="482">
        <v>59686.83163018473</v>
      </c>
      <c r="W158" s="485">
        <v>50357.887450809772</v>
      </c>
      <c r="X158" s="2"/>
      <c r="Z158" s="528">
        <v>20</v>
      </c>
      <c r="AA158" s="530">
        <f t="shared" si="12"/>
        <v>44776.122777716613</v>
      </c>
      <c r="AB158" s="528">
        <v>10</v>
      </c>
      <c r="AC158" s="530">
        <f t="shared" si="13"/>
        <v>51260.506339690342</v>
      </c>
      <c r="AD158" s="528">
        <v>5</v>
      </c>
      <c r="AE158" s="530">
        <f t="shared" si="14"/>
        <v>55037.033235022369</v>
      </c>
      <c r="AF158" s="528"/>
      <c r="AG158" s="530">
        <f t="shared" si="15"/>
        <v>50357.887450809772</v>
      </c>
    </row>
    <row r="159" spans="1:33" x14ac:dyDescent="0.25">
      <c r="A159" s="2"/>
      <c r="B159" s="544" t="s">
        <v>34</v>
      </c>
      <c r="C159" s="421">
        <v>21519.15722764593</v>
      </c>
      <c r="D159" s="421">
        <v>22500.340216429904</v>
      </c>
      <c r="E159" s="421">
        <v>23306.279537627735</v>
      </c>
      <c r="F159" s="421">
        <v>23968.397351580781</v>
      </c>
      <c r="G159" s="421">
        <v>25080.938263995184</v>
      </c>
      <c r="H159" s="421">
        <v>25677.419080325202</v>
      </c>
      <c r="I159" s="421">
        <v>27759.046251107091</v>
      </c>
      <c r="J159" s="421">
        <v>29387.58119610788</v>
      </c>
      <c r="K159" s="421">
        <v>29862.732413834954</v>
      </c>
      <c r="L159" s="421">
        <v>30703.830560039856</v>
      </c>
      <c r="M159" s="421">
        <v>31261.939525973714</v>
      </c>
      <c r="N159" s="421">
        <v>32743.900751167821</v>
      </c>
      <c r="O159" s="421">
        <v>32996.3454112092</v>
      </c>
      <c r="P159" s="481">
        <v>36231.100461343762</v>
      </c>
      <c r="Q159" s="481">
        <v>37276.943970314802</v>
      </c>
      <c r="R159" s="481">
        <v>37530.03907592735</v>
      </c>
      <c r="S159" s="481">
        <v>39990.557280318157</v>
      </c>
      <c r="T159" s="421">
        <v>41493.034126455714</v>
      </c>
      <c r="U159" s="481">
        <v>42810.83751207876</v>
      </c>
      <c r="V159" s="482">
        <v>43952.548428390037</v>
      </c>
      <c r="W159" s="485">
        <v>36862.25879034854</v>
      </c>
      <c r="X159" s="2"/>
      <c r="Z159" s="528">
        <v>20</v>
      </c>
      <c r="AA159" s="530">
        <f t="shared" si="12"/>
        <v>31802.648432093694</v>
      </c>
      <c r="AB159" s="528">
        <v>10</v>
      </c>
      <c r="AC159" s="530">
        <f t="shared" si="13"/>
        <v>37628.724654317935</v>
      </c>
      <c r="AD159" s="528">
        <v>5</v>
      </c>
      <c r="AE159" s="530">
        <f t="shared" si="14"/>
        <v>41155.403284634005</v>
      </c>
      <c r="AF159" s="528"/>
      <c r="AG159" s="530">
        <f t="shared" si="15"/>
        <v>36862.25879034854</v>
      </c>
    </row>
    <row r="160" spans="1:33" x14ac:dyDescent="0.25">
      <c r="A160" s="2"/>
      <c r="B160" s="544" t="s">
        <v>147</v>
      </c>
      <c r="C160" s="421">
        <v>2783.2567241357578</v>
      </c>
      <c r="D160" s="421">
        <v>2885.2284608455984</v>
      </c>
      <c r="E160" s="421">
        <v>2911.1170593664056</v>
      </c>
      <c r="F160" s="421">
        <v>2998.1111470257533</v>
      </c>
      <c r="G160" s="421">
        <v>3198.3711317126249</v>
      </c>
      <c r="H160" s="421">
        <v>3392.5919727435307</v>
      </c>
      <c r="I160" s="421">
        <v>3590.8271772408966</v>
      </c>
      <c r="J160" s="421">
        <v>3821.5690504724707</v>
      </c>
      <c r="K160" s="421">
        <v>3974.7631288268522</v>
      </c>
      <c r="L160" s="421">
        <v>3820.5414834762614</v>
      </c>
      <c r="M160" s="421">
        <v>3981.0456092495078</v>
      </c>
      <c r="N160" s="421">
        <v>4263.1548879985412</v>
      </c>
      <c r="O160" s="421">
        <v>4427.9320294736108</v>
      </c>
      <c r="P160" s="481">
        <v>4610.3050650302157</v>
      </c>
      <c r="Q160" s="481">
        <v>4941.7165300032138</v>
      </c>
      <c r="R160" s="481">
        <v>5293.8653582740772</v>
      </c>
      <c r="S160" s="481">
        <v>5694.0357003553445</v>
      </c>
      <c r="T160" s="421">
        <v>6004.0317887247747</v>
      </c>
      <c r="U160" s="481">
        <v>5829.2573007402279</v>
      </c>
      <c r="V160" s="482">
        <v>5631.2015730516605</v>
      </c>
      <c r="W160" s="485">
        <v>4986.9263624855676</v>
      </c>
      <c r="X160" s="2"/>
      <c r="Z160" s="528">
        <v>20</v>
      </c>
      <c r="AA160" s="530">
        <f t="shared" si="12"/>
        <v>4202.6461589373666</v>
      </c>
      <c r="AB160" s="528">
        <v>10</v>
      </c>
      <c r="AC160" s="530">
        <f t="shared" si="13"/>
        <v>5067.6545842901178</v>
      </c>
      <c r="AD160" s="528">
        <v>5</v>
      </c>
      <c r="AE160" s="530">
        <f t="shared" si="14"/>
        <v>5690.4783442292173</v>
      </c>
      <c r="AF160" s="528"/>
      <c r="AG160" s="530">
        <f t="shared" si="15"/>
        <v>4986.9263624855676</v>
      </c>
    </row>
    <row r="161" spans="1:33" x14ac:dyDescent="0.25">
      <c r="A161" s="2"/>
      <c r="B161" s="544" t="s">
        <v>148</v>
      </c>
      <c r="C161" s="421">
        <v>774.79160433226059</v>
      </c>
      <c r="D161" s="421">
        <v>817.88799427065942</v>
      </c>
      <c r="E161" s="421">
        <v>839.00218747209726</v>
      </c>
      <c r="F161" s="421">
        <v>844.12134337848158</v>
      </c>
      <c r="G161" s="421">
        <v>838.25300635638132</v>
      </c>
      <c r="H161" s="421">
        <v>892.13218426846106</v>
      </c>
      <c r="I161" s="421">
        <v>936.963310936943</v>
      </c>
      <c r="J161" s="421">
        <v>955.41295166232817</v>
      </c>
      <c r="K161" s="421">
        <v>1010.7950277955008</v>
      </c>
      <c r="L161" s="421">
        <v>998.64792592922129</v>
      </c>
      <c r="M161" s="421">
        <v>1054.1029466729451</v>
      </c>
      <c r="N161" s="421">
        <v>1059.6859818935611</v>
      </c>
      <c r="O161" s="421">
        <v>1150.5235547296918</v>
      </c>
      <c r="P161" s="481">
        <v>1119.8377090439587</v>
      </c>
      <c r="Q161" s="481">
        <v>1137.2209111358009</v>
      </c>
      <c r="R161" s="481">
        <v>1143.2735287751052</v>
      </c>
      <c r="S161" s="481">
        <v>1140.9872701077745</v>
      </c>
      <c r="T161" s="421">
        <v>1161.6570654615871</v>
      </c>
      <c r="U161" s="481">
        <v>1224.7085493494981</v>
      </c>
      <c r="V161" s="482">
        <v>1269.6013993411959</v>
      </c>
      <c r="W161" s="485">
        <v>1117.5619256346056</v>
      </c>
      <c r="X161" s="2"/>
      <c r="Z161" s="528">
        <v>20</v>
      </c>
      <c r="AA161" s="530">
        <f t="shared" si="12"/>
        <v>1018.4803226456727</v>
      </c>
      <c r="AB161" s="528">
        <v>10</v>
      </c>
      <c r="AC161" s="530">
        <f t="shared" si="13"/>
        <v>1146.1598916511116</v>
      </c>
      <c r="AD161" s="528">
        <v>5</v>
      </c>
      <c r="AE161" s="530">
        <f t="shared" si="14"/>
        <v>1188.045562607032</v>
      </c>
      <c r="AF161" s="528"/>
      <c r="AG161" s="530">
        <f t="shared" si="15"/>
        <v>1117.5619256346056</v>
      </c>
    </row>
    <row r="162" spans="1:33" x14ac:dyDescent="0.25">
      <c r="A162" s="2"/>
      <c r="B162" s="544" t="s">
        <v>149</v>
      </c>
      <c r="C162" s="421">
        <v>2306.1145793810838</v>
      </c>
      <c r="D162" s="421">
        <v>2434.2462192482144</v>
      </c>
      <c r="E162" s="421">
        <v>2780.7923623659008</v>
      </c>
      <c r="F162" s="421">
        <v>2964.3630598325358</v>
      </c>
      <c r="G162" s="421">
        <v>3241.7244482502633</v>
      </c>
      <c r="H162" s="421">
        <v>3467.1051058677508</v>
      </c>
      <c r="I162" s="421">
        <v>3690.8401714090132</v>
      </c>
      <c r="J162" s="421">
        <v>3934.8423738249585</v>
      </c>
      <c r="K162" s="421">
        <v>4170.7328863373068</v>
      </c>
      <c r="L162" s="421">
        <v>4420.9741830540179</v>
      </c>
      <c r="M162" s="421">
        <v>4703.2050087488615</v>
      </c>
      <c r="N162" s="421">
        <v>4922.702616771362</v>
      </c>
      <c r="O162" s="421">
        <v>4982.9464714807764</v>
      </c>
      <c r="P162" s="481">
        <v>5225.1744553392064</v>
      </c>
      <c r="Q162" s="481">
        <v>5507.1703998899529</v>
      </c>
      <c r="R162" s="481">
        <v>5426.3329670648782</v>
      </c>
      <c r="S162" s="481">
        <v>5234.6778601856404</v>
      </c>
      <c r="T162" s="421">
        <v>5190.3543863570894</v>
      </c>
      <c r="U162" s="481">
        <v>5276.7184244930131</v>
      </c>
      <c r="V162" s="482">
        <v>5348.3397965892527</v>
      </c>
      <c r="W162" s="485">
        <v>4912.838271484844</v>
      </c>
      <c r="X162" s="2"/>
      <c r="Z162" s="528">
        <v>20</v>
      </c>
      <c r="AA162" s="530">
        <f t="shared" si="12"/>
        <v>4261.4678888245535</v>
      </c>
      <c r="AB162" s="528">
        <v>10</v>
      </c>
      <c r="AC162" s="530">
        <f t="shared" si="13"/>
        <v>5181.7622386920029</v>
      </c>
      <c r="AD162" s="528">
        <v>5</v>
      </c>
      <c r="AE162" s="530">
        <f t="shared" si="14"/>
        <v>5295.2846869379746</v>
      </c>
      <c r="AF162" s="528"/>
      <c r="AG162" s="530">
        <f t="shared" si="15"/>
        <v>4912.838271484844</v>
      </c>
    </row>
    <row r="163" spans="1:33" x14ac:dyDescent="0.25">
      <c r="A163" s="2"/>
      <c r="B163" s="544" t="s">
        <v>328</v>
      </c>
      <c r="C163" s="421">
        <v>6128.5352025458014</v>
      </c>
      <c r="D163" s="421">
        <v>6028.8753152118852</v>
      </c>
      <c r="E163" s="421">
        <v>6305.3726549897747</v>
      </c>
      <c r="F163" s="421">
        <v>6502.7330638342746</v>
      </c>
      <c r="G163" s="421">
        <v>7080.163713145429</v>
      </c>
      <c r="H163" s="421">
        <v>7759.7228701903905</v>
      </c>
      <c r="I163" s="421">
        <v>8583.3750736677175</v>
      </c>
      <c r="J163" s="421">
        <v>9242.3140080302092</v>
      </c>
      <c r="K163" s="421">
        <v>10417.961951537714</v>
      </c>
      <c r="L163" s="421">
        <v>10922.757927702722</v>
      </c>
      <c r="M163" s="421">
        <v>11282.249495394719</v>
      </c>
      <c r="N163" s="421">
        <v>11611.247724545819</v>
      </c>
      <c r="O163" s="421">
        <v>11839.708750943888</v>
      </c>
      <c r="P163" s="481">
        <v>12653.552288218496</v>
      </c>
      <c r="Q163" s="481">
        <v>13368.182378248812</v>
      </c>
      <c r="R163" s="481">
        <v>13831.122799910649</v>
      </c>
      <c r="S163" s="481">
        <v>14983.166474705424</v>
      </c>
      <c r="T163" s="421">
        <v>15528.910030046727</v>
      </c>
      <c r="U163" s="481">
        <v>16517.49900779215</v>
      </c>
      <c r="V163" s="482">
        <v>17814.861178511088</v>
      </c>
      <c r="W163" s="485">
        <v>13532.759168827886</v>
      </c>
      <c r="X163" s="2"/>
      <c r="Z163" s="528">
        <v>20</v>
      </c>
      <c r="AA163" s="530">
        <f t="shared" si="12"/>
        <v>10920.115595458685</v>
      </c>
      <c r="AB163" s="528">
        <v>10</v>
      </c>
      <c r="AC163" s="530">
        <f t="shared" si="13"/>
        <v>13943.050012831776</v>
      </c>
      <c r="AD163" s="528">
        <v>5</v>
      </c>
      <c r="AE163" s="530">
        <f t="shared" si="14"/>
        <v>15735.111898193205</v>
      </c>
      <c r="AF163" s="528"/>
      <c r="AG163" s="530">
        <f t="shared" si="15"/>
        <v>13532.759168827886</v>
      </c>
    </row>
    <row r="164" spans="1:33" x14ac:dyDescent="0.25">
      <c r="A164" s="2"/>
      <c r="B164" s="544" t="s">
        <v>21</v>
      </c>
      <c r="C164" s="421">
        <v>36950.324745280552</v>
      </c>
      <c r="D164" s="421">
        <v>37780.467065170393</v>
      </c>
      <c r="E164" s="421">
        <v>37980.353976174534</v>
      </c>
      <c r="F164" s="421">
        <v>38551.554112324142</v>
      </c>
      <c r="G164" s="421">
        <v>42511.367268327034</v>
      </c>
      <c r="H164" s="421">
        <v>47797.529947205199</v>
      </c>
      <c r="I164" s="421">
        <v>54095.155692190288</v>
      </c>
      <c r="J164" s="421">
        <v>55872.425265730424</v>
      </c>
      <c r="K164" s="421">
        <v>61716.59971284221</v>
      </c>
      <c r="L164" s="421">
        <v>55417.502239808564</v>
      </c>
      <c r="M164" s="421">
        <v>57958.374356821267</v>
      </c>
      <c r="N164" s="421">
        <v>62076.740657668641</v>
      </c>
      <c r="O164" s="421">
        <v>65354.779248388309</v>
      </c>
      <c r="P164" s="481">
        <v>66961.25309882054</v>
      </c>
      <c r="Q164" s="481">
        <v>65892.689278781327</v>
      </c>
      <c r="R164" s="481">
        <v>60385.116763208098</v>
      </c>
      <c r="S164" s="481">
        <v>58933.955775946546</v>
      </c>
      <c r="T164" s="421">
        <v>62940.587498654815</v>
      </c>
      <c r="U164" s="481">
        <v>67640.181380145819</v>
      </c>
      <c r="V164" s="482">
        <v>66831.868831039639</v>
      </c>
      <c r="W164" s="485">
        <v>60675.446028157639</v>
      </c>
      <c r="X164" s="2"/>
      <c r="Z164" s="528">
        <v>20</v>
      </c>
      <c r="AA164" s="530">
        <f t="shared" si="12"/>
        <v>55182.441345726416</v>
      </c>
      <c r="AB164" s="528">
        <v>10</v>
      </c>
      <c r="AC164" s="530">
        <f t="shared" si="13"/>
        <v>63497.554688947508</v>
      </c>
      <c r="AD164" s="528">
        <v>5</v>
      </c>
      <c r="AE164" s="530">
        <f t="shared" si="14"/>
        <v>63346.342049798986</v>
      </c>
      <c r="AF164" s="528"/>
      <c r="AG164" s="530">
        <f t="shared" si="15"/>
        <v>60675.446028157639</v>
      </c>
    </row>
    <row r="165" spans="1:33" x14ac:dyDescent="0.25">
      <c r="A165" s="2"/>
      <c r="B165" s="544" t="s">
        <v>16</v>
      </c>
      <c r="C165" s="421">
        <v>36300.398669573508</v>
      </c>
      <c r="D165" s="421">
        <v>38303.644395501047</v>
      </c>
      <c r="E165" s="421">
        <v>37823.758162383034</v>
      </c>
      <c r="F165" s="421">
        <v>36691.638523489055</v>
      </c>
      <c r="G165" s="421">
        <v>37240.046238683346</v>
      </c>
      <c r="H165" s="421">
        <v>38326.204598608492</v>
      </c>
      <c r="I165" s="421">
        <v>40486.651567221277</v>
      </c>
      <c r="J165" s="421">
        <v>42176.819420941429</v>
      </c>
      <c r="K165" s="421">
        <v>44936.473540351973</v>
      </c>
      <c r="L165" s="421">
        <v>45954.856432501183</v>
      </c>
      <c r="M165" s="421">
        <v>46076.170230566837</v>
      </c>
      <c r="N165" s="421">
        <v>43517.859267969296</v>
      </c>
      <c r="O165" s="421">
        <v>44569.886236112005</v>
      </c>
      <c r="P165" s="481">
        <v>42201.404620604619</v>
      </c>
      <c r="Q165" s="481">
        <v>38811.103612297462</v>
      </c>
      <c r="R165" s="481">
        <v>31113.591245864747</v>
      </c>
      <c r="S165" s="481">
        <v>28926.138193709568</v>
      </c>
      <c r="T165" s="421">
        <v>29083.23668535316</v>
      </c>
      <c r="U165" s="481">
        <v>29268.556662990417</v>
      </c>
      <c r="V165" s="482">
        <v>29052.497396958184</v>
      </c>
      <c r="W165" s="485">
        <v>34597.965079100621</v>
      </c>
      <c r="X165" s="2"/>
      <c r="Z165" s="528">
        <v>20</v>
      </c>
      <c r="AA165" s="530">
        <f t="shared" si="12"/>
        <v>38043.046785084021</v>
      </c>
      <c r="AB165" s="528">
        <v>10</v>
      </c>
      <c r="AC165" s="530">
        <f t="shared" si="13"/>
        <v>36262.044415242628</v>
      </c>
      <c r="AD165" s="528">
        <v>5</v>
      </c>
      <c r="AE165" s="530">
        <f t="shared" si="14"/>
        <v>29488.804036975216</v>
      </c>
      <c r="AF165" s="528"/>
      <c r="AG165" s="530">
        <f t="shared" si="15"/>
        <v>34597.965079100621</v>
      </c>
    </row>
    <row r="166" spans="1:33" x14ac:dyDescent="0.25">
      <c r="A166" s="2"/>
      <c r="B166" s="544" t="s">
        <v>150</v>
      </c>
      <c r="C166" s="421">
        <v>2625.2618867262299</v>
      </c>
      <c r="D166" s="421">
        <v>2709.0280124475507</v>
      </c>
      <c r="E166" s="421">
        <v>2753.5406476404924</v>
      </c>
      <c r="F166" s="421">
        <v>2898.0329446987234</v>
      </c>
      <c r="G166" s="421">
        <v>3127.690788673915</v>
      </c>
      <c r="H166" s="421">
        <v>3357.3634046509083</v>
      </c>
      <c r="I166" s="421">
        <v>3579.9624097894325</v>
      </c>
      <c r="J166" s="421">
        <v>3766.8555826975389</v>
      </c>
      <c r="K166" s="421">
        <v>3818.0719405802952</v>
      </c>
      <c r="L166" s="421">
        <v>3868.7439643520643</v>
      </c>
      <c r="M166" s="421">
        <v>3890.2906620093017</v>
      </c>
      <c r="N166" s="421">
        <v>3993.550131339613</v>
      </c>
      <c r="O166" s="421">
        <v>4018.7037686810495</v>
      </c>
      <c r="P166" s="481">
        <v>4103.5840779917435</v>
      </c>
      <c r="Q166" s="481">
        <v>4238.5945208844023</v>
      </c>
      <c r="R166" s="481">
        <v>4373.0142336753252</v>
      </c>
      <c r="S166" s="481">
        <v>4410.0947532600749</v>
      </c>
      <c r="T166" s="421">
        <v>4571.4144908715271</v>
      </c>
      <c r="U166" s="481">
        <v>4851.6127505444392</v>
      </c>
      <c r="V166" s="482">
        <v>4884.8813895344656</v>
      </c>
      <c r="W166" s="485">
        <v>4247.9307398362716</v>
      </c>
      <c r="X166" s="2"/>
      <c r="Z166" s="528">
        <v>20</v>
      </c>
      <c r="AA166" s="530">
        <f t="shared" si="12"/>
        <v>3792.0146180524548</v>
      </c>
      <c r="AB166" s="528">
        <v>10</v>
      </c>
      <c r="AC166" s="530">
        <f t="shared" si="13"/>
        <v>4333.5740778791933</v>
      </c>
      <c r="AD166" s="528">
        <v>5</v>
      </c>
      <c r="AE166" s="530">
        <f t="shared" si="14"/>
        <v>4618.2035235771664</v>
      </c>
      <c r="AF166" s="528"/>
      <c r="AG166" s="530">
        <f t="shared" si="15"/>
        <v>4247.9307398362716</v>
      </c>
    </row>
    <row r="167" spans="1:33" x14ac:dyDescent="0.25">
      <c r="A167" s="2"/>
      <c r="B167" s="690" t="s">
        <v>411</v>
      </c>
      <c r="C167" s="421">
        <v>2671.7385528953282</v>
      </c>
      <c r="D167" s="421">
        <v>2413.6587777208952</v>
      </c>
      <c r="E167" s="421">
        <v>2091.4902981597597</v>
      </c>
      <c r="F167" s="421">
        <v>2367.637065165005</v>
      </c>
      <c r="G167" s="421">
        <v>2615.1721317509359</v>
      </c>
      <c r="H167" s="421">
        <v>2912.456367007379</v>
      </c>
      <c r="I167" s="421">
        <v>2810.8033781939694</v>
      </c>
      <c r="J167" s="421">
        <v>2998.916986122656</v>
      </c>
      <c r="K167" s="421">
        <v>3155.0958253944555</v>
      </c>
      <c r="L167" s="421">
        <v>3363.5966505227962</v>
      </c>
      <c r="M167" s="421">
        <v>3584.0869753674529</v>
      </c>
      <c r="N167" s="421">
        <v>4010.5997980221146</v>
      </c>
      <c r="O167" s="421">
        <v>4631.2332132552292</v>
      </c>
      <c r="P167" s="421">
        <v>4729.1426334115113</v>
      </c>
      <c r="Q167" s="481">
        <v>5008.3022716607338</v>
      </c>
      <c r="R167" s="481">
        <v>5400.6556590828613</v>
      </c>
      <c r="S167" s="481">
        <v>5495.1055298626134</v>
      </c>
      <c r="T167" s="421">
        <v>5754.7792421187341</v>
      </c>
      <c r="U167" s="481">
        <v>5795.2315594096362</v>
      </c>
      <c r="V167" s="487">
        <v>6018.3677372706434</v>
      </c>
      <c r="W167" s="485">
        <v>4875.6606467049287</v>
      </c>
      <c r="X167" s="2"/>
      <c r="Z167" s="528">
        <v>20</v>
      </c>
      <c r="AA167" s="530">
        <f t="shared" si="12"/>
        <v>3891.4035326197359</v>
      </c>
      <c r="AB167" s="528">
        <v>10</v>
      </c>
      <c r="AC167" s="530">
        <f t="shared" si="13"/>
        <v>5042.7504619461524</v>
      </c>
      <c r="AD167" s="528">
        <v>5</v>
      </c>
      <c r="AE167" s="530">
        <f t="shared" si="14"/>
        <v>5692.8279455488973</v>
      </c>
      <c r="AF167" s="528"/>
      <c r="AG167" s="530">
        <f t="shared" si="15"/>
        <v>4875.6606467049287</v>
      </c>
    </row>
    <row r="168" spans="1:33" x14ac:dyDescent="0.25">
      <c r="A168" s="2"/>
      <c r="B168" s="544" t="s">
        <v>75</v>
      </c>
      <c r="C168" s="421">
        <v>8367.7441776474589</v>
      </c>
      <c r="D168" s="421">
        <v>8435.2680264011105</v>
      </c>
      <c r="E168" s="421">
        <v>8594.0879851596819</v>
      </c>
      <c r="F168" s="421">
        <v>8951.6703736884974</v>
      </c>
      <c r="G168" s="421">
        <v>9701.8207545573659</v>
      </c>
      <c r="H168" s="421">
        <v>10527.46931946139</v>
      </c>
      <c r="I168" s="421">
        <v>11570.995572291135</v>
      </c>
      <c r="J168" s="421">
        <v>13066.843031337432</v>
      </c>
      <c r="K168" s="421">
        <v>14373.647369029635</v>
      </c>
      <c r="L168" s="421">
        <v>14405.108144711128</v>
      </c>
      <c r="M168" s="421">
        <v>15153.527624577886</v>
      </c>
      <c r="N168" s="421">
        <v>16923.916396812103</v>
      </c>
      <c r="O168" s="421">
        <v>18679.552550474986</v>
      </c>
      <c r="P168" s="481">
        <v>20809.912134761515</v>
      </c>
      <c r="Q168" s="481">
        <v>22897.395494845827</v>
      </c>
      <c r="R168" s="481">
        <v>25319.229380101722</v>
      </c>
      <c r="S168" s="481">
        <v>27828.523453868329</v>
      </c>
      <c r="T168" s="421">
        <v>30454.76380630393</v>
      </c>
      <c r="U168" s="481">
        <v>31781.844285527481</v>
      </c>
      <c r="V168" s="482">
        <v>32762.494747114531</v>
      </c>
      <c r="W168" s="485">
        <v>23806.925951151894</v>
      </c>
      <c r="X168" s="2"/>
      <c r="Z168" s="528">
        <v>20</v>
      </c>
      <c r="AA168" s="530">
        <f t="shared" si="12"/>
        <v>17530.290731433655</v>
      </c>
      <c r="AB168" s="528">
        <v>10</v>
      </c>
      <c r="AC168" s="530">
        <f t="shared" si="13"/>
        <v>24261.115987438832</v>
      </c>
      <c r="AD168" s="528">
        <v>5</v>
      </c>
      <c r="AE168" s="530">
        <f t="shared" si="14"/>
        <v>29629.371134583198</v>
      </c>
      <c r="AF168" s="528"/>
      <c r="AG168" s="530">
        <f t="shared" si="15"/>
        <v>23806.925951151894</v>
      </c>
    </row>
    <row r="169" spans="1:33" x14ac:dyDescent="0.25">
      <c r="A169" s="2"/>
      <c r="B169" s="544" t="s">
        <v>105</v>
      </c>
      <c r="C169" s="421">
        <v>2081.4553615434047</v>
      </c>
      <c r="D169" s="421">
        <v>2079.3551071179377</v>
      </c>
      <c r="E169" s="421">
        <v>2066.0130572148046</v>
      </c>
      <c r="F169" s="421">
        <v>2106.8237579726037</v>
      </c>
      <c r="G169" s="421">
        <v>2176.646248424016</v>
      </c>
      <c r="H169" s="421">
        <v>2335.1618376238653</v>
      </c>
      <c r="I169" s="421">
        <v>2477.9932547818685</v>
      </c>
      <c r="J169" s="421">
        <v>2678.2984444901413</v>
      </c>
      <c r="K169" s="421">
        <v>2656.8644510198205</v>
      </c>
      <c r="L169" s="421">
        <v>2791.7146124140563</v>
      </c>
      <c r="M169" s="421">
        <v>3039.7862365296091</v>
      </c>
      <c r="N169" s="421">
        <v>3069.7580988186478</v>
      </c>
      <c r="O169" s="421">
        <v>3206.1962447577812</v>
      </c>
      <c r="P169" s="481">
        <v>3318.8047706153307</v>
      </c>
      <c r="Q169" s="481">
        <v>3763.0778807028105</v>
      </c>
      <c r="R169" s="481">
        <v>4081.2982442856623</v>
      </c>
      <c r="S169" s="481">
        <v>4209.0436605938266</v>
      </c>
      <c r="T169" s="421">
        <v>4353.2702683227262</v>
      </c>
      <c r="U169" s="481">
        <v>4335.8992586878167</v>
      </c>
      <c r="V169" s="482">
        <v>4569.4461795388424</v>
      </c>
      <c r="W169" s="485">
        <v>3724.7649851146198</v>
      </c>
      <c r="X169" s="2"/>
      <c r="Z169" s="528">
        <v>20</v>
      </c>
      <c r="AA169" s="530">
        <f t="shared" si="12"/>
        <v>3069.8453487727788</v>
      </c>
      <c r="AB169" s="528">
        <v>10</v>
      </c>
      <c r="AC169" s="530">
        <f t="shared" si="13"/>
        <v>3794.658084285305</v>
      </c>
      <c r="AD169" s="528">
        <v>5</v>
      </c>
      <c r="AE169" s="530">
        <f t="shared" si="14"/>
        <v>4309.7915222857746</v>
      </c>
      <c r="AF169" s="528"/>
      <c r="AG169" s="530">
        <f t="shared" si="15"/>
        <v>3724.7649851146198</v>
      </c>
    </row>
    <row r="170" spans="1:33" x14ac:dyDescent="0.25">
      <c r="A170" s="2"/>
      <c r="B170" s="544" t="s">
        <v>151</v>
      </c>
      <c r="C170" s="421">
        <v>6653.9819141604139</v>
      </c>
      <c r="D170" s="421">
        <v>6612.4839585290229</v>
      </c>
      <c r="E170" s="421">
        <v>6589.9722101561365</v>
      </c>
      <c r="F170" s="421">
        <v>6876.7985047356278</v>
      </c>
      <c r="G170" s="421">
        <v>7223.3567708198107</v>
      </c>
      <c r="H170" s="421">
        <v>7485.0817804041162</v>
      </c>
      <c r="I170" s="421">
        <v>7960.4995517139814</v>
      </c>
      <c r="J170" s="421">
        <v>8495.0959261524586</v>
      </c>
      <c r="K170" s="421">
        <v>9085.5401634856244</v>
      </c>
      <c r="L170" s="421">
        <v>9008.7123973703656</v>
      </c>
      <c r="M170" s="421">
        <v>9993.0329698244823</v>
      </c>
      <c r="N170" s="421">
        <v>10490.935541038743</v>
      </c>
      <c r="O170" s="421">
        <v>10022.125464628296</v>
      </c>
      <c r="P170" s="481">
        <v>11086.745615326063</v>
      </c>
      <c r="Q170" s="481">
        <v>11425.661137699657</v>
      </c>
      <c r="R170" s="481">
        <v>11471.4942285323</v>
      </c>
      <c r="S170" s="481">
        <v>12029.966226476805</v>
      </c>
      <c r="T170" s="421">
        <v>12594.341427262751</v>
      </c>
      <c r="U170" s="481">
        <v>13153.160027678614</v>
      </c>
      <c r="V170" s="482">
        <v>13210.307911596527</v>
      </c>
      <c r="W170" s="485">
        <v>11204.365235231804</v>
      </c>
      <c r="X170" s="2"/>
      <c r="Z170" s="528">
        <v>20</v>
      </c>
      <c r="AA170" s="530">
        <f t="shared" si="12"/>
        <v>9573.4646863795897</v>
      </c>
      <c r="AB170" s="528">
        <v>10</v>
      </c>
      <c r="AC170" s="530">
        <f t="shared" si="13"/>
        <v>11547.777055006425</v>
      </c>
      <c r="AD170" s="528">
        <v>5</v>
      </c>
      <c r="AE170" s="530">
        <f t="shared" si="14"/>
        <v>12491.853964309397</v>
      </c>
      <c r="AF170" s="528"/>
      <c r="AG170" s="530">
        <f t="shared" si="15"/>
        <v>11204.365235231804</v>
      </c>
    </row>
    <row r="171" spans="1:33" x14ac:dyDescent="0.25">
      <c r="A171" s="2"/>
      <c r="B171" s="544" t="s">
        <v>94</v>
      </c>
      <c r="C171" s="421">
        <v>5043.2671809522153</v>
      </c>
      <c r="D171" s="421">
        <v>5120.0695701501863</v>
      </c>
      <c r="E171" s="421">
        <v>5423.6434296485759</v>
      </c>
      <c r="F171" s="421">
        <v>5697.4302523472543</v>
      </c>
      <c r="G171" s="421">
        <v>6084.8953980821871</v>
      </c>
      <c r="H171" s="421">
        <v>6610.8905190090854</v>
      </c>
      <c r="I171" s="421">
        <v>7262.2578256497945</v>
      </c>
      <c r="J171" s="421">
        <v>8026.6097550431305</v>
      </c>
      <c r="K171" s="421">
        <v>8857.8651012564187</v>
      </c>
      <c r="L171" s="421">
        <v>8951.0150218102226</v>
      </c>
      <c r="M171" s="421">
        <v>9730.4231152987486</v>
      </c>
      <c r="N171" s="421">
        <v>10476.794896206397</v>
      </c>
      <c r="O171" s="421">
        <v>10767.678057547682</v>
      </c>
      <c r="P171" s="481">
        <v>11295.962885017929</v>
      </c>
      <c r="Q171" s="481">
        <v>11510.283849196816</v>
      </c>
      <c r="R171" s="481">
        <v>11572.322692114058</v>
      </c>
      <c r="S171" s="481">
        <v>12013.378943521295</v>
      </c>
      <c r="T171" s="421">
        <v>12506.530170530636</v>
      </c>
      <c r="U171" s="481">
        <v>13084.00103338838</v>
      </c>
      <c r="V171" s="482">
        <v>13380.364424099644</v>
      </c>
      <c r="W171" s="485">
        <v>11105.2925551555</v>
      </c>
      <c r="X171" s="2"/>
      <c r="Z171" s="528">
        <v>20</v>
      </c>
      <c r="AA171" s="530">
        <f t="shared" si="12"/>
        <v>9170.7842060435323</v>
      </c>
      <c r="AB171" s="528">
        <v>10</v>
      </c>
      <c r="AC171" s="530">
        <f t="shared" si="13"/>
        <v>11633.774006692158</v>
      </c>
      <c r="AD171" s="528">
        <v>5</v>
      </c>
      <c r="AE171" s="530">
        <f t="shared" si="14"/>
        <v>12511.319452730804</v>
      </c>
      <c r="AF171" s="528"/>
      <c r="AG171" s="530">
        <f t="shared" si="15"/>
        <v>11105.2925551555</v>
      </c>
    </row>
    <row r="172" spans="1:33" x14ac:dyDescent="0.25">
      <c r="A172" s="2"/>
      <c r="B172" s="544" t="s">
        <v>152</v>
      </c>
      <c r="C172" s="421">
        <v>3439.5388527509854</v>
      </c>
      <c r="D172" s="421">
        <v>3545.7339641614362</v>
      </c>
      <c r="E172" s="421">
        <v>3657.9704469956582</v>
      </c>
      <c r="F172" s="421">
        <v>3835.9167053812407</v>
      </c>
      <c r="G172" s="421">
        <v>4115.7689110336642</v>
      </c>
      <c r="H172" s="421">
        <v>4370.3739377494758</v>
      </c>
      <c r="I172" s="421">
        <v>4657.7087910054124</v>
      </c>
      <c r="J172" s="421">
        <v>5008.2014072511338</v>
      </c>
      <c r="K172" s="421">
        <v>5239.7270535497064</v>
      </c>
      <c r="L172" s="421">
        <v>5268.4951545328795</v>
      </c>
      <c r="M172" s="421">
        <v>5626.2814005149412</v>
      </c>
      <c r="N172" s="421">
        <v>5865.3436739877143</v>
      </c>
      <c r="O172" s="421">
        <v>6296.8276787008199</v>
      </c>
      <c r="P172" s="481">
        <v>6614.6839251572101</v>
      </c>
      <c r="Q172" s="481">
        <v>6960.9006465227503</v>
      </c>
      <c r="R172" s="481">
        <v>7186.7688581629545</v>
      </c>
      <c r="S172" s="481">
        <v>7703.753729060988</v>
      </c>
      <c r="T172" s="421">
        <v>8120.8423088412474</v>
      </c>
      <c r="U172" s="481">
        <v>8717.0479807740758</v>
      </c>
      <c r="V172" s="482">
        <v>9277.3743692330008</v>
      </c>
      <c r="W172" s="485">
        <v>7071.2009653594623</v>
      </c>
      <c r="X172" s="2"/>
      <c r="Z172" s="528">
        <v>20</v>
      </c>
      <c r="AA172" s="530">
        <f t="shared" si="12"/>
        <v>5775.4629897683644</v>
      </c>
      <c r="AB172" s="528">
        <v>10</v>
      </c>
      <c r="AC172" s="530">
        <f t="shared" si="13"/>
        <v>7236.9824570955707</v>
      </c>
      <c r="AD172" s="528">
        <v>5</v>
      </c>
      <c r="AE172" s="530">
        <f t="shared" si="14"/>
        <v>8201.1574492144537</v>
      </c>
      <c r="AF172" s="528"/>
      <c r="AG172" s="530">
        <f t="shared" si="15"/>
        <v>7071.2009653594623</v>
      </c>
    </row>
    <row r="173" spans="1:33" x14ac:dyDescent="0.25">
      <c r="A173" s="2"/>
      <c r="B173" s="544" t="s">
        <v>57</v>
      </c>
      <c r="C173" s="421">
        <v>10655.425485273998</v>
      </c>
      <c r="D173" s="421">
        <v>11102.083506011635</v>
      </c>
      <c r="E173" s="421">
        <v>11781.056352439515</v>
      </c>
      <c r="F173" s="421">
        <v>12257.334853984532</v>
      </c>
      <c r="G173" s="421">
        <v>13341.15826668095</v>
      </c>
      <c r="H173" s="421">
        <v>13895.853393419593</v>
      </c>
      <c r="I173" s="421">
        <v>15139.499331532295</v>
      </c>
      <c r="J173" s="421">
        <v>16786.664239321915</v>
      </c>
      <c r="K173" s="421">
        <v>18310.357783501364</v>
      </c>
      <c r="L173" s="421">
        <v>19260.924199416921</v>
      </c>
      <c r="M173" s="421">
        <v>21064.085181108934</v>
      </c>
      <c r="N173" s="421">
        <v>22850.638846028618</v>
      </c>
      <c r="O173" s="421">
        <v>23833.209704918507</v>
      </c>
      <c r="P173" s="481">
        <v>24719.247505351945</v>
      </c>
      <c r="Q173" s="481">
        <v>25612.257831143987</v>
      </c>
      <c r="R173" s="481">
        <v>26856.288827754139</v>
      </c>
      <c r="S173" s="481">
        <v>28283.701437314361</v>
      </c>
      <c r="T173" s="421">
        <v>30152.741569647998</v>
      </c>
      <c r="U173" s="481">
        <v>31834.409098505068</v>
      </c>
      <c r="V173" s="482">
        <v>34217.715713821759</v>
      </c>
      <c r="W173" s="485">
        <v>25936.377852442365</v>
      </c>
      <c r="X173" s="2"/>
      <c r="Z173" s="528">
        <v>20</v>
      </c>
      <c r="AA173" s="530">
        <f t="shared" si="12"/>
        <v>20597.732656358898</v>
      </c>
      <c r="AB173" s="528">
        <v>10</v>
      </c>
      <c r="AC173" s="530">
        <f t="shared" si="13"/>
        <v>26942.429571559536</v>
      </c>
      <c r="AD173" s="528">
        <v>5</v>
      </c>
      <c r="AE173" s="530">
        <f t="shared" si="14"/>
        <v>30268.971329408661</v>
      </c>
      <c r="AF173" s="528"/>
      <c r="AG173" s="530">
        <f t="shared" si="15"/>
        <v>25936.377852442365</v>
      </c>
    </row>
    <row r="174" spans="1:33" x14ac:dyDescent="0.25">
      <c r="A174" s="2"/>
      <c r="B174" s="544" t="s">
        <v>50</v>
      </c>
      <c r="C174" s="421">
        <v>18883.743207380448</v>
      </c>
      <c r="D174" s="421">
        <v>19533.240821592008</v>
      </c>
      <c r="E174" s="421">
        <v>20356.647299736018</v>
      </c>
      <c r="F174" s="421">
        <v>20828.325918352079</v>
      </c>
      <c r="G174" s="421">
        <v>21458.371859356259</v>
      </c>
      <c r="H174" s="421">
        <v>22725.277494608355</v>
      </c>
      <c r="I174" s="421">
        <v>24652.949967162531</v>
      </c>
      <c r="J174" s="421">
        <v>25706.380079308507</v>
      </c>
      <c r="K174" s="421">
        <v>26665.837295293903</v>
      </c>
      <c r="L174" s="421">
        <v>26484.368290825743</v>
      </c>
      <c r="M174" s="421">
        <v>27280.165855488467</v>
      </c>
      <c r="N174" s="421">
        <v>26769.511885000364</v>
      </c>
      <c r="O174" s="421">
        <v>26438.016301997348</v>
      </c>
      <c r="P174" s="481">
        <v>27936.039664456341</v>
      </c>
      <c r="Q174" s="481">
        <v>28742.440378350919</v>
      </c>
      <c r="R174" s="481">
        <v>29668.859200484309</v>
      </c>
      <c r="S174" s="481">
        <v>31604.546311148199</v>
      </c>
      <c r="T174" s="421">
        <v>33086.096773901343</v>
      </c>
      <c r="U174" s="481">
        <v>34340.713345066724</v>
      </c>
      <c r="V174" s="482">
        <v>36470.706768910415</v>
      </c>
      <c r="W174" s="485">
        <v>29916.502021434553</v>
      </c>
      <c r="X174" s="2"/>
      <c r="Z174" s="528">
        <v>20</v>
      </c>
      <c r="AA174" s="530">
        <f t="shared" si="12"/>
        <v>26481.611935921013</v>
      </c>
      <c r="AB174" s="528">
        <v>10</v>
      </c>
      <c r="AC174" s="530">
        <f t="shared" si="13"/>
        <v>30233.709648480442</v>
      </c>
      <c r="AD174" s="528">
        <v>5</v>
      </c>
      <c r="AE174" s="530">
        <f t="shared" si="14"/>
        <v>33034.184479902193</v>
      </c>
      <c r="AF174" s="528"/>
      <c r="AG174" s="530">
        <f t="shared" si="15"/>
        <v>29916.502021434553</v>
      </c>
    </row>
    <row r="175" spans="1:33" x14ac:dyDescent="0.25">
      <c r="A175" s="2"/>
      <c r="B175" s="544" t="s">
        <v>10</v>
      </c>
      <c r="C175" s="421">
        <v>96822.953397709178</v>
      </c>
      <c r="D175" s="421">
        <v>99035.422441637871</v>
      </c>
      <c r="E175" s="421">
        <v>103476.98800105894</v>
      </c>
      <c r="F175" s="421">
        <v>102758.2345347502</v>
      </c>
      <c r="G175" s="421">
        <v>113857.35586486333</v>
      </c>
      <c r="H175" s="421">
        <v>109856.19525331871</v>
      </c>
      <c r="I175" s="421">
        <v>120837.35119159063</v>
      </c>
      <c r="J175" s="421">
        <v>122883.54886195781</v>
      </c>
      <c r="K175" s="421">
        <v>125011.13701054081</v>
      </c>
      <c r="L175" s="421">
        <v>122424.17256300553</v>
      </c>
      <c r="M175" s="421">
        <v>132048.13368444692</v>
      </c>
      <c r="N175" s="421">
        <v>139358.35429319614</v>
      </c>
      <c r="O175" s="421">
        <v>141634.97250737139</v>
      </c>
      <c r="P175" s="481">
        <v>138230.13730830551</v>
      </c>
      <c r="Q175" s="481">
        <v>129068.86813282182</v>
      </c>
      <c r="R175" s="481">
        <v>92968.09041378129</v>
      </c>
      <c r="S175" s="481">
        <v>83102.485669842281</v>
      </c>
      <c r="T175" s="421">
        <v>95058.468340727326</v>
      </c>
      <c r="U175" s="481">
        <v>96732.663191420259</v>
      </c>
      <c r="V175" s="482">
        <v>96490.983873554083</v>
      </c>
      <c r="W175" s="485">
        <v>106807.55995540223</v>
      </c>
      <c r="X175" s="2"/>
      <c r="Z175" s="528">
        <v>20</v>
      </c>
      <c r="AA175" s="530">
        <f t="shared" si="12"/>
        <v>113082.825826795</v>
      </c>
      <c r="AB175" s="528">
        <v>10</v>
      </c>
      <c r="AC175" s="530">
        <f t="shared" si="13"/>
        <v>114469.31574154668</v>
      </c>
      <c r="AD175" s="528">
        <v>5</v>
      </c>
      <c r="AE175" s="530">
        <f t="shared" si="14"/>
        <v>92870.538297865045</v>
      </c>
      <c r="AF175" s="528"/>
      <c r="AG175" s="530">
        <f t="shared" si="15"/>
        <v>106807.55995540223</v>
      </c>
    </row>
    <row r="176" spans="1:33" x14ac:dyDescent="0.25">
      <c r="A176" s="2"/>
      <c r="B176" s="544" t="s">
        <v>87</v>
      </c>
      <c r="C176" s="421">
        <v>5850.2990299245721</v>
      </c>
      <c r="D176" s="421">
        <v>6521.4392734886942</v>
      </c>
      <c r="E176" s="421">
        <v>7162.3200644084218</v>
      </c>
      <c r="F176" s="421">
        <v>7551.723116081459</v>
      </c>
      <c r="G176" s="421">
        <v>8982.1481724451478</v>
      </c>
      <c r="H176" s="421">
        <v>9602.1265576942351</v>
      </c>
      <c r="I176" s="421">
        <v>11542.675125743788</v>
      </c>
      <c r="J176" s="421">
        <v>13685.892975447357</v>
      </c>
      <c r="K176" s="421">
        <v>16782.207047281816</v>
      </c>
      <c r="L176" s="421">
        <v>16647.854749589907</v>
      </c>
      <c r="M176" s="421">
        <v>16979.073302385437</v>
      </c>
      <c r="N176" s="421">
        <v>17907.661671557966</v>
      </c>
      <c r="O176" s="421">
        <v>18931.654493140577</v>
      </c>
      <c r="P176" s="481">
        <v>19797.26554924485</v>
      </c>
      <c r="Q176" s="481">
        <v>20623.262463324845</v>
      </c>
      <c r="R176" s="481">
        <v>21631.497686176255</v>
      </c>
      <c r="S176" s="481">
        <v>24165.75256524537</v>
      </c>
      <c r="T176" s="421">
        <v>27191.668664086897</v>
      </c>
      <c r="U176" s="481">
        <v>29213.841463700192</v>
      </c>
      <c r="V176" s="482">
        <v>32297.303374015701</v>
      </c>
      <c r="W176" s="485">
        <v>22142.431413727289</v>
      </c>
      <c r="X176" s="2"/>
      <c r="Z176" s="528">
        <v>20</v>
      </c>
      <c r="AA176" s="530">
        <f t="shared" si="12"/>
        <v>16653.383367249175</v>
      </c>
      <c r="AB176" s="528">
        <v>10</v>
      </c>
      <c r="AC176" s="530">
        <f t="shared" si="13"/>
        <v>22873.89812328781</v>
      </c>
      <c r="AD176" s="528">
        <v>5</v>
      </c>
      <c r="AE176" s="530">
        <f t="shared" si="14"/>
        <v>26900.012750644884</v>
      </c>
      <c r="AF176" s="528"/>
      <c r="AG176" s="530">
        <f t="shared" si="15"/>
        <v>22142.431413727289</v>
      </c>
    </row>
    <row r="177" spans="1:33" x14ac:dyDescent="0.25">
      <c r="A177" s="2"/>
      <c r="B177" s="544" t="s">
        <v>40</v>
      </c>
      <c r="C177" s="421">
        <v>6825.3915111817996</v>
      </c>
      <c r="D177" s="421">
        <v>7361.3636785264498</v>
      </c>
      <c r="E177" s="421">
        <v>8037.4745354155802</v>
      </c>
      <c r="F177" s="421">
        <v>9254.5372007647493</v>
      </c>
      <c r="G177" s="421">
        <v>10226.7661539289</v>
      </c>
      <c r="H177" s="421">
        <v>11822.346928941701</v>
      </c>
      <c r="I177" s="421">
        <v>14912.2339332667</v>
      </c>
      <c r="J177" s="421">
        <v>16648.2416399717</v>
      </c>
      <c r="K177" s="421">
        <v>20163.609415571798</v>
      </c>
      <c r="L177" s="421">
        <v>19389.941176244301</v>
      </c>
      <c r="M177" s="421">
        <v>20490.126719387899</v>
      </c>
      <c r="N177" s="421">
        <v>22798.6744273279</v>
      </c>
      <c r="O177" s="421">
        <v>24303.4734145818</v>
      </c>
      <c r="P177" s="481">
        <v>26073.874530745099</v>
      </c>
      <c r="Q177" s="481">
        <v>25761.6480209933</v>
      </c>
      <c r="R177" s="481">
        <v>24085.324184794699</v>
      </c>
      <c r="S177" s="481">
        <v>24125.3988633755</v>
      </c>
      <c r="T177" s="421">
        <v>26005.979940468998</v>
      </c>
      <c r="U177" s="481">
        <v>28763.516631476701</v>
      </c>
      <c r="V177" s="482">
        <v>29181.363217767601</v>
      </c>
      <c r="W177" s="485">
        <v>23467.606289635103</v>
      </c>
      <c r="X177" s="2"/>
      <c r="Z177" s="528">
        <v>20</v>
      </c>
      <c r="AA177" s="530">
        <f t="shared" si="12"/>
        <v>18811.564306236662</v>
      </c>
      <c r="AB177" s="528">
        <v>10</v>
      </c>
      <c r="AC177" s="530">
        <f t="shared" si="13"/>
        <v>25158.93799509195</v>
      </c>
      <c r="AD177" s="528">
        <v>5</v>
      </c>
      <c r="AE177" s="530">
        <f t="shared" si="14"/>
        <v>26432.316567576701</v>
      </c>
      <c r="AF177" s="528"/>
      <c r="AG177" s="530">
        <f t="shared" si="15"/>
        <v>23467.606289635103</v>
      </c>
    </row>
    <row r="178" spans="1:33" x14ac:dyDescent="0.25">
      <c r="A178" s="2"/>
      <c r="B178" s="544" t="s">
        <v>153</v>
      </c>
      <c r="C178" s="421">
        <v>633.91829600328288</v>
      </c>
      <c r="D178" s="421">
        <v>677.38886820604603</v>
      </c>
      <c r="E178" s="421">
        <v>760.77228137709915</v>
      </c>
      <c r="F178" s="421">
        <v>779.92585736510125</v>
      </c>
      <c r="G178" s="421">
        <v>848.34335170905229</v>
      </c>
      <c r="H178" s="421">
        <v>939.51986846193608</v>
      </c>
      <c r="I178" s="421">
        <v>1033.5178908343255</v>
      </c>
      <c r="J178" s="421">
        <v>1113.9100008017228</v>
      </c>
      <c r="K178" s="421">
        <v>1229.085289495938</v>
      </c>
      <c r="L178" s="421">
        <v>1281.1027245746293</v>
      </c>
      <c r="M178" s="421">
        <v>1355.5391460924948</v>
      </c>
      <c r="N178" s="421">
        <v>1457.1223653829168</v>
      </c>
      <c r="O178" s="421">
        <v>1495.9112146113907</v>
      </c>
      <c r="P178" s="481">
        <v>1550.2881619354014</v>
      </c>
      <c r="Q178" s="481">
        <v>1714.5721177078244</v>
      </c>
      <c r="R178" s="481">
        <v>1813.750518276652</v>
      </c>
      <c r="S178" s="481">
        <v>1891.8344520939909</v>
      </c>
      <c r="T178" s="421">
        <v>1975.2524530497983</v>
      </c>
      <c r="U178" s="481">
        <v>2137.8500337542237</v>
      </c>
      <c r="V178" s="482">
        <v>2318.4862303222321</v>
      </c>
      <c r="W178" s="485">
        <v>1716.2999876416252</v>
      </c>
      <c r="X178" s="2"/>
      <c r="Z178" s="528">
        <v>20</v>
      </c>
      <c r="AA178" s="530">
        <f t="shared" si="12"/>
        <v>1350.4045561028029</v>
      </c>
      <c r="AB178" s="528">
        <v>10</v>
      </c>
      <c r="AC178" s="530">
        <f t="shared" si="13"/>
        <v>1771.0606693226928</v>
      </c>
      <c r="AD178" s="528">
        <v>5</v>
      </c>
      <c r="AE178" s="530">
        <f t="shared" si="14"/>
        <v>2027.4347374993795</v>
      </c>
      <c r="AF178" s="528"/>
      <c r="AG178" s="530">
        <f t="shared" si="15"/>
        <v>1716.2999876416252</v>
      </c>
    </row>
    <row r="179" spans="1:33" x14ac:dyDescent="0.25">
      <c r="A179" s="2"/>
      <c r="B179" s="690" t="s">
        <v>242</v>
      </c>
      <c r="C179" s="421">
        <v>16303.967365920373</v>
      </c>
      <c r="D179" s="421">
        <v>17373.89078181094</v>
      </c>
      <c r="E179" s="421">
        <v>17857.941376621588</v>
      </c>
      <c r="F179" s="421">
        <v>17340.02481633742</v>
      </c>
      <c r="G179" s="421">
        <v>18298.241498560939</v>
      </c>
      <c r="H179" s="421">
        <v>20462.104246560379</v>
      </c>
      <c r="I179" s="421">
        <v>21056.847224019162</v>
      </c>
      <c r="J179" s="421">
        <v>21552.49022509277</v>
      </c>
      <c r="K179" s="421">
        <v>23119.655063687085</v>
      </c>
      <c r="L179" s="421">
        <v>22162.3725675362</v>
      </c>
      <c r="M179" s="421">
        <v>22094.675967857362</v>
      </c>
      <c r="N179" s="421">
        <v>22768.305795089716</v>
      </c>
      <c r="O179" s="421">
        <v>21486.874088525787</v>
      </c>
      <c r="P179" s="481">
        <v>22152.011539806983</v>
      </c>
      <c r="Q179" s="481">
        <v>23951.274390771705</v>
      </c>
      <c r="R179" s="481">
        <v>23921.991624529288</v>
      </c>
      <c r="S179" s="481">
        <v>24927.1922993382</v>
      </c>
      <c r="T179" s="421">
        <v>25355.517177451591</v>
      </c>
      <c r="U179" s="481">
        <v>26510.982819536541</v>
      </c>
      <c r="V179" s="482">
        <v>27448.89535369135</v>
      </c>
      <c r="W179" s="485">
        <v>23833.983590568834</v>
      </c>
      <c r="X179" s="2"/>
      <c r="Z179" s="528">
        <v>20</v>
      </c>
      <c r="AA179" s="530">
        <f t="shared" si="12"/>
        <v>21807.262811137265</v>
      </c>
      <c r="AB179" s="528">
        <v>10</v>
      </c>
      <c r="AC179" s="530">
        <f t="shared" si="13"/>
        <v>24061.772105659853</v>
      </c>
      <c r="AD179" s="528">
        <v>5</v>
      </c>
      <c r="AE179" s="530">
        <f t="shared" si="14"/>
        <v>25632.915854909392</v>
      </c>
      <c r="AF179" s="528"/>
      <c r="AG179" s="530">
        <f t="shared" si="15"/>
        <v>23833.983590568834</v>
      </c>
    </row>
    <row r="180" spans="1:33" x14ac:dyDescent="0.25">
      <c r="A180" s="2"/>
      <c r="B180" s="544" t="s">
        <v>243</v>
      </c>
      <c r="C180" s="421">
        <v>9265.6352096535393</v>
      </c>
      <c r="D180" s="421">
        <v>9062.3234917777281</v>
      </c>
      <c r="E180" s="421">
        <v>9173.6565817170504</v>
      </c>
      <c r="F180" s="421">
        <v>9673.4414292278962</v>
      </c>
      <c r="G180" s="421">
        <v>10571.121152093319</v>
      </c>
      <c r="H180" s="421">
        <v>10749.327335820111</v>
      </c>
      <c r="I180" s="421">
        <v>11621.059534493399</v>
      </c>
      <c r="J180" s="421">
        <v>11971.645666568551</v>
      </c>
      <c r="K180" s="421">
        <v>12629.845048202485</v>
      </c>
      <c r="L180" s="421">
        <v>12207.432913887034</v>
      </c>
      <c r="M180" s="421">
        <v>12413.398003056773</v>
      </c>
      <c r="N180" s="421">
        <v>13256.496109662507</v>
      </c>
      <c r="O180" s="421">
        <v>13080.387395737298</v>
      </c>
      <c r="P180" s="481">
        <v>13489.111365066914</v>
      </c>
      <c r="Q180" s="481">
        <v>13761.12340986205</v>
      </c>
      <c r="R180" s="481">
        <v>13551.746815584025</v>
      </c>
      <c r="S180" s="481">
        <v>14291.364885618928</v>
      </c>
      <c r="T180" s="421">
        <v>14945.759004942744</v>
      </c>
      <c r="U180" s="481">
        <v>15621.598305440142</v>
      </c>
      <c r="V180" s="482">
        <v>16089.067670129836</v>
      </c>
      <c r="W180" s="485">
        <v>13773.729899760123</v>
      </c>
      <c r="X180" s="2"/>
      <c r="Z180" s="528">
        <v>20</v>
      </c>
      <c r="AA180" s="530">
        <f t="shared" si="12"/>
        <v>12371.277066427117</v>
      </c>
      <c r="AB180" s="528">
        <v>10</v>
      </c>
      <c r="AC180" s="530">
        <f t="shared" si="13"/>
        <v>14050.00529651012</v>
      </c>
      <c r="AD180" s="528">
        <v>5</v>
      </c>
      <c r="AE180" s="530">
        <f t="shared" si="14"/>
        <v>14899.907336343134</v>
      </c>
      <c r="AF180" s="528"/>
      <c r="AG180" s="530">
        <f t="shared" si="15"/>
        <v>13773.729899760123</v>
      </c>
    </row>
    <row r="181" spans="1:33" x14ac:dyDescent="0.25">
      <c r="A181" s="2"/>
      <c r="B181" s="690" t="s">
        <v>244</v>
      </c>
      <c r="C181" s="421">
        <v>6221.7800382870237</v>
      </c>
      <c r="D181" s="421">
        <v>6460.2164842081247</v>
      </c>
      <c r="E181" s="421">
        <v>6964.2799209791656</v>
      </c>
      <c r="F181" s="421">
        <v>7622.948308182974</v>
      </c>
      <c r="G181" s="421">
        <v>8139.5594795959632</v>
      </c>
      <c r="H181" s="421">
        <v>8593.844738492664</v>
      </c>
      <c r="I181" s="421">
        <v>9535.5985153569873</v>
      </c>
      <c r="J181" s="421">
        <v>10126.972501877292</v>
      </c>
      <c r="K181" s="421">
        <v>10499.629962712286</v>
      </c>
      <c r="L181" s="421">
        <v>10367.738904005388</v>
      </c>
      <c r="M181" s="421">
        <v>10139.818538833122</v>
      </c>
      <c r="N181" s="421">
        <v>10302.420352205665</v>
      </c>
      <c r="O181" s="421">
        <v>10457.158431700114</v>
      </c>
      <c r="P181" s="481">
        <v>10909.465044394954</v>
      </c>
      <c r="Q181" s="481">
        <v>11310.131008871855</v>
      </c>
      <c r="R181" s="481">
        <v>11641.840163889186</v>
      </c>
      <c r="S181" s="481">
        <v>12456.954121805304</v>
      </c>
      <c r="T181" s="421">
        <v>12245.014843148583</v>
      </c>
      <c r="U181" s="481">
        <v>12760.585152230195</v>
      </c>
      <c r="V181" s="482">
        <v>12982.896388734951</v>
      </c>
      <c r="W181" s="485">
        <v>11308.343061172875</v>
      </c>
      <c r="X181" s="2"/>
      <c r="Z181" s="528">
        <v>20</v>
      </c>
      <c r="AA181" s="530">
        <f t="shared" si="12"/>
        <v>9986.9426449755883</v>
      </c>
      <c r="AB181" s="528">
        <v>10</v>
      </c>
      <c r="AC181" s="530">
        <f t="shared" si="13"/>
        <v>11520.628404581394</v>
      </c>
      <c r="AD181" s="528">
        <v>5</v>
      </c>
      <c r="AE181" s="530">
        <f t="shared" si="14"/>
        <v>12417.458133961645</v>
      </c>
      <c r="AF181" s="528"/>
      <c r="AG181" s="530">
        <f t="shared" si="15"/>
        <v>11308.343061172875</v>
      </c>
    </row>
    <row r="182" spans="1:33" x14ac:dyDescent="0.25">
      <c r="A182" s="2"/>
      <c r="B182" s="544" t="s">
        <v>245</v>
      </c>
      <c r="C182" s="421">
        <v>3487.1699138520326</v>
      </c>
      <c r="D182" s="421">
        <v>3790.5866517477571</v>
      </c>
      <c r="E182" s="421">
        <v>3994.6948163695406</v>
      </c>
      <c r="F182" s="421">
        <v>4226.8041847564673</v>
      </c>
      <c r="G182" s="421">
        <v>4513.2270539627698</v>
      </c>
      <c r="H182" s="421">
        <v>4816.5817118524801</v>
      </c>
      <c r="I182" s="421">
        <v>5027.8968292961108</v>
      </c>
      <c r="J182" s="421">
        <v>5454.1157352616192</v>
      </c>
      <c r="K182" s="421">
        <v>5579.0164106304528</v>
      </c>
      <c r="L182" s="421">
        <v>5313.7577500883544</v>
      </c>
      <c r="M182" s="421">
        <v>5360.9705882476183</v>
      </c>
      <c r="N182" s="421">
        <v>5655.1373962924918</v>
      </c>
      <c r="O182" s="421">
        <v>5480.6059081986814</v>
      </c>
      <c r="P182" s="481">
        <v>5505.9935342451099</v>
      </c>
      <c r="Q182" s="481">
        <v>5570.620554479593</v>
      </c>
      <c r="R182" s="481">
        <v>5831.5256400760672</v>
      </c>
      <c r="S182" s="481">
        <v>6336.6456416411984</v>
      </c>
      <c r="T182" s="421">
        <v>6495.3877237033093</v>
      </c>
      <c r="U182" s="481">
        <v>6478.7077712748642</v>
      </c>
      <c r="V182" s="482">
        <v>6787.1314258181683</v>
      </c>
      <c r="W182" s="485">
        <v>5873.8270403300558</v>
      </c>
      <c r="X182" s="2"/>
      <c r="Z182" s="528">
        <v>20</v>
      </c>
      <c r="AA182" s="530">
        <f t="shared" si="12"/>
        <v>5285.3288620897347</v>
      </c>
      <c r="AB182" s="528">
        <v>10</v>
      </c>
      <c r="AC182" s="530">
        <f t="shared" si="13"/>
        <v>5950.2726183977102</v>
      </c>
      <c r="AD182" s="528">
        <v>5</v>
      </c>
      <c r="AE182" s="530">
        <f t="shared" si="14"/>
        <v>6385.8796405027215</v>
      </c>
      <c r="AF182" s="528"/>
      <c r="AG182" s="530">
        <f t="shared" si="15"/>
        <v>5873.8270403300558</v>
      </c>
    </row>
    <row r="183" spans="1:33" x14ac:dyDescent="0.25">
      <c r="A183" s="2"/>
      <c r="B183" s="544" t="s">
        <v>246</v>
      </c>
      <c r="C183" s="486">
        <v>1780.6284115716603</v>
      </c>
      <c r="D183" s="421">
        <v>1841.8785276824644</v>
      </c>
      <c r="E183" s="421">
        <v>1880.512594908751</v>
      </c>
      <c r="F183" s="421">
        <v>2001.0662191279434</v>
      </c>
      <c r="G183" s="421">
        <v>2087.583577228871</v>
      </c>
      <c r="H183" s="421">
        <v>2250.6333814391319</v>
      </c>
      <c r="I183" s="421">
        <v>2464.2446747942281</v>
      </c>
      <c r="J183" s="421">
        <v>2540.2017128897974</v>
      </c>
      <c r="K183" s="421">
        <v>2722.6883692449455</v>
      </c>
      <c r="L183" s="421">
        <v>2734.0208704630977</v>
      </c>
      <c r="M183" s="421">
        <v>2876.8911143452929</v>
      </c>
      <c r="N183" s="421">
        <v>2997.1524721549317</v>
      </c>
      <c r="O183" s="421">
        <v>2954.5791669921209</v>
      </c>
      <c r="P183" s="481">
        <v>3318.8852607235772</v>
      </c>
      <c r="Q183" s="481">
        <v>3817.4179262418511</v>
      </c>
      <c r="R183" s="481">
        <v>3837.7292429578256</v>
      </c>
      <c r="S183" s="481">
        <v>3889.3893923062637</v>
      </c>
      <c r="T183" s="421">
        <v>3915.7323746975553</v>
      </c>
      <c r="U183" s="481">
        <v>4037.8523144891783</v>
      </c>
      <c r="V183" s="482">
        <v>4128.0621585759991</v>
      </c>
      <c r="W183" s="485">
        <v>3480.9932423651994</v>
      </c>
      <c r="X183" s="2"/>
      <c r="Z183" s="528">
        <v>20</v>
      </c>
      <c r="AA183" s="530">
        <f t="shared" si="12"/>
        <v>2903.8574881417744</v>
      </c>
      <c r="AB183" s="528">
        <v>10</v>
      </c>
      <c r="AC183" s="530">
        <f t="shared" si="13"/>
        <v>3577.3691423484597</v>
      </c>
      <c r="AD183" s="528">
        <v>5</v>
      </c>
      <c r="AE183" s="530">
        <f t="shared" si="14"/>
        <v>3961.7530966053646</v>
      </c>
      <c r="AF183" s="528"/>
      <c r="AG183" s="530">
        <f t="shared" si="15"/>
        <v>3480.9932423651994</v>
      </c>
    </row>
    <row r="184" spans="1:33" x14ac:dyDescent="0.25">
      <c r="A184" s="2"/>
      <c r="B184" s="544" t="s">
        <v>17</v>
      </c>
      <c r="C184" s="421">
        <v>39882.623175459856</v>
      </c>
      <c r="D184" s="421">
        <v>39240.768096327709</v>
      </c>
      <c r="E184" s="421">
        <v>37667.03931276279</v>
      </c>
      <c r="F184" s="421">
        <v>41441.853780746285</v>
      </c>
      <c r="G184" s="421">
        <v>44601.786409544344</v>
      </c>
      <c r="H184" s="421">
        <v>47161.112994791023</v>
      </c>
      <c r="I184" s="421">
        <v>48552.533352226623</v>
      </c>
      <c r="J184" s="421">
        <v>49394.00347903277</v>
      </c>
      <c r="K184" s="421">
        <v>52047.054853339949</v>
      </c>
      <c r="L184" s="421">
        <v>49933.183961335788</v>
      </c>
      <c r="M184" s="421">
        <v>51529.835778540815</v>
      </c>
      <c r="N184" s="421">
        <v>56132.957525187565</v>
      </c>
      <c r="O184" s="421">
        <v>57364.432224779026</v>
      </c>
      <c r="P184" s="481">
        <v>55907.394165755933</v>
      </c>
      <c r="Q184" s="481">
        <v>55725.397557372824</v>
      </c>
      <c r="R184" s="481">
        <v>48611.145268417298</v>
      </c>
      <c r="S184" s="481">
        <v>45485.659574616773</v>
      </c>
      <c r="T184" s="421">
        <v>47309.124603904122</v>
      </c>
      <c r="U184" s="481">
        <v>48719.864051151068</v>
      </c>
      <c r="V184" s="482">
        <v>48908.482377333865</v>
      </c>
      <c r="W184" s="485">
        <v>49219.032371640635</v>
      </c>
      <c r="X184" s="2"/>
      <c r="Z184" s="528">
        <v>20</v>
      </c>
      <c r="AA184" s="530">
        <f t="shared" si="12"/>
        <v>48280.81262713133</v>
      </c>
      <c r="AB184" s="528">
        <v>10</v>
      </c>
      <c r="AC184" s="530">
        <f t="shared" si="13"/>
        <v>51569.429312705928</v>
      </c>
      <c r="AD184" s="528">
        <v>5</v>
      </c>
      <c r="AE184" s="530">
        <f t="shared" si="14"/>
        <v>47806.855175084624</v>
      </c>
      <c r="AF184" s="528"/>
      <c r="AG184" s="530">
        <f t="shared" si="15"/>
        <v>49219.032371640635</v>
      </c>
    </row>
    <row r="185" spans="1:33" x14ac:dyDescent="0.25">
      <c r="A185" s="2"/>
      <c r="B185" s="544" t="s">
        <v>154</v>
      </c>
      <c r="C185" s="421">
        <v>1884.1993909535197</v>
      </c>
      <c r="D185" s="421">
        <v>1965.9060081770997</v>
      </c>
      <c r="E185" s="421">
        <v>1961.682864443625</v>
      </c>
      <c r="F185" s="421">
        <v>2079.5268723995541</v>
      </c>
      <c r="G185" s="421">
        <v>2204.7032988793603</v>
      </c>
      <c r="H185" s="421">
        <v>2340.569691382972</v>
      </c>
      <c r="I185" s="421">
        <v>2407.3407494828316</v>
      </c>
      <c r="J185" s="421">
        <v>2526.4317118499289</v>
      </c>
      <c r="K185" s="421">
        <v>2609.1402235480896</v>
      </c>
      <c r="L185" s="421">
        <v>2612.1547259627182</v>
      </c>
      <c r="M185" s="421">
        <v>2662.6869407457493</v>
      </c>
      <c r="N185" s="421">
        <v>2682.6936062370314</v>
      </c>
      <c r="O185" s="421">
        <v>2764.7838085910421</v>
      </c>
      <c r="P185" s="481">
        <v>2749.2215905500425</v>
      </c>
      <c r="Q185" s="481">
        <v>2830.699106105787</v>
      </c>
      <c r="R185" s="481">
        <v>2971.3449826389019</v>
      </c>
      <c r="S185" s="481">
        <v>3075.9344793011596</v>
      </c>
      <c r="T185" s="421">
        <v>3203.9007579396971</v>
      </c>
      <c r="U185" s="481">
        <v>3393.0044195925457</v>
      </c>
      <c r="V185" s="482">
        <v>3535.568779164455</v>
      </c>
      <c r="W185" s="485">
        <v>2948.669743737099</v>
      </c>
      <c r="X185" s="2"/>
      <c r="Z185" s="528">
        <v>20</v>
      </c>
      <c r="AA185" s="530">
        <f t="shared" si="12"/>
        <v>2623.0747003973056</v>
      </c>
      <c r="AB185" s="528">
        <v>10</v>
      </c>
      <c r="AC185" s="530">
        <f t="shared" si="13"/>
        <v>2986.9838470866412</v>
      </c>
      <c r="AD185" s="528">
        <v>5</v>
      </c>
      <c r="AE185" s="530">
        <f t="shared" si="14"/>
        <v>3235.950683727352</v>
      </c>
      <c r="AF185" s="528"/>
      <c r="AG185" s="530">
        <f t="shared" si="15"/>
        <v>2948.669743737099</v>
      </c>
    </row>
    <row r="186" spans="1:33" x14ac:dyDescent="0.25">
      <c r="A186" s="2"/>
      <c r="B186" s="544" t="s">
        <v>64</v>
      </c>
      <c r="C186" s="421">
        <v>6021.3825463141384</v>
      </c>
      <c r="D186" s="421">
        <v>6484.728137972389</v>
      </c>
      <c r="E186" s="421">
        <v>7224.5489226096115</v>
      </c>
      <c r="F186" s="421">
        <v>7637.4121812896892</v>
      </c>
      <c r="G186" s="421">
        <v>8479.9171927620737</v>
      </c>
      <c r="H186" s="421">
        <v>9181.7350462044415</v>
      </c>
      <c r="I186" s="421">
        <v>10196.844315425193</v>
      </c>
      <c r="J186" s="421">
        <v>11224.59478538552</v>
      </c>
      <c r="K186" s="421">
        <v>12632.061648192888</v>
      </c>
      <c r="L186" s="421">
        <v>12546.043150097737</v>
      </c>
      <c r="M186" s="421">
        <v>12806.862465270187</v>
      </c>
      <c r="N186" s="421">
        <v>13746.948667636383</v>
      </c>
      <c r="O186" s="421">
        <v>13933.919979011154</v>
      </c>
      <c r="P186" s="481">
        <v>14629.038308884021</v>
      </c>
      <c r="Q186" s="481">
        <v>14659.549111287895</v>
      </c>
      <c r="R186" s="481">
        <v>14922.059908879</v>
      </c>
      <c r="S186" s="481">
        <v>15734.332888175601</v>
      </c>
      <c r="T186" s="421">
        <v>16534.339083105904</v>
      </c>
      <c r="U186" s="481">
        <v>17563.165365327692</v>
      </c>
      <c r="V186" s="482">
        <v>18989.039664287859</v>
      </c>
      <c r="W186" s="485">
        <v>14785.979698182584</v>
      </c>
      <c r="X186" s="2"/>
      <c r="Z186" s="528">
        <v>20</v>
      </c>
      <c r="AA186" s="530">
        <f t="shared" si="12"/>
        <v>12257.426168405967</v>
      </c>
      <c r="AB186" s="528">
        <v>10</v>
      </c>
      <c r="AC186" s="530">
        <f t="shared" si="13"/>
        <v>15351.925544186572</v>
      </c>
      <c r="AD186" s="528">
        <v>5</v>
      </c>
      <c r="AE186" s="530">
        <f t="shared" si="14"/>
        <v>16748.587381955211</v>
      </c>
      <c r="AF186" s="528"/>
      <c r="AG186" s="530">
        <f t="shared" si="15"/>
        <v>14785.979698182584</v>
      </c>
    </row>
    <row r="187" spans="1:33" x14ac:dyDescent="0.25">
      <c r="A187" s="2"/>
      <c r="B187" s="690" t="s">
        <v>247</v>
      </c>
      <c r="C187" s="421">
        <v>14271.41998173586</v>
      </c>
      <c r="D187" s="421">
        <v>14240.753779848405</v>
      </c>
      <c r="E187" s="421">
        <v>14200.585191003025</v>
      </c>
      <c r="F187" s="421">
        <v>13767.677063235296</v>
      </c>
      <c r="G187" s="421">
        <v>13786.286542522217</v>
      </c>
      <c r="H187" s="421">
        <v>15424.327398983834</v>
      </c>
      <c r="I187" s="421">
        <v>17027.844174860875</v>
      </c>
      <c r="J187" s="421">
        <v>19209.158329028462</v>
      </c>
      <c r="K187" s="421">
        <v>18738.611037500723</v>
      </c>
      <c r="L187" s="421">
        <v>18599.625474570254</v>
      </c>
      <c r="M187" s="421">
        <v>19387.862527356021</v>
      </c>
      <c r="N187" s="421">
        <v>21922.739531263629</v>
      </c>
      <c r="O187" s="421">
        <v>21565.037998284195</v>
      </c>
      <c r="P187" s="481">
        <v>22369.391216976765</v>
      </c>
      <c r="Q187" s="481">
        <v>23889.783733566936</v>
      </c>
      <c r="R187" s="481">
        <v>24067.194593128515</v>
      </c>
      <c r="S187" s="481">
        <v>25681.312665529433</v>
      </c>
      <c r="T187" s="421">
        <v>27242.656049581979</v>
      </c>
      <c r="U187" s="481">
        <v>28657.408331149414</v>
      </c>
      <c r="V187" s="482">
        <v>30259.961029544269</v>
      </c>
      <c r="W187" s="485">
        <v>23967.174377969452</v>
      </c>
      <c r="X187" s="2"/>
      <c r="Z187" s="528">
        <v>20</v>
      </c>
      <c r="AA187" s="530">
        <f t="shared" si="12"/>
        <v>20215.481832483511</v>
      </c>
      <c r="AB187" s="528">
        <v>10</v>
      </c>
      <c r="AC187" s="530">
        <f t="shared" si="13"/>
        <v>24504.334767638116</v>
      </c>
      <c r="AD187" s="528">
        <v>5</v>
      </c>
      <c r="AE187" s="530">
        <f t="shared" si="14"/>
        <v>27181.706533786724</v>
      </c>
      <c r="AF187" s="528"/>
      <c r="AG187" s="530">
        <f t="shared" si="15"/>
        <v>23967.174377969452</v>
      </c>
    </row>
    <row r="188" spans="1:33" x14ac:dyDescent="0.25">
      <c r="A188" s="2"/>
      <c r="B188" s="544" t="s">
        <v>155</v>
      </c>
      <c r="C188" s="421">
        <v>693.01183742814294</v>
      </c>
      <c r="D188" s="421">
        <v>639.62497762043449</v>
      </c>
      <c r="E188" s="421">
        <v>786.37053536911037</v>
      </c>
      <c r="F188" s="421">
        <v>835.95781999662495</v>
      </c>
      <c r="G188" s="421">
        <v>875.87975845994686</v>
      </c>
      <c r="H188" s="421">
        <v>908.46986225291005</v>
      </c>
      <c r="I188" s="421">
        <v>944.76945389196055</v>
      </c>
      <c r="J188" s="421">
        <v>1020.2515610887008</v>
      </c>
      <c r="K188" s="421">
        <v>1070.5127760741295</v>
      </c>
      <c r="L188" s="421">
        <v>1088.3744656112322</v>
      </c>
      <c r="M188" s="421">
        <v>1134.088556143784</v>
      </c>
      <c r="N188" s="421">
        <v>1203.210271605943</v>
      </c>
      <c r="O188" s="421">
        <v>1405.5744244361611</v>
      </c>
      <c r="P188" s="481">
        <v>1746.5544651286998</v>
      </c>
      <c r="Q188" s="481">
        <v>1787.6491298146934</v>
      </c>
      <c r="R188" s="481">
        <v>1586.6886479037385</v>
      </c>
      <c r="S188" s="481">
        <v>1596.6205422598548</v>
      </c>
      <c r="T188" s="421">
        <v>1642.6065930855375</v>
      </c>
      <c r="U188" s="481">
        <v>1702.5409697290252</v>
      </c>
      <c r="V188" s="482">
        <v>1789.5884309979504</v>
      </c>
      <c r="W188" s="485">
        <v>1482.0128312835629</v>
      </c>
      <c r="X188" s="2"/>
      <c r="Z188" s="528">
        <v>20</v>
      </c>
      <c r="AA188" s="530">
        <f t="shared" si="12"/>
        <v>1222.9172539449289</v>
      </c>
      <c r="AB188" s="528">
        <v>10</v>
      </c>
      <c r="AC188" s="530">
        <f t="shared" si="13"/>
        <v>1559.5122031105388</v>
      </c>
      <c r="AD188" s="528">
        <v>5</v>
      </c>
      <c r="AE188" s="530">
        <f t="shared" si="14"/>
        <v>1663.6090367952213</v>
      </c>
      <c r="AF188" s="528"/>
      <c r="AG188" s="530">
        <f t="shared" si="15"/>
        <v>1482.0128312835629</v>
      </c>
    </row>
    <row r="189" spans="1:33" x14ac:dyDescent="0.25">
      <c r="A189" s="2"/>
      <c r="B189" s="544" t="s">
        <v>156</v>
      </c>
      <c r="C189" s="421">
        <v>43833.220963637228</v>
      </c>
      <c r="D189" s="421">
        <v>43136.430282208887</v>
      </c>
      <c r="E189" s="421">
        <v>45120.407699481497</v>
      </c>
      <c r="F189" s="421">
        <v>48756.562551354597</v>
      </c>
      <c r="G189" s="421">
        <v>54301.697751718872</v>
      </c>
      <c r="H189" s="421">
        <v>58717.217145477247</v>
      </c>
      <c r="I189" s="421">
        <v>63910.084700340172</v>
      </c>
      <c r="J189" s="421">
        <v>68628.382558535421</v>
      </c>
      <c r="K189" s="421">
        <v>67576.862830939179</v>
      </c>
      <c r="L189" s="421">
        <v>66149.004645051624</v>
      </c>
      <c r="M189" s="421">
        <v>75294.356554541591</v>
      </c>
      <c r="N189" s="421">
        <v>80052.39149826506</v>
      </c>
      <c r="O189" s="421">
        <v>82064.961191083639</v>
      </c>
      <c r="P189" s="481">
        <v>83001.787801370709</v>
      </c>
      <c r="Q189" s="481">
        <v>84423.191343267463</v>
      </c>
      <c r="R189" s="481">
        <v>86974.747623062663</v>
      </c>
      <c r="S189" s="481">
        <v>89386.079399931885</v>
      </c>
      <c r="T189" s="421">
        <v>94940.970785297017</v>
      </c>
      <c r="U189" s="481">
        <v>100051.43441711173</v>
      </c>
      <c r="V189" s="482">
        <v>101375.77531061201</v>
      </c>
      <c r="W189" s="485">
        <v>84729.049817440609</v>
      </c>
      <c r="X189" s="2"/>
      <c r="Z189" s="528">
        <v>20</v>
      </c>
      <c r="AA189" s="530">
        <f t="shared" si="12"/>
        <v>71884.778352664434</v>
      </c>
      <c r="AB189" s="528">
        <v>10</v>
      </c>
      <c r="AC189" s="530">
        <f t="shared" si="13"/>
        <v>87756.569592454369</v>
      </c>
      <c r="AD189" s="528">
        <v>5</v>
      </c>
      <c r="AE189" s="530">
        <f t="shared" si="14"/>
        <v>94545.801507203054</v>
      </c>
      <c r="AF189" s="528"/>
      <c r="AG189" s="530">
        <f t="shared" si="15"/>
        <v>84729.049817440609</v>
      </c>
    </row>
    <row r="190" spans="1:33" x14ac:dyDescent="0.25">
      <c r="A190" s="2"/>
      <c r="B190" s="544" t="s">
        <v>60</v>
      </c>
      <c r="C190" s="421">
        <v>11380.831027365886</v>
      </c>
      <c r="D190" s="421">
        <v>12391.273337151692</v>
      </c>
      <c r="E190" s="421">
        <v>13312.203306834008</v>
      </c>
      <c r="F190" s="421">
        <v>14165.612056132186</v>
      </c>
      <c r="G190" s="421">
        <v>15212.513476790857</v>
      </c>
      <c r="H190" s="421">
        <v>16639.394123979913</v>
      </c>
      <c r="I190" s="421">
        <v>18891.239769726355</v>
      </c>
      <c r="J190" s="421">
        <v>21200.328642364009</v>
      </c>
      <c r="K190" s="421">
        <v>23725.857755899597</v>
      </c>
      <c r="L190" s="421">
        <v>23102.812713740212</v>
      </c>
      <c r="M190" s="421">
        <v>25171.613107141831</v>
      </c>
      <c r="N190" s="421">
        <v>26049.792384201595</v>
      </c>
      <c r="O190" s="421">
        <v>26933.422216762581</v>
      </c>
      <c r="P190" s="421">
        <v>27967.172303374085</v>
      </c>
      <c r="Q190" s="481">
        <v>28991.56583083947</v>
      </c>
      <c r="R190" s="481">
        <v>29924.121548370174</v>
      </c>
      <c r="S190" s="481">
        <v>29651.524134683397</v>
      </c>
      <c r="T190" s="421">
        <v>30907.422791259225</v>
      </c>
      <c r="U190" s="481">
        <v>32574.823144565144</v>
      </c>
      <c r="V190" s="482">
        <v>34177.952759386164</v>
      </c>
      <c r="W190" s="485">
        <v>27933.561239746534</v>
      </c>
      <c r="X190" s="2"/>
      <c r="Z190" s="528">
        <v>20</v>
      </c>
      <c r="AA190" s="530">
        <f t="shared" si="12"/>
        <v>23118.573821528422</v>
      </c>
      <c r="AB190" s="528">
        <v>10</v>
      </c>
      <c r="AC190" s="530">
        <f t="shared" si="13"/>
        <v>29234.941022058367</v>
      </c>
      <c r="AD190" s="528">
        <v>5</v>
      </c>
      <c r="AE190" s="530">
        <f t="shared" si="14"/>
        <v>31447.168875652824</v>
      </c>
      <c r="AF190" s="528"/>
      <c r="AG190" s="530">
        <f t="shared" si="15"/>
        <v>27933.561239746534</v>
      </c>
    </row>
    <row r="191" spans="1:33" x14ac:dyDescent="0.25">
      <c r="A191" s="2"/>
      <c r="B191" s="544" t="s">
        <v>37</v>
      </c>
      <c r="C191" s="421">
        <v>18007.966180915068</v>
      </c>
      <c r="D191" s="421">
        <v>18956.289996575455</v>
      </c>
      <c r="E191" s="421">
        <v>20241.525420830847</v>
      </c>
      <c r="F191" s="421">
        <v>21089.304250219655</v>
      </c>
      <c r="G191" s="421">
        <v>22740.295368976826</v>
      </c>
      <c r="H191" s="421">
        <v>23852.643284183148</v>
      </c>
      <c r="I191" s="421">
        <v>25689.39548899456</v>
      </c>
      <c r="J191" s="421">
        <v>27541.483838737982</v>
      </c>
      <c r="K191" s="421">
        <v>29604.291234848079</v>
      </c>
      <c r="L191" s="421">
        <v>27564.23493388106</v>
      </c>
      <c r="M191" s="421">
        <v>27845.511987705231</v>
      </c>
      <c r="N191" s="421">
        <v>28931.383714151776</v>
      </c>
      <c r="O191" s="421">
        <v>29042.820272964134</v>
      </c>
      <c r="P191" s="421">
        <v>29973.699107485143</v>
      </c>
      <c r="Q191" s="481">
        <v>30870.023666742534</v>
      </c>
      <c r="R191" s="481">
        <v>31636.750034272027</v>
      </c>
      <c r="S191" s="481">
        <v>33868.315582561569</v>
      </c>
      <c r="T191" s="421">
        <v>36650.802190346112</v>
      </c>
      <c r="U191" s="481">
        <v>38749.251982072303</v>
      </c>
      <c r="V191" s="482">
        <v>40656.557365045235</v>
      </c>
      <c r="W191" s="485">
        <v>32436.824772089833</v>
      </c>
      <c r="X191" s="2"/>
      <c r="Z191" s="528">
        <v>20</v>
      </c>
      <c r="AA191" s="530">
        <f t="shared" si="12"/>
        <v>28175.627295075439</v>
      </c>
      <c r="AB191" s="528">
        <v>10</v>
      </c>
      <c r="AC191" s="530">
        <f t="shared" si="13"/>
        <v>32822.511590334601</v>
      </c>
      <c r="AD191" s="528">
        <v>5</v>
      </c>
      <c r="AE191" s="530">
        <f t="shared" si="14"/>
        <v>36312.335430859457</v>
      </c>
      <c r="AF191" s="528"/>
      <c r="AG191" s="530">
        <f t="shared" si="15"/>
        <v>32436.824772089833</v>
      </c>
    </row>
    <row r="192" spans="1:33" x14ac:dyDescent="0.25">
      <c r="A192" s="2"/>
      <c r="B192" s="544" t="s">
        <v>157</v>
      </c>
      <c r="C192" s="421">
        <v>1445.486228502871</v>
      </c>
      <c r="D192" s="421">
        <v>1323.1521882928241</v>
      </c>
      <c r="E192" s="421">
        <v>1271.9790252038547</v>
      </c>
      <c r="F192" s="421">
        <v>1344.0553516959076</v>
      </c>
      <c r="G192" s="421">
        <v>1411.4684257429856</v>
      </c>
      <c r="H192" s="421">
        <v>1497.1830339902567</v>
      </c>
      <c r="I192" s="421">
        <v>1611.3740583322708</v>
      </c>
      <c r="J192" s="421">
        <v>1735.8945696380122</v>
      </c>
      <c r="K192" s="421">
        <v>1853.1374653739922</v>
      </c>
      <c r="L192" s="421">
        <v>1737.9725089158239</v>
      </c>
      <c r="M192" s="421">
        <v>1832.8315730862723</v>
      </c>
      <c r="N192" s="421">
        <v>2064.5958034054775</v>
      </c>
      <c r="O192" s="421">
        <v>2142.5070479064334</v>
      </c>
      <c r="P192" s="481">
        <v>2185.8687833000486</v>
      </c>
      <c r="Q192" s="481">
        <v>2216.2650532199182</v>
      </c>
      <c r="R192" s="481">
        <v>2235.8269641723027</v>
      </c>
      <c r="S192" s="481">
        <v>2271.613906064701</v>
      </c>
      <c r="T192" s="421">
        <v>2337.642684032643</v>
      </c>
      <c r="U192" s="481">
        <v>2421.0158776116341</v>
      </c>
      <c r="V192" s="482">
        <v>2465.5206427305134</v>
      </c>
      <c r="W192" s="485">
        <v>2144.6541360120968</v>
      </c>
      <c r="X192" s="2"/>
      <c r="Z192" s="528">
        <v>20</v>
      </c>
      <c r="AA192" s="530">
        <f t="shared" si="12"/>
        <v>1870.2695595609373</v>
      </c>
      <c r="AB192" s="528">
        <v>10</v>
      </c>
      <c r="AC192" s="530">
        <f t="shared" si="13"/>
        <v>2217.3688335529941</v>
      </c>
      <c r="AD192" s="528">
        <v>5</v>
      </c>
      <c r="AE192" s="530">
        <f t="shared" si="14"/>
        <v>2346.3240149223589</v>
      </c>
      <c r="AF192" s="528"/>
      <c r="AG192" s="530">
        <f t="shared" si="15"/>
        <v>2144.6541360120968</v>
      </c>
    </row>
    <row r="193" spans="1:33" x14ac:dyDescent="0.25">
      <c r="A193" s="2"/>
      <c r="B193" s="544" t="s">
        <v>52</v>
      </c>
      <c r="C193" s="421">
        <v>7714.9083836518357</v>
      </c>
      <c r="D193" s="421">
        <v>7989.759965136659</v>
      </c>
      <c r="E193" s="421">
        <v>8310.7593840256777</v>
      </c>
      <c r="F193" s="421">
        <v>8608.7361706857919</v>
      </c>
      <c r="G193" s="421">
        <v>9131.2685809359918</v>
      </c>
      <c r="H193" s="421">
        <v>9790.6372429718176</v>
      </c>
      <c r="I193" s="421">
        <v>10518.418629478285</v>
      </c>
      <c r="J193" s="421">
        <v>11233.929724147101</v>
      </c>
      <c r="K193" s="421">
        <v>11661.278359529346</v>
      </c>
      <c r="L193" s="421">
        <v>11409.572065480115</v>
      </c>
      <c r="M193" s="421">
        <v>11721.555056288877</v>
      </c>
      <c r="N193" s="421">
        <v>12172.314737984716</v>
      </c>
      <c r="O193" s="421">
        <v>12057.268708853124</v>
      </c>
      <c r="P193" s="481">
        <v>12450.497503355584</v>
      </c>
      <c r="Q193" s="481">
        <v>12520.713748422864</v>
      </c>
      <c r="R193" s="481">
        <v>12552.340126642983</v>
      </c>
      <c r="S193" s="481">
        <v>12592.486871232817</v>
      </c>
      <c r="T193" s="421">
        <v>12703.42124207877</v>
      </c>
      <c r="U193" s="481">
        <v>12928.794214607949</v>
      </c>
      <c r="V193" s="482">
        <v>12999.12025559732</v>
      </c>
      <c r="W193" s="485">
        <v>12092.824279031282</v>
      </c>
      <c r="X193" s="2"/>
      <c r="Z193" s="528">
        <v>20</v>
      </c>
      <c r="AA193" s="530">
        <f t="shared" si="12"/>
        <v>11053.38904855538</v>
      </c>
      <c r="AB193" s="528">
        <v>10</v>
      </c>
      <c r="AC193" s="530">
        <f t="shared" si="13"/>
        <v>12469.851246506498</v>
      </c>
      <c r="AD193" s="528">
        <v>5</v>
      </c>
      <c r="AE193" s="530">
        <f t="shared" si="14"/>
        <v>12755.232542031968</v>
      </c>
      <c r="AF193" s="528"/>
      <c r="AG193" s="530">
        <f t="shared" si="15"/>
        <v>12092.824279031282</v>
      </c>
    </row>
    <row r="194" spans="1:33" x14ac:dyDescent="0.25">
      <c r="A194" s="2"/>
      <c r="B194" s="544" t="s">
        <v>24</v>
      </c>
      <c r="C194" s="421">
        <v>18551.261115038622</v>
      </c>
      <c r="D194" s="421">
        <v>19693.443233879629</v>
      </c>
      <c r="E194" s="421">
        <v>21396.83774553693</v>
      </c>
      <c r="F194" s="421">
        <v>22074.014282138374</v>
      </c>
      <c r="G194" s="421">
        <v>23785.287237049215</v>
      </c>
      <c r="H194" s="421">
        <v>25186.867566809233</v>
      </c>
      <c r="I194" s="421">
        <v>26877.992099403407</v>
      </c>
      <c r="J194" s="421">
        <v>29059.76568120368</v>
      </c>
      <c r="K194" s="421">
        <v>29946.077489130246</v>
      </c>
      <c r="L194" s="421">
        <v>29644.43415417229</v>
      </c>
      <c r="M194" s="421">
        <v>31740.459559684812</v>
      </c>
      <c r="N194" s="421">
        <v>32546.753653123364</v>
      </c>
      <c r="O194" s="421">
        <v>33557.128719643435</v>
      </c>
      <c r="P194" s="481">
        <v>34244.31213931174</v>
      </c>
      <c r="Q194" s="481">
        <v>35324.497670477314</v>
      </c>
      <c r="R194" s="481">
        <v>37907.500310201576</v>
      </c>
      <c r="S194" s="481">
        <v>39567.016624344527</v>
      </c>
      <c r="T194" s="421">
        <v>41001.066886227316</v>
      </c>
      <c r="U194" s="481">
        <v>42136.08038518508</v>
      </c>
      <c r="V194" s="482">
        <v>43028.896353341428</v>
      </c>
      <c r="W194" s="485">
        <v>36232.322662436382</v>
      </c>
      <c r="X194" s="2"/>
      <c r="Z194" s="528">
        <v>20</v>
      </c>
      <c r="AA194" s="530">
        <f t="shared" si="12"/>
        <v>30863.484645295113</v>
      </c>
      <c r="AB194" s="528">
        <v>10</v>
      </c>
      <c r="AC194" s="530">
        <f t="shared" si="13"/>
        <v>37105.371230154051</v>
      </c>
      <c r="AD194" s="528">
        <v>5</v>
      </c>
      <c r="AE194" s="530">
        <f t="shared" si="14"/>
        <v>40728.112111859984</v>
      </c>
      <c r="AF194" s="528"/>
      <c r="AG194" s="530">
        <f t="shared" si="15"/>
        <v>36232.322662436382</v>
      </c>
    </row>
    <row r="195" spans="1:33" x14ac:dyDescent="0.25">
      <c r="A195" s="2"/>
      <c r="B195" s="544" t="s">
        <v>43</v>
      </c>
      <c r="C195" s="421">
        <v>21592.335149939321</v>
      </c>
      <c r="D195" s="421">
        <v>22959.007315025916</v>
      </c>
      <c r="E195" s="421">
        <v>24371.598849266567</v>
      </c>
      <c r="F195" s="421">
        <v>25018.761093709458</v>
      </c>
      <c r="G195" s="421">
        <v>26119.930033334396</v>
      </c>
      <c r="H195" s="421">
        <v>27606.934051626933</v>
      </c>
      <c r="I195" s="421">
        <v>30683.160465238532</v>
      </c>
      <c r="J195" s="421">
        <v>32435.784231980429</v>
      </c>
      <c r="K195" s="421">
        <v>33263.272398524918</v>
      </c>
      <c r="L195" s="421">
        <v>32123.250799900703</v>
      </c>
      <c r="M195" s="421">
        <v>31703.865758232791</v>
      </c>
      <c r="N195" s="421">
        <v>31867.973239686235</v>
      </c>
      <c r="O195" s="421">
        <v>31720.119998653481</v>
      </c>
      <c r="P195" s="481">
        <v>32434.003201770411</v>
      </c>
      <c r="Q195" s="481">
        <v>33525.740629908942</v>
      </c>
      <c r="R195" s="481">
        <v>34912.476126667898</v>
      </c>
      <c r="S195" s="481">
        <v>37282.442513192102</v>
      </c>
      <c r="T195" s="421">
        <v>39575.53514851287</v>
      </c>
      <c r="U195" s="481">
        <v>40482.589010322285</v>
      </c>
      <c r="V195" s="482">
        <v>42214.130393474341</v>
      </c>
      <c r="W195" s="485">
        <v>35353.32258697482</v>
      </c>
      <c r="X195" s="2"/>
      <c r="Z195" s="528">
        <v>20</v>
      </c>
      <c r="AA195" s="530">
        <f t="shared" si="12"/>
        <v>31594.645520448423</v>
      </c>
      <c r="AB195" s="528">
        <v>10</v>
      </c>
      <c r="AC195" s="530">
        <f t="shared" si="13"/>
        <v>35571.887602042138</v>
      </c>
      <c r="AD195" s="528">
        <v>5</v>
      </c>
      <c r="AE195" s="530">
        <f t="shared" si="14"/>
        <v>38893.434638433901</v>
      </c>
      <c r="AF195" s="528"/>
      <c r="AG195" s="530">
        <f t="shared" si="15"/>
        <v>35353.32258697482</v>
      </c>
    </row>
    <row r="196" spans="1:33" x14ac:dyDescent="0.25">
      <c r="A196" s="2"/>
      <c r="B196" s="544" t="s">
        <v>158</v>
      </c>
      <c r="C196" s="421">
        <v>4339.6840196001285</v>
      </c>
      <c r="D196" s="421">
        <v>4335.3672142820515</v>
      </c>
      <c r="E196" s="421">
        <v>4542.3359395630187</v>
      </c>
      <c r="F196" s="421">
        <v>4860.3378813314284</v>
      </c>
      <c r="G196" s="421">
        <v>5218.6812358884918</v>
      </c>
      <c r="H196" s="421">
        <v>5670.9551285460084</v>
      </c>
      <c r="I196" s="421">
        <v>6242.373143106518</v>
      </c>
      <c r="J196" s="421">
        <v>6795.3447939959979</v>
      </c>
      <c r="K196" s="421">
        <v>7287.5852216105977</v>
      </c>
      <c r="L196" s="421">
        <v>7550.294887364138</v>
      </c>
      <c r="M196" s="421">
        <v>8194.2696583498473</v>
      </c>
      <c r="N196" s="421">
        <v>9007.6573630128787</v>
      </c>
      <c r="O196" s="421">
        <v>10315.180247160575</v>
      </c>
      <c r="P196" s="481">
        <v>10852.06404247671</v>
      </c>
      <c r="Q196" s="481">
        <v>11256.856049753686</v>
      </c>
      <c r="R196" s="481">
        <v>11557.487051768907</v>
      </c>
      <c r="S196" s="481">
        <v>12224.215765146479</v>
      </c>
      <c r="T196" s="421">
        <v>12584.104423115128</v>
      </c>
      <c r="U196" s="481">
        <v>13168.171424966336</v>
      </c>
      <c r="V196" s="482">
        <v>13620.118480375222</v>
      </c>
      <c r="W196" s="485">
        <v>10796.662026085898</v>
      </c>
      <c r="X196" s="2"/>
      <c r="Z196" s="528">
        <v>20</v>
      </c>
      <c r="AA196" s="530">
        <f t="shared" si="12"/>
        <v>8481.1541985707063</v>
      </c>
      <c r="AB196" s="528">
        <v>10</v>
      </c>
      <c r="AC196" s="530">
        <f t="shared" si="13"/>
        <v>11278.012450612576</v>
      </c>
      <c r="AD196" s="528">
        <v>5</v>
      </c>
      <c r="AE196" s="530">
        <f t="shared" si="14"/>
        <v>12630.819429074414</v>
      </c>
      <c r="AF196" s="528"/>
      <c r="AG196" s="530">
        <f t="shared" si="15"/>
        <v>10796.662026085898</v>
      </c>
    </row>
    <row r="197" spans="1:33" x14ac:dyDescent="0.25">
      <c r="A197" s="2"/>
      <c r="B197" s="544" t="s">
        <v>159</v>
      </c>
      <c r="C197" s="421">
        <v>1824.6099091849801</v>
      </c>
      <c r="D197" s="421">
        <v>1931.3470026192099</v>
      </c>
      <c r="E197" s="421">
        <v>2030.5245270507401</v>
      </c>
      <c r="F197" s="421">
        <v>2166.7865872075599</v>
      </c>
      <c r="G197" s="421">
        <v>2247.83313613992</v>
      </c>
      <c r="H197" s="421">
        <v>2422.9667830028402</v>
      </c>
      <c r="I197" s="421">
        <v>2672.2717916229799</v>
      </c>
      <c r="J197" s="421">
        <v>2976.97477334614</v>
      </c>
      <c r="K197" s="421">
        <v>3183.8369483864899</v>
      </c>
      <c r="L197" s="421">
        <v>3225.05519213463</v>
      </c>
      <c r="M197" s="421">
        <v>3168.5517837641601</v>
      </c>
      <c r="N197" s="421">
        <v>3673.4869020701299</v>
      </c>
      <c r="O197" s="421">
        <v>4102.8084295557901</v>
      </c>
      <c r="P197" s="481">
        <v>4189.4487783471604</v>
      </c>
      <c r="Q197" s="481">
        <v>4734.8330462674403</v>
      </c>
      <c r="R197" s="481">
        <v>5047.9277884951098</v>
      </c>
      <c r="S197" s="481">
        <v>4415.7695246826097</v>
      </c>
      <c r="T197" s="421">
        <v>4362.57840927293</v>
      </c>
      <c r="U197" s="481">
        <v>4258.7751605658104</v>
      </c>
      <c r="V197" s="482">
        <v>4122.5266849194604</v>
      </c>
      <c r="W197" s="485">
        <v>3995.7106074376829</v>
      </c>
      <c r="X197" s="2"/>
      <c r="Z197" s="528">
        <v>20</v>
      </c>
      <c r="AA197" s="530">
        <f t="shared" si="12"/>
        <v>3337.9456579318053</v>
      </c>
      <c r="AB197" s="528">
        <v>10</v>
      </c>
      <c r="AC197" s="530">
        <f t="shared" si="13"/>
        <v>4207.6706507940598</v>
      </c>
      <c r="AD197" s="528">
        <v>5</v>
      </c>
      <c r="AE197" s="530">
        <f t="shared" si="14"/>
        <v>4441.5155135871846</v>
      </c>
      <c r="AF197" s="528"/>
      <c r="AG197" s="530">
        <f t="shared" si="15"/>
        <v>3995.7106074376829</v>
      </c>
    </row>
    <row r="198" spans="1:33" x14ac:dyDescent="0.25">
      <c r="A198" s="2"/>
      <c r="B198" s="544" t="s">
        <v>77</v>
      </c>
      <c r="C198" s="421">
        <v>7634.2940477568072</v>
      </c>
      <c r="D198" s="421">
        <v>8033.3841722188026</v>
      </c>
      <c r="E198" s="421">
        <v>8290.5544239196806</v>
      </c>
      <c r="F198" s="421">
        <v>8871.532497968341</v>
      </c>
      <c r="G198" s="421">
        <v>9769.8848388277656</v>
      </c>
      <c r="H198" s="421">
        <v>10405.616213322457</v>
      </c>
      <c r="I198" s="421">
        <v>11210.729132980789</v>
      </c>
      <c r="J198" s="421">
        <v>11960.979793937686</v>
      </c>
      <c r="K198" s="421">
        <v>12552.952240174589</v>
      </c>
      <c r="L198" s="421">
        <v>12880.690537809793</v>
      </c>
      <c r="M198" s="421">
        <v>13548.405190539923</v>
      </c>
      <c r="N198" s="421">
        <v>14475.018511350687</v>
      </c>
      <c r="O198" s="421">
        <v>15785.181896163635</v>
      </c>
      <c r="P198" s="481">
        <v>16815.233329397921</v>
      </c>
      <c r="Q198" s="481">
        <v>17261.231575405734</v>
      </c>
      <c r="R198" s="481">
        <v>16072.216256620703</v>
      </c>
      <c r="S198" s="481">
        <v>14206.519866367244</v>
      </c>
      <c r="T198" s="421">
        <v>16341.448917857519</v>
      </c>
      <c r="U198" s="481">
        <v>17001.347835226392</v>
      </c>
      <c r="V198" s="482">
        <v>17005.426749939867</v>
      </c>
      <c r="W198" s="485">
        <v>14994.242446492872</v>
      </c>
      <c r="X198" s="2"/>
      <c r="Z198" s="528">
        <v>20</v>
      </c>
      <c r="AA198" s="530">
        <f t="shared" si="12"/>
        <v>13006.132401389317</v>
      </c>
      <c r="AB198" s="528">
        <v>10</v>
      </c>
      <c r="AC198" s="530">
        <f t="shared" si="13"/>
        <v>15851.203012886961</v>
      </c>
      <c r="AD198" s="528">
        <v>5</v>
      </c>
      <c r="AE198" s="530">
        <f t="shared" si="14"/>
        <v>16125.391925202344</v>
      </c>
      <c r="AF198" s="528"/>
      <c r="AG198" s="530">
        <f t="shared" si="15"/>
        <v>14994.242446492872</v>
      </c>
    </row>
    <row r="199" spans="1:33" x14ac:dyDescent="0.25">
      <c r="A199" s="2"/>
      <c r="B199" s="544" t="s">
        <v>160</v>
      </c>
      <c r="C199" s="421">
        <v>4721.9554730776545</v>
      </c>
      <c r="D199" s="421">
        <v>4837.1012814423766</v>
      </c>
      <c r="E199" s="421">
        <v>5101.4044995867871</v>
      </c>
      <c r="F199" s="421">
        <v>5378.010449811688</v>
      </c>
      <c r="G199" s="421">
        <v>5703.5113225505675</v>
      </c>
      <c r="H199" s="421">
        <v>6208.0024527820187</v>
      </c>
      <c r="I199" s="421">
        <v>6743.0490695281724</v>
      </c>
      <c r="J199" s="421">
        <v>7185.8030361794763</v>
      </c>
      <c r="K199" s="421">
        <v>7334.4658684169972</v>
      </c>
      <c r="L199" s="421">
        <v>7452.6510586641543</v>
      </c>
      <c r="M199" s="421">
        <v>7771.3606319690907</v>
      </c>
      <c r="N199" s="421">
        <v>8057.5412528552724</v>
      </c>
      <c r="O199" s="421">
        <v>8266.6815160007718</v>
      </c>
      <c r="P199" s="481">
        <v>8708.7959920294688</v>
      </c>
      <c r="Q199" s="481">
        <v>8796.9824395960331</v>
      </c>
      <c r="R199" s="481">
        <v>8843.6990950031231</v>
      </c>
      <c r="S199" s="481">
        <v>8762.4096430785376</v>
      </c>
      <c r="T199" s="421">
        <v>8493.901671893278</v>
      </c>
      <c r="U199" s="481">
        <v>8809.1528695377929</v>
      </c>
      <c r="V199" s="482">
        <v>9048.1789218993781</v>
      </c>
      <c r="W199" s="485">
        <v>8219.5239236546095</v>
      </c>
      <c r="X199" s="2"/>
      <c r="Z199" s="528">
        <v>20</v>
      </c>
      <c r="AA199" s="530">
        <f t="shared" si="12"/>
        <v>7311.232927295132</v>
      </c>
      <c r="AB199" s="528">
        <v>10</v>
      </c>
      <c r="AC199" s="530">
        <f t="shared" si="13"/>
        <v>8555.8704033862741</v>
      </c>
      <c r="AD199" s="528">
        <v>5</v>
      </c>
      <c r="AE199" s="530">
        <f t="shared" si="14"/>
        <v>8791.4684402824223</v>
      </c>
      <c r="AF199" s="528"/>
      <c r="AG199" s="530">
        <f t="shared" si="15"/>
        <v>8219.5239236546095</v>
      </c>
    </row>
    <row r="200" spans="1:33" x14ac:dyDescent="0.25">
      <c r="A200" s="2"/>
      <c r="B200" s="544" t="s">
        <v>47</v>
      </c>
      <c r="C200" s="421">
        <v>29629.375417224492</v>
      </c>
      <c r="D200" s="421">
        <v>29940.404187957898</v>
      </c>
      <c r="E200" s="421">
        <v>30926.505598939573</v>
      </c>
      <c r="F200" s="421">
        <v>31780.115043806105</v>
      </c>
      <c r="G200" s="421">
        <v>33827.914704641415</v>
      </c>
      <c r="H200" s="421">
        <v>34244.465015625661</v>
      </c>
      <c r="I200" s="421">
        <v>37684.651625512794</v>
      </c>
      <c r="J200" s="421">
        <v>40862.647911158638</v>
      </c>
      <c r="K200" s="421">
        <v>42158.29569955387</v>
      </c>
      <c r="L200" s="421">
        <v>40318.226250077823</v>
      </c>
      <c r="M200" s="421">
        <v>42252.146691028363</v>
      </c>
      <c r="N200" s="421">
        <v>44608.580261491516</v>
      </c>
      <c r="O200" s="421">
        <v>45432.431969276076</v>
      </c>
      <c r="P200" s="481">
        <v>46312.392382466714</v>
      </c>
      <c r="Q200" s="481">
        <v>47184.669133818163</v>
      </c>
      <c r="R200" s="481">
        <v>49116.307839260393</v>
      </c>
      <c r="S200" s="481">
        <v>50425.154627541386</v>
      </c>
      <c r="T200" s="421">
        <v>52739.011387671861</v>
      </c>
      <c r="U200" s="481">
        <v>53746.7991694027</v>
      </c>
      <c r="V200" s="482">
        <v>55814.512653527221</v>
      </c>
      <c r="W200" s="485">
        <v>47693.929375176092</v>
      </c>
      <c r="X200" s="2"/>
      <c r="Z200" s="528">
        <v>20</v>
      </c>
      <c r="AA200" s="530">
        <f t="shared" si="12"/>
        <v>41950.230378499131</v>
      </c>
      <c r="AB200" s="528">
        <v>10</v>
      </c>
      <c r="AC200" s="530">
        <f t="shared" si="13"/>
        <v>48763.200611548433</v>
      </c>
      <c r="AD200" s="528">
        <v>5</v>
      </c>
      <c r="AE200" s="530">
        <f t="shared" si="14"/>
        <v>52368.357135480721</v>
      </c>
      <c r="AF200" s="528"/>
      <c r="AG200" s="530">
        <f t="shared" si="15"/>
        <v>47693.929375176092</v>
      </c>
    </row>
    <row r="201" spans="1:33" x14ac:dyDescent="0.25">
      <c r="A201" s="2"/>
      <c r="B201" s="544" t="s">
        <v>56</v>
      </c>
      <c r="C201" s="421">
        <v>35763.010855516091</v>
      </c>
      <c r="D201" s="421">
        <v>36778.374650798811</v>
      </c>
      <c r="E201" s="421">
        <v>37718.30412785308</v>
      </c>
      <c r="F201" s="421">
        <v>37713.961375948762</v>
      </c>
      <c r="G201" s="421">
        <v>39170.181085770622</v>
      </c>
      <c r="H201" s="421">
        <v>40572.263175338092</v>
      </c>
      <c r="I201" s="421">
        <v>45098.807923201108</v>
      </c>
      <c r="J201" s="421">
        <v>49742.722686099303</v>
      </c>
      <c r="K201" s="421">
        <v>52584.734946034383</v>
      </c>
      <c r="L201" s="421">
        <v>51808.247291906882</v>
      </c>
      <c r="M201" s="421">
        <v>53107.385490455716</v>
      </c>
      <c r="N201" s="421">
        <v>56183.832585008102</v>
      </c>
      <c r="O201" s="421">
        <v>57849.583988465354</v>
      </c>
      <c r="P201" s="481">
        <v>60108.516346831821</v>
      </c>
      <c r="Q201" s="481">
        <v>61902.162406042553</v>
      </c>
      <c r="R201" s="481">
        <v>63938.979975728376</v>
      </c>
      <c r="S201" s="481">
        <v>65720.146529116071</v>
      </c>
      <c r="T201" s="421">
        <v>67139.049921718572</v>
      </c>
      <c r="U201" s="481">
        <v>69357.48605515933</v>
      </c>
      <c r="V201" s="482">
        <v>70989.258126157642</v>
      </c>
      <c r="W201" s="485">
        <v>60906.991580400623</v>
      </c>
      <c r="X201" s="2"/>
      <c r="Z201" s="528">
        <v>20</v>
      </c>
      <c r="AA201" s="530">
        <f t="shared" si="12"/>
        <v>52662.350477157532</v>
      </c>
      <c r="AB201" s="528">
        <v>10</v>
      </c>
      <c r="AC201" s="530">
        <f t="shared" si="13"/>
        <v>62629.640142468365</v>
      </c>
      <c r="AD201" s="528">
        <v>5</v>
      </c>
      <c r="AE201" s="530">
        <f t="shared" si="14"/>
        <v>67428.984121575981</v>
      </c>
      <c r="AF201" s="528"/>
      <c r="AG201" s="530">
        <f t="shared" si="15"/>
        <v>60906.991580400623</v>
      </c>
    </row>
    <row r="202" spans="1:33" x14ac:dyDescent="0.25">
      <c r="A202" s="2"/>
      <c r="B202" s="544" t="s">
        <v>161</v>
      </c>
      <c r="C202" s="421">
        <v>1048.4611106906034</v>
      </c>
      <c r="D202" s="421">
        <v>1155.1272763149284</v>
      </c>
      <c r="E202" s="421">
        <v>1278.6433138235116</v>
      </c>
      <c r="F202" s="421">
        <v>1419.3931953155527</v>
      </c>
      <c r="G202" s="421">
        <v>1579.5858001628346</v>
      </c>
      <c r="H202" s="421">
        <v>1704.5356559693353</v>
      </c>
      <c r="I202" s="421">
        <v>1843.7079629124887</v>
      </c>
      <c r="J202" s="421">
        <v>1999.6872461058001</v>
      </c>
      <c r="K202" s="421">
        <v>2154.9161754564057</v>
      </c>
      <c r="L202" s="421">
        <v>2208.4474532252366</v>
      </c>
      <c r="M202" s="421">
        <v>2328.4445631442709</v>
      </c>
      <c r="N202" s="421">
        <v>2496.5812308087593</v>
      </c>
      <c r="O202" s="421">
        <v>2750.3561108592294</v>
      </c>
      <c r="P202" s="481">
        <v>3027.8190095356117</v>
      </c>
      <c r="Q202" s="481">
        <v>3303.0961956677643</v>
      </c>
      <c r="R202" s="481">
        <v>2991.6535961595814</v>
      </c>
      <c r="S202" s="481">
        <v>3097.2020272329069</v>
      </c>
      <c r="T202" s="421">
        <v>3089.5302083565771</v>
      </c>
      <c r="U202" s="481">
        <v>3311.0510430185991</v>
      </c>
      <c r="V202" s="482">
        <v>3519.8220167011564</v>
      </c>
      <c r="W202" s="485">
        <v>2836.2701460050889</v>
      </c>
      <c r="X202" s="2"/>
      <c r="Z202" s="528">
        <v>20</v>
      </c>
      <c r="AA202" s="530">
        <f t="shared" si="12"/>
        <v>2315.4030595730574</v>
      </c>
      <c r="AB202" s="528">
        <v>10</v>
      </c>
      <c r="AC202" s="530">
        <f t="shared" si="13"/>
        <v>2991.5556001484456</v>
      </c>
      <c r="AD202" s="528">
        <v>5</v>
      </c>
      <c r="AE202" s="530">
        <f t="shared" si="14"/>
        <v>3201.8517782937643</v>
      </c>
      <c r="AF202" s="528"/>
      <c r="AG202" s="530">
        <f t="shared" si="15"/>
        <v>2836.2701460050889</v>
      </c>
    </row>
    <row r="203" spans="1:33" x14ac:dyDescent="0.25">
      <c r="A203" s="2"/>
      <c r="B203" s="544" t="s">
        <v>162</v>
      </c>
      <c r="C203" s="421">
        <v>1191.2835552428401</v>
      </c>
      <c r="D203" s="421">
        <v>1258.10688480146</v>
      </c>
      <c r="E203" s="421">
        <v>1331.9925766865199</v>
      </c>
      <c r="F203" s="421">
        <v>1407.3868005270001</v>
      </c>
      <c r="G203" s="421">
        <v>1510.49528710545</v>
      </c>
      <c r="H203" s="421">
        <v>1627.4705127547199</v>
      </c>
      <c r="I203" s="421">
        <v>1736.7317309776499</v>
      </c>
      <c r="J203" s="421">
        <v>1851.1731065255599</v>
      </c>
      <c r="K203" s="421">
        <v>1938.72049372476</v>
      </c>
      <c r="L203" s="421">
        <v>1998.2977003916501</v>
      </c>
      <c r="M203" s="421">
        <v>2088.09805550191</v>
      </c>
      <c r="N203" s="421">
        <v>2228.7053866370502</v>
      </c>
      <c r="O203" s="421">
        <v>2099.4543493545102</v>
      </c>
      <c r="P203" s="481">
        <v>2194.9240688547602</v>
      </c>
      <c r="Q203" s="481">
        <v>2243.62570561335</v>
      </c>
      <c r="R203" s="481">
        <v>2348.4437285336999</v>
      </c>
      <c r="S203" s="481">
        <v>2479.2612611306399</v>
      </c>
      <c r="T203" s="421">
        <v>2530.4384534645501</v>
      </c>
      <c r="U203" s="481">
        <v>2651.0910472658902</v>
      </c>
      <c r="V203" s="482">
        <v>2770.6811718767199</v>
      </c>
      <c r="W203" s="485">
        <v>2297.9248497087142</v>
      </c>
      <c r="X203" s="2"/>
      <c r="Z203" s="528">
        <v>20</v>
      </c>
      <c r="AA203" s="530">
        <f t="shared" si="12"/>
        <v>1974.3190938485345</v>
      </c>
      <c r="AB203" s="528">
        <v>10</v>
      </c>
      <c r="AC203" s="530">
        <f t="shared" si="13"/>
        <v>2363.4723228233079</v>
      </c>
      <c r="AD203" s="528">
        <v>5</v>
      </c>
      <c r="AE203" s="530">
        <f t="shared" si="14"/>
        <v>2555.9831324543002</v>
      </c>
      <c r="AF203" s="528"/>
      <c r="AG203" s="530">
        <f t="shared" si="15"/>
        <v>2297.9248497087142</v>
      </c>
    </row>
    <row r="204" spans="1:33" x14ac:dyDescent="0.25">
      <c r="A204" s="2"/>
      <c r="B204" s="544" t="s">
        <v>65</v>
      </c>
      <c r="C204" s="421">
        <v>7302.8914165647629</v>
      </c>
      <c r="D204" s="421">
        <v>7648.8544490769636</v>
      </c>
      <c r="E204" s="421">
        <v>8179.397266494675</v>
      </c>
      <c r="F204" s="421">
        <v>8863.7410362975916</v>
      </c>
      <c r="G204" s="421">
        <v>9608.546285969298</v>
      </c>
      <c r="H204" s="421">
        <v>10256.334831274751</v>
      </c>
      <c r="I204" s="421">
        <v>11024.848881749935</v>
      </c>
      <c r="J204" s="421">
        <v>11869.673907228775</v>
      </c>
      <c r="K204" s="421">
        <v>12244.81820289399</v>
      </c>
      <c r="L204" s="421">
        <v>12191.413481658035</v>
      </c>
      <c r="M204" s="421">
        <v>13195.371882525258</v>
      </c>
      <c r="N204" s="421">
        <v>13519.128420529294</v>
      </c>
      <c r="O204" s="421">
        <v>14870.978184085256</v>
      </c>
      <c r="P204" s="481">
        <v>15407.669471665107</v>
      </c>
      <c r="Q204" s="481">
        <v>15480.21135162425</v>
      </c>
      <c r="R204" s="481">
        <v>15822.35326409379</v>
      </c>
      <c r="S204" s="481">
        <v>16618.762189293218</v>
      </c>
      <c r="T204" s="421">
        <v>17420.565151067069</v>
      </c>
      <c r="U204" s="481">
        <v>18513.293572955183</v>
      </c>
      <c r="V204" s="482">
        <v>19228.294681844389</v>
      </c>
      <c r="W204" s="485">
        <v>15497.224661754532</v>
      </c>
      <c r="X204" s="2"/>
      <c r="Z204" s="528">
        <v>20</v>
      </c>
      <c r="AA204" s="530">
        <f t="shared" si="12"/>
        <v>12963.357396444579</v>
      </c>
      <c r="AB204" s="528">
        <v>10</v>
      </c>
      <c r="AC204" s="530">
        <f t="shared" si="13"/>
        <v>16007.662816968284</v>
      </c>
      <c r="AD204" s="528">
        <v>5</v>
      </c>
      <c r="AE204" s="530">
        <f t="shared" si="14"/>
        <v>17520.653771850728</v>
      </c>
      <c r="AF204" s="528"/>
      <c r="AG204" s="530">
        <f t="shared" si="15"/>
        <v>15497.224661754532</v>
      </c>
    </row>
    <row r="205" spans="1:33" x14ac:dyDescent="0.25">
      <c r="A205" s="2"/>
      <c r="B205" s="544" t="s">
        <v>163</v>
      </c>
      <c r="C205" s="421">
        <v>1268.2012725227214</v>
      </c>
      <c r="D205" s="421">
        <v>1479.6977710901756</v>
      </c>
      <c r="E205" s="421">
        <v>1369.737698747974</v>
      </c>
      <c r="F205" s="421">
        <v>1329.5494033216485</v>
      </c>
      <c r="G205" s="421">
        <v>1335.8471011297443</v>
      </c>
      <c r="H205" s="421">
        <v>1385.9002786607471</v>
      </c>
      <c r="I205" s="421">
        <v>1340.4740713898505</v>
      </c>
      <c r="J205" s="421">
        <v>1488.0450113038451</v>
      </c>
      <c r="K205" s="421">
        <v>1658.537428140984</v>
      </c>
      <c r="L205" s="421">
        <v>1805.8571553224617</v>
      </c>
      <c r="M205" s="421">
        <v>1964.515487390662</v>
      </c>
      <c r="N205" s="421">
        <v>2084.59193025791</v>
      </c>
      <c r="O205" s="421">
        <v>2320.073921931395</v>
      </c>
      <c r="P205" s="481">
        <v>2483.1705998644279</v>
      </c>
      <c r="Q205" s="481">
        <v>2721.0564967960117</v>
      </c>
      <c r="R205" s="481">
        <v>2916.823572607163</v>
      </c>
      <c r="S205" s="481">
        <v>3140.8739457188854</v>
      </c>
      <c r="T205" s="421">
        <v>3165.7994237269299</v>
      </c>
      <c r="U205" s="481">
        <v>3152.5708669877695</v>
      </c>
      <c r="V205" s="482">
        <v>3252.5463711440043</v>
      </c>
      <c r="W205" s="485">
        <v>2643.0395293607435</v>
      </c>
      <c r="X205" s="2"/>
      <c r="Z205" s="528">
        <v>20</v>
      </c>
      <c r="AA205" s="530">
        <f t="shared" si="12"/>
        <v>2083.1934904027653</v>
      </c>
      <c r="AB205" s="528">
        <v>10</v>
      </c>
      <c r="AC205" s="530">
        <f t="shared" si="13"/>
        <v>2720.2022616425156</v>
      </c>
      <c r="AD205" s="528">
        <v>5</v>
      </c>
      <c r="AE205" s="530">
        <f t="shared" si="14"/>
        <v>3125.7228360369504</v>
      </c>
      <c r="AF205" s="528"/>
      <c r="AG205" s="530">
        <f t="shared" si="15"/>
        <v>2643.0395293607435</v>
      </c>
    </row>
    <row r="206" spans="1:33" x14ac:dyDescent="0.25">
      <c r="A206" s="2"/>
      <c r="B206" s="544" t="s">
        <v>164</v>
      </c>
      <c r="C206" s="421">
        <v>972.45551584904342</v>
      </c>
      <c r="D206" s="421">
        <v>974.6235946773287</v>
      </c>
      <c r="E206" s="421">
        <v>1001.3291757766103</v>
      </c>
      <c r="F206" s="421">
        <v>1061.1840316554897</v>
      </c>
      <c r="G206" s="421">
        <v>1052.0256856014798</v>
      </c>
      <c r="H206" s="421">
        <v>1007.6611531055277</v>
      </c>
      <c r="I206" s="421">
        <v>1037.7003324438942</v>
      </c>
      <c r="J206" s="421">
        <v>1025.0432734885144</v>
      </c>
      <c r="K206" s="421">
        <v>1058.2838200019166</v>
      </c>
      <c r="L206" s="421">
        <v>1095.263723082041</v>
      </c>
      <c r="M206" s="421">
        <v>1144.3315153111641</v>
      </c>
      <c r="N206" s="421">
        <v>1210.1421135399289</v>
      </c>
      <c r="O206" s="421">
        <v>1227.1561593230535</v>
      </c>
      <c r="P206" s="481">
        <v>1275.3253182281346</v>
      </c>
      <c r="Q206" s="481">
        <v>1328.3802911068785</v>
      </c>
      <c r="R206" s="481">
        <v>1397.3331649405548</v>
      </c>
      <c r="S206" s="481">
        <v>1453.7475991643485</v>
      </c>
      <c r="T206" s="421">
        <v>1516.526046105098</v>
      </c>
      <c r="U206" s="481">
        <v>1589.1830145470337</v>
      </c>
      <c r="V206" s="482">
        <v>1662.0723449035222</v>
      </c>
      <c r="W206" s="485">
        <v>1369.5601947638872</v>
      </c>
      <c r="X206" s="2"/>
      <c r="Z206" s="528">
        <v>20</v>
      </c>
      <c r="AA206" s="530">
        <f t="shared" si="12"/>
        <v>1204.4883936425781</v>
      </c>
      <c r="AB206" s="528">
        <v>10</v>
      </c>
      <c r="AC206" s="530">
        <f t="shared" si="13"/>
        <v>1380.4197567169717</v>
      </c>
      <c r="AD206" s="528">
        <v>5</v>
      </c>
      <c r="AE206" s="530">
        <f t="shared" si="14"/>
        <v>1523.7724339321117</v>
      </c>
      <c r="AF206" s="528"/>
      <c r="AG206" s="530">
        <f t="shared" si="15"/>
        <v>1369.5601947638872</v>
      </c>
    </row>
    <row r="207" spans="1:33" x14ac:dyDescent="0.25">
      <c r="A207" s="2"/>
      <c r="B207" s="690" t="s">
        <v>252</v>
      </c>
      <c r="C207" s="421">
        <v>3665.902526186022</v>
      </c>
      <c r="D207" s="421">
        <v>3860.9895020807726</v>
      </c>
      <c r="E207" s="421">
        <v>4034.236903042728</v>
      </c>
      <c r="F207" s="421">
        <v>4171.9130683000349</v>
      </c>
      <c r="G207" s="421">
        <v>4242.3794839972297</v>
      </c>
      <c r="H207" s="421">
        <v>4413.4848584424553</v>
      </c>
      <c r="I207" s="421">
        <v>4474.5937899377068</v>
      </c>
      <c r="J207" s="421">
        <v>4365.8248594457109</v>
      </c>
      <c r="K207" s="421">
        <v>4553.2767245114628</v>
      </c>
      <c r="L207" s="421">
        <v>4669.997987645268</v>
      </c>
      <c r="M207" s="421">
        <v>4889.2985279544409</v>
      </c>
      <c r="N207" s="421">
        <v>5151.4548249847403</v>
      </c>
      <c r="O207" s="421">
        <v>5339.5321363671874</v>
      </c>
      <c r="P207" s="481">
        <v>5313.8056714410159</v>
      </c>
      <c r="Q207" s="481">
        <v>5567.0354112372861</v>
      </c>
      <c r="R207" s="481">
        <v>5849.7173350490002</v>
      </c>
      <c r="S207" s="481">
        <v>6092.258365937123</v>
      </c>
      <c r="T207" s="421">
        <v>6321.6069330471737</v>
      </c>
      <c r="U207" s="481">
        <v>6414.78272120568</v>
      </c>
      <c r="V207" s="487">
        <v>6661.7737315811974</v>
      </c>
      <c r="W207" s="485">
        <v>5676.9492171214106</v>
      </c>
      <c r="X207" s="2"/>
      <c r="Z207" s="528">
        <v>20</v>
      </c>
      <c r="AA207" s="530">
        <f t="shared" si="12"/>
        <v>5002.6932681197122</v>
      </c>
      <c r="AB207" s="528">
        <v>10</v>
      </c>
      <c r="AC207" s="530">
        <f t="shared" si="13"/>
        <v>5760.1265658804841</v>
      </c>
      <c r="AD207" s="528">
        <v>5</v>
      </c>
      <c r="AE207" s="530">
        <f t="shared" si="14"/>
        <v>6268.0278173640345</v>
      </c>
      <c r="AF207" s="528"/>
      <c r="AG207" s="530">
        <f t="shared" si="15"/>
        <v>5676.9492171214106</v>
      </c>
    </row>
    <row r="208" spans="1:33" x14ac:dyDescent="0.25">
      <c r="A208" s="2"/>
      <c r="B208" s="544" t="s">
        <v>253</v>
      </c>
      <c r="C208" s="421">
        <v>14547.304305912439</v>
      </c>
      <c r="D208" s="421">
        <v>15431.551701453625</v>
      </c>
      <c r="E208" s="421">
        <v>16845.838665763375</v>
      </c>
      <c r="F208" s="421">
        <v>19539.480920613263</v>
      </c>
      <c r="G208" s="421">
        <v>21550.537362783471</v>
      </c>
      <c r="H208" s="421">
        <v>23485.439917114727</v>
      </c>
      <c r="I208" s="421">
        <v>27264.583260898449</v>
      </c>
      <c r="J208" s="421">
        <v>29196.001158350187</v>
      </c>
      <c r="K208" s="421">
        <v>30633.131915491023</v>
      </c>
      <c r="L208" s="421">
        <v>29366.156318711255</v>
      </c>
      <c r="M208" s="421">
        <v>30528.824180152413</v>
      </c>
      <c r="N208" s="421">
        <v>30888.02903064253</v>
      </c>
      <c r="O208" s="421">
        <v>30063.260397812734</v>
      </c>
      <c r="P208" s="481">
        <v>30059.893290537548</v>
      </c>
      <c r="Q208" s="481">
        <v>29698.460946496154</v>
      </c>
      <c r="R208" s="481">
        <v>27510.406830391676</v>
      </c>
      <c r="S208" s="481">
        <v>26270.089009071453</v>
      </c>
      <c r="T208" s="421">
        <v>26447.593272279955</v>
      </c>
      <c r="U208" s="481">
        <v>26892.86810307443</v>
      </c>
      <c r="V208" s="482">
        <v>27260.811223382691</v>
      </c>
      <c r="W208" s="485">
        <v>27037.463468856953</v>
      </c>
      <c r="X208" s="2"/>
      <c r="Z208" s="528">
        <v>20</v>
      </c>
      <c r="AA208" s="530">
        <f t="shared" si="12"/>
        <v>25674.013090546672</v>
      </c>
      <c r="AB208" s="528">
        <v>10</v>
      </c>
      <c r="AC208" s="530">
        <f t="shared" si="13"/>
        <v>28562.023628384159</v>
      </c>
      <c r="AD208" s="528">
        <v>5</v>
      </c>
      <c r="AE208" s="530">
        <f t="shared" si="14"/>
        <v>26876.353687640039</v>
      </c>
      <c r="AF208" s="528"/>
      <c r="AG208" s="530">
        <f t="shared" si="15"/>
        <v>27037.463468856953</v>
      </c>
    </row>
    <row r="209" spans="1:33" x14ac:dyDescent="0.25">
      <c r="A209" s="2"/>
      <c r="B209" s="544" t="s">
        <v>88</v>
      </c>
      <c r="C209" s="421">
        <v>5978.9662970933286</v>
      </c>
      <c r="D209" s="421">
        <v>6286.6614677833322</v>
      </c>
      <c r="E209" s="421">
        <v>6419.8605336956498</v>
      </c>
      <c r="F209" s="421">
        <v>6795.6167339006406</v>
      </c>
      <c r="G209" s="421">
        <v>7356.7794409883472</v>
      </c>
      <c r="H209" s="421">
        <v>7784.7947157100152</v>
      </c>
      <c r="I209" s="421">
        <v>8362.8360882497491</v>
      </c>
      <c r="J209" s="421">
        <v>9071.6228362807451</v>
      </c>
      <c r="K209" s="421">
        <v>9538.4418290578724</v>
      </c>
      <c r="L209" s="421">
        <v>9798.9828979536251</v>
      </c>
      <c r="M209" s="421">
        <v>10155.481172553176</v>
      </c>
      <c r="N209" s="421">
        <v>10067.90622152928</v>
      </c>
      <c r="O209" s="421">
        <v>10217.125090303698</v>
      </c>
      <c r="P209" s="481">
        <v>10231.721718968596</v>
      </c>
      <c r="Q209" s="481">
        <v>10446.051389822771</v>
      </c>
      <c r="R209" s="481">
        <v>10208.739278450039</v>
      </c>
      <c r="S209" s="481">
        <v>10359.302396496696</v>
      </c>
      <c r="T209" s="421">
        <v>10605.257207270699</v>
      </c>
      <c r="U209" s="481">
        <v>11017.7777650546</v>
      </c>
      <c r="V209" s="482">
        <v>11201.343758380195</v>
      </c>
      <c r="W209" s="485">
        <v>10074.939374330192</v>
      </c>
      <c r="X209" s="2"/>
      <c r="Z209" s="528">
        <v>20</v>
      </c>
      <c r="AA209" s="530">
        <f t="shared" si="12"/>
        <v>9095.263441977153</v>
      </c>
      <c r="AB209" s="528">
        <v>10</v>
      </c>
      <c r="AC209" s="530">
        <f t="shared" si="13"/>
        <v>10451.070599882976</v>
      </c>
      <c r="AD209" s="528">
        <v>5</v>
      </c>
      <c r="AE209" s="530">
        <f t="shared" si="14"/>
        <v>10678.484081130444</v>
      </c>
      <c r="AF209" s="528"/>
      <c r="AG209" s="530">
        <f t="shared" si="15"/>
        <v>10074.939374330192</v>
      </c>
    </row>
    <row r="210" spans="1:33" x14ac:dyDescent="0.25">
      <c r="A210" s="2"/>
      <c r="B210" s="544" t="s">
        <v>66</v>
      </c>
      <c r="C210" s="421">
        <v>9586.0274442673272</v>
      </c>
      <c r="D210" s="421">
        <v>9215.2208326136297</v>
      </c>
      <c r="E210" s="421">
        <v>9329.8131744276616</v>
      </c>
      <c r="F210" s="421">
        <v>9604.0237097725694</v>
      </c>
      <c r="G210" s="421">
        <v>10860.113524389933</v>
      </c>
      <c r="H210" s="421">
        <v>11887.863950106926</v>
      </c>
      <c r="I210" s="421">
        <v>13619.170508553727</v>
      </c>
      <c r="J210" s="421">
        <v>14848.244949013269</v>
      </c>
      <c r="K210" s="421">
        <v>16053.803793076037</v>
      </c>
      <c r="L210" s="421">
        <v>15501.595260866481</v>
      </c>
      <c r="M210" s="421">
        <v>17438.89719775815</v>
      </c>
      <c r="N210" s="421">
        <v>19651.678476208755</v>
      </c>
      <c r="O210" s="421">
        <v>20616.869874699725</v>
      </c>
      <c r="P210" s="481">
        <v>22269.037663103769</v>
      </c>
      <c r="Q210" s="481">
        <v>23967.118028014444</v>
      </c>
      <c r="R210" s="481">
        <v>25625.574634037624</v>
      </c>
      <c r="S210" s="481">
        <v>26329.360169307751</v>
      </c>
      <c r="T210" s="421">
        <v>27934.167329216187</v>
      </c>
      <c r="U210" s="481">
        <v>28139.143760442399</v>
      </c>
      <c r="V210" s="482">
        <v>27875.193251484725</v>
      </c>
      <c r="W210" s="485">
        <v>23061.012581297709</v>
      </c>
      <c r="X210" s="2"/>
      <c r="Z210" s="528">
        <v>20</v>
      </c>
      <c r="AA210" s="530">
        <f t="shared" si="12"/>
        <v>18017.645876568051</v>
      </c>
      <c r="AB210" s="528">
        <v>10</v>
      </c>
      <c r="AC210" s="530">
        <f t="shared" si="13"/>
        <v>23984.70403842735</v>
      </c>
      <c r="AD210" s="528">
        <v>5</v>
      </c>
      <c r="AE210" s="530">
        <f t="shared" si="14"/>
        <v>27180.687828897739</v>
      </c>
      <c r="AF210" s="528"/>
      <c r="AG210" s="530">
        <f t="shared" si="15"/>
        <v>23061.012581297709</v>
      </c>
    </row>
    <row r="211" spans="1:33" x14ac:dyDescent="0.25">
      <c r="A211" s="2"/>
      <c r="B211" s="544" t="s">
        <v>44</v>
      </c>
      <c r="C211" s="421">
        <v>4275.0094418632361</v>
      </c>
      <c r="D211" s="421">
        <v>4510.6596963070333</v>
      </c>
      <c r="E211" s="421">
        <v>4548.0311539297199</v>
      </c>
      <c r="F211" s="421">
        <v>4736.9234408408365</v>
      </c>
      <c r="G211" s="421">
        <v>5055.9392957835553</v>
      </c>
      <c r="H211" s="421">
        <v>5829.4355366529799</v>
      </c>
      <c r="I211" s="421">
        <v>6588.0366822505921</v>
      </c>
      <c r="J211" s="421">
        <v>7420.5609641974297</v>
      </c>
      <c r="K211" s="421">
        <v>8561.5723651988301</v>
      </c>
      <c r="L211" s="421">
        <v>9021.1420774896378</v>
      </c>
      <c r="M211" s="421">
        <v>9810.6081968302351</v>
      </c>
      <c r="N211" s="421">
        <v>11294.948434955635</v>
      </c>
      <c r="O211" s="421">
        <v>12057.195971363702</v>
      </c>
      <c r="P211" s="481">
        <v>12739.181949571743</v>
      </c>
      <c r="Q211" s="481">
        <v>13490.98716408106</v>
      </c>
      <c r="R211" s="481">
        <v>13690.604274337049</v>
      </c>
      <c r="S211" s="481">
        <v>13866.324718079841</v>
      </c>
      <c r="T211" s="421">
        <v>14205.021577664636</v>
      </c>
      <c r="U211" s="481">
        <v>15195.633467324004</v>
      </c>
      <c r="V211" s="487">
        <v>15780.717175768763</v>
      </c>
      <c r="W211" s="485">
        <v>12464.903071619019</v>
      </c>
      <c r="X211" s="2"/>
      <c r="Z211" s="528">
        <v>20</v>
      </c>
      <c r="AA211" s="530">
        <f t="shared" si="12"/>
        <v>9633.9266792245271</v>
      </c>
      <c r="AB211" s="528">
        <v>10</v>
      </c>
      <c r="AC211" s="530">
        <f t="shared" si="13"/>
        <v>13213.122292997668</v>
      </c>
      <c r="AD211" s="528">
        <v>5</v>
      </c>
      <c r="AE211" s="530">
        <f t="shared" si="14"/>
        <v>14547.66024263486</v>
      </c>
      <c r="AF211" s="528"/>
      <c r="AG211" s="530">
        <f t="shared" si="15"/>
        <v>12464.903071619019</v>
      </c>
    </row>
    <row r="212" spans="1:33" x14ac:dyDescent="0.25">
      <c r="A212" s="2"/>
      <c r="B212" s="544" t="s">
        <v>165</v>
      </c>
      <c r="C212" s="421">
        <v>1132.7483146651086</v>
      </c>
      <c r="D212" s="421">
        <v>1180.7162592052659</v>
      </c>
      <c r="E212" s="421">
        <v>1263.8017288391579</v>
      </c>
      <c r="F212" s="421">
        <v>1327.6949021738235</v>
      </c>
      <c r="G212" s="421">
        <v>1410.6038389375024</v>
      </c>
      <c r="H212" s="421">
        <v>1498.423974229609</v>
      </c>
      <c r="I212" s="421">
        <v>1657.1725488104591</v>
      </c>
      <c r="J212" s="421">
        <v>1787.6028214502721</v>
      </c>
      <c r="K212" s="421">
        <v>1919.5354819763063</v>
      </c>
      <c r="L212" s="421">
        <v>2001.315192954102</v>
      </c>
      <c r="M212" s="421">
        <v>2071.6964252348494</v>
      </c>
      <c r="N212" s="421">
        <v>2241.1234059075678</v>
      </c>
      <c r="O212" s="421">
        <v>1997.533958001238</v>
      </c>
      <c r="P212" s="481">
        <v>1997.9113725923492</v>
      </c>
      <c r="Q212" s="481">
        <v>2071.4490124650465</v>
      </c>
      <c r="R212" s="481">
        <v>2111.4941073236691</v>
      </c>
      <c r="S212" s="481">
        <v>2075.606228385544</v>
      </c>
      <c r="T212" s="421">
        <v>2074.860241395927</v>
      </c>
      <c r="U212" s="481">
        <v>2172.1850537466062</v>
      </c>
      <c r="V212" s="482">
        <v>2271.6494240216703</v>
      </c>
      <c r="W212" s="485">
        <v>2020.9887161659781</v>
      </c>
      <c r="X212" s="2"/>
      <c r="Z212" s="528">
        <v>20</v>
      </c>
      <c r="AA212" s="530">
        <f t="shared" si="12"/>
        <v>1813.2562146158039</v>
      </c>
      <c r="AB212" s="528">
        <v>10</v>
      </c>
      <c r="AC212" s="530">
        <f t="shared" si="13"/>
        <v>2108.5509229074469</v>
      </c>
      <c r="AD212" s="528">
        <v>5</v>
      </c>
      <c r="AE212" s="530">
        <f t="shared" si="14"/>
        <v>2141.1590109746835</v>
      </c>
      <c r="AF212" s="528"/>
      <c r="AG212" s="530">
        <f t="shared" si="15"/>
        <v>2020.9887161659781</v>
      </c>
    </row>
    <row r="213" spans="1:33" x14ac:dyDescent="0.25">
      <c r="A213" s="2"/>
      <c r="B213" s="544" t="s">
        <v>100</v>
      </c>
      <c r="C213" s="421">
        <v>4106.8353914099798</v>
      </c>
      <c r="D213" s="421">
        <v>4631.6067299152301</v>
      </c>
      <c r="E213" s="421">
        <v>4999.0909402469397</v>
      </c>
      <c r="F213" s="421">
        <v>5621.9030773243903</v>
      </c>
      <c r="G213" s="421">
        <v>6521.6108589741498</v>
      </c>
      <c r="H213" s="421">
        <v>6977.2589119644199</v>
      </c>
      <c r="I213" s="421">
        <v>7775.60692973403</v>
      </c>
      <c r="J213" s="421">
        <v>8642.2138803542894</v>
      </c>
      <c r="K213" s="421">
        <v>9062.2473617287105</v>
      </c>
      <c r="L213" s="421">
        <v>7818.3038544892397</v>
      </c>
      <c r="M213" s="421">
        <v>8245.3752413046495</v>
      </c>
      <c r="N213" s="421">
        <v>8909.6596075412599</v>
      </c>
      <c r="O213" s="421">
        <v>9343.3307396608307</v>
      </c>
      <c r="P213" s="481">
        <v>10691.764684470099</v>
      </c>
      <c r="Q213" s="481">
        <v>10743.586363815701</v>
      </c>
      <c r="R213" s="481">
        <v>10164.327334085199</v>
      </c>
      <c r="S213" s="481">
        <v>11148.196546630999</v>
      </c>
      <c r="T213" s="421">
        <v>11871.123624091801</v>
      </c>
      <c r="U213" s="481">
        <v>12629.1416610826</v>
      </c>
      <c r="V213" s="482">
        <v>13341.210518961199</v>
      </c>
      <c r="W213" s="485">
        <v>10400.597094008024</v>
      </c>
      <c r="X213" s="2"/>
      <c r="Z213" s="528">
        <v>20</v>
      </c>
      <c r="AA213" s="530">
        <f t="shared" si="12"/>
        <v>8662.219712889284</v>
      </c>
      <c r="AB213" s="528">
        <v>10</v>
      </c>
      <c r="AC213" s="530">
        <f t="shared" si="13"/>
        <v>10708.771632164433</v>
      </c>
      <c r="AD213" s="528">
        <v>5</v>
      </c>
      <c r="AE213" s="530">
        <f t="shared" si="14"/>
        <v>11830.799936970359</v>
      </c>
      <c r="AF213" s="528"/>
      <c r="AG213" s="530">
        <f t="shared" si="15"/>
        <v>10400.597094008024</v>
      </c>
    </row>
    <row r="214" spans="1:33" x14ac:dyDescent="0.25">
      <c r="A214" s="2"/>
      <c r="B214" s="544" t="s">
        <v>15</v>
      </c>
      <c r="C214" s="421">
        <v>98363.731311201904</v>
      </c>
      <c r="D214" s="421">
        <v>96722.596376937276</v>
      </c>
      <c r="E214" s="421">
        <v>95549.970179193173</v>
      </c>
      <c r="F214" s="421">
        <v>99238.33634188729</v>
      </c>
      <c r="G214" s="421">
        <v>101871.50940310847</v>
      </c>
      <c r="H214" s="421">
        <v>97669.993593174193</v>
      </c>
      <c r="I214" s="421">
        <v>95678.281645893818</v>
      </c>
      <c r="J214" s="421">
        <v>87101.683051111686</v>
      </c>
      <c r="K214" s="421">
        <v>79730.94911287626</v>
      </c>
      <c r="L214" s="421">
        <v>68166.444409004514</v>
      </c>
      <c r="M214" s="421">
        <v>64881.856460566545</v>
      </c>
      <c r="N214" s="421">
        <v>67686.392945328815</v>
      </c>
      <c r="O214" s="421">
        <v>69102.4912887174</v>
      </c>
      <c r="P214" s="481">
        <v>70374.220060532462</v>
      </c>
      <c r="Q214" s="481">
        <v>73619.100584025116</v>
      </c>
      <c r="R214" s="481">
        <v>64901.852024643107</v>
      </c>
      <c r="S214" s="481">
        <v>63968.85387133398</v>
      </c>
      <c r="T214" s="421">
        <v>67183.626556825315</v>
      </c>
      <c r="U214" s="481">
        <v>68548.514717822458</v>
      </c>
      <c r="V214" s="482">
        <v>69900.877847693308</v>
      </c>
      <c r="W214" s="485">
        <v>71643.529242835459</v>
      </c>
      <c r="X214" s="2"/>
      <c r="Z214" s="528">
        <v>20</v>
      </c>
      <c r="AA214" s="530">
        <f t="shared" si="12"/>
        <v>80013.064089093852</v>
      </c>
      <c r="AB214" s="528">
        <v>10</v>
      </c>
      <c r="AC214" s="530">
        <f t="shared" si="13"/>
        <v>68016.778635748851</v>
      </c>
      <c r="AD214" s="528">
        <v>5</v>
      </c>
      <c r="AE214" s="530">
        <f t="shared" si="14"/>
        <v>66900.745003663629</v>
      </c>
      <c r="AF214" s="528"/>
      <c r="AG214" s="530">
        <f t="shared" si="15"/>
        <v>71643.529242835459</v>
      </c>
    </row>
    <row r="215" spans="1:33" x14ac:dyDescent="0.25">
      <c r="A215" s="2"/>
      <c r="B215" s="544" t="s">
        <v>48</v>
      </c>
      <c r="C215" s="421">
        <v>26413.433544399271</v>
      </c>
      <c r="D215" s="421">
        <v>27757.092444736325</v>
      </c>
      <c r="E215" s="421">
        <v>29068.593857460062</v>
      </c>
      <c r="F215" s="421">
        <v>30262.055523290448</v>
      </c>
      <c r="G215" s="421">
        <v>31964.781681755667</v>
      </c>
      <c r="H215" s="421">
        <v>32668.226316135522</v>
      </c>
      <c r="I215" s="421">
        <v>34761.167812733242</v>
      </c>
      <c r="J215" s="421">
        <v>35597.400380466774</v>
      </c>
      <c r="K215" s="421">
        <v>36660.192563540309</v>
      </c>
      <c r="L215" s="421">
        <v>35029.994622497972</v>
      </c>
      <c r="M215" s="421">
        <v>36367.920526116744</v>
      </c>
      <c r="N215" s="421">
        <v>37161.55413138499</v>
      </c>
      <c r="O215" s="421">
        <v>38311.897199609324</v>
      </c>
      <c r="P215" s="481">
        <v>39970.996067845801</v>
      </c>
      <c r="Q215" s="481">
        <v>41265.938085453643</v>
      </c>
      <c r="R215" s="481">
        <v>42518.141256285249</v>
      </c>
      <c r="S215" s="481">
        <v>44162.551172859094</v>
      </c>
      <c r="T215" s="421">
        <v>45974.864352357123</v>
      </c>
      <c r="U215" s="481">
        <v>46956.077763149209</v>
      </c>
      <c r="V215" s="482">
        <v>48709.701144586026</v>
      </c>
      <c r="W215" s="485">
        <v>41627.786776715067</v>
      </c>
      <c r="X215" s="2"/>
      <c r="Z215" s="528">
        <v>20</v>
      </c>
      <c r="AA215" s="530">
        <f t="shared" si="12"/>
        <v>37079.129022333131</v>
      </c>
      <c r="AB215" s="528">
        <v>10</v>
      </c>
      <c r="AC215" s="530">
        <f t="shared" si="13"/>
        <v>42139.964169964718</v>
      </c>
      <c r="AD215" s="528">
        <v>5</v>
      </c>
      <c r="AE215" s="530">
        <f t="shared" si="14"/>
        <v>45664.267137847339</v>
      </c>
      <c r="AF215" s="528"/>
      <c r="AG215" s="530">
        <f t="shared" si="15"/>
        <v>41627.786776715067</v>
      </c>
    </row>
    <row r="216" spans="1:33" x14ac:dyDescent="0.25">
      <c r="A216" s="2"/>
      <c r="B216" s="544" t="s">
        <v>18</v>
      </c>
      <c r="C216" s="421">
        <v>36334.908777058896</v>
      </c>
      <c r="D216" s="421">
        <v>37133.242808852636</v>
      </c>
      <c r="E216" s="421">
        <v>38023.161114402101</v>
      </c>
      <c r="F216" s="421">
        <v>39496.485875138067</v>
      </c>
      <c r="G216" s="421">
        <v>41712.801067554457</v>
      </c>
      <c r="H216" s="421">
        <v>44114.74777767052</v>
      </c>
      <c r="I216" s="421">
        <v>46298.731444092657</v>
      </c>
      <c r="J216" s="421">
        <v>47975.967675885586</v>
      </c>
      <c r="K216" s="421">
        <v>48382.558449055185</v>
      </c>
      <c r="L216" s="421">
        <v>47099.980471134266</v>
      </c>
      <c r="M216" s="421">
        <v>48467.515776925888</v>
      </c>
      <c r="N216" s="421">
        <v>49886.818109492262</v>
      </c>
      <c r="O216" s="421">
        <v>51610.605278337869</v>
      </c>
      <c r="P216" s="481">
        <v>53117.66783083012</v>
      </c>
      <c r="Q216" s="481">
        <v>55047.725560454397</v>
      </c>
      <c r="R216" s="481">
        <v>56822.518820245554</v>
      </c>
      <c r="S216" s="481">
        <v>57927.516851506189</v>
      </c>
      <c r="T216" s="421">
        <v>59957.725851303498</v>
      </c>
      <c r="U216" s="481">
        <v>62840.020238795732</v>
      </c>
      <c r="V216" s="482">
        <v>65118.358332816009</v>
      </c>
      <c r="W216" s="485">
        <v>55327.109396527252</v>
      </c>
      <c r="X216" s="2"/>
      <c r="Z216" s="528">
        <v>20</v>
      </c>
      <c r="AA216" s="530">
        <f t="shared" si="12"/>
        <v>49368.452905577593</v>
      </c>
      <c r="AB216" s="528">
        <v>10</v>
      </c>
      <c r="AC216" s="530">
        <f t="shared" si="13"/>
        <v>56079.647265070744</v>
      </c>
      <c r="AD216" s="528">
        <v>5</v>
      </c>
      <c r="AE216" s="530">
        <f t="shared" si="14"/>
        <v>60533.228018933398</v>
      </c>
      <c r="AF216" s="528"/>
      <c r="AG216" s="530">
        <f t="shared" si="15"/>
        <v>55327.109396527252</v>
      </c>
    </row>
    <row r="217" spans="1:33" x14ac:dyDescent="0.25">
      <c r="A217" s="2"/>
      <c r="B217" s="544" t="s">
        <v>90</v>
      </c>
      <c r="C217" s="421">
        <v>10255.094706256668</v>
      </c>
      <c r="D217" s="421">
        <v>10059.781674182226</v>
      </c>
      <c r="E217" s="421">
        <v>9427.1698657393135</v>
      </c>
      <c r="F217" s="421">
        <v>9686.4747007582646</v>
      </c>
      <c r="G217" s="421">
        <v>10451.924919840121</v>
      </c>
      <c r="H217" s="421">
        <v>11580.371730543149</v>
      </c>
      <c r="I217" s="421">
        <v>12406.373340301037</v>
      </c>
      <c r="J217" s="421">
        <v>13547.147533325504</v>
      </c>
      <c r="K217" s="421">
        <v>14764.187651517414</v>
      </c>
      <c r="L217" s="421">
        <v>15464.262203563168</v>
      </c>
      <c r="M217" s="421">
        <v>16817.069037702258</v>
      </c>
      <c r="N217" s="421">
        <v>18002.851075053739</v>
      </c>
      <c r="O217" s="421">
        <v>18192.335087819032</v>
      </c>
      <c r="P217" s="481">
        <v>19130.044464999628</v>
      </c>
      <c r="Q217" s="481">
        <v>20093.653610821013</v>
      </c>
      <c r="R217" s="481">
        <v>20217.584138213711</v>
      </c>
      <c r="S217" s="481">
        <v>20669.81235623614</v>
      </c>
      <c r="T217" s="421">
        <v>21324.846002731898</v>
      </c>
      <c r="U217" s="481">
        <v>22100.310636273494</v>
      </c>
      <c r="V217" s="482">
        <v>22454.657943345523</v>
      </c>
      <c r="W217" s="485">
        <v>19028.685428213656</v>
      </c>
      <c r="X217" s="2"/>
      <c r="Z217" s="528">
        <v>20</v>
      </c>
      <c r="AA217" s="530">
        <f t="shared" si="12"/>
        <v>15832.297633961167</v>
      </c>
      <c r="AB217" s="528">
        <v>10</v>
      </c>
      <c r="AC217" s="530">
        <f t="shared" si="13"/>
        <v>19900.316435319644</v>
      </c>
      <c r="AD217" s="528">
        <v>5</v>
      </c>
      <c r="AE217" s="530">
        <f t="shared" si="14"/>
        <v>21353.442215360155</v>
      </c>
      <c r="AF217" s="528"/>
      <c r="AG217" s="530">
        <f t="shared" si="15"/>
        <v>19028.685428213656</v>
      </c>
    </row>
    <row r="218" spans="1:33" x14ac:dyDescent="0.25">
      <c r="A218" s="2"/>
      <c r="B218" s="544" t="s">
        <v>91</v>
      </c>
      <c r="C218" s="421">
        <v>2493.6022989358016</v>
      </c>
      <c r="D218" s="421">
        <v>2621.0124799426089</v>
      </c>
      <c r="E218" s="421">
        <v>2734.5912281759392</v>
      </c>
      <c r="F218" s="421">
        <v>2869.680923822044</v>
      </c>
      <c r="G218" s="421">
        <v>3130.1326625848019</v>
      </c>
      <c r="H218" s="421">
        <v>3412.0296775120978</v>
      </c>
      <c r="I218" s="421">
        <v>3731.4130148536356</v>
      </c>
      <c r="J218" s="421">
        <v>4135.3350840575577</v>
      </c>
      <c r="K218" s="421">
        <v>4523.22320817116</v>
      </c>
      <c r="L218" s="421">
        <v>4842.245463479162</v>
      </c>
      <c r="M218" s="421">
        <v>5124.1227221713852</v>
      </c>
      <c r="N218" s="421">
        <v>5489.07896412638</v>
      </c>
      <c r="O218" s="421">
        <v>5712.8243026929667</v>
      </c>
      <c r="P218" s="481">
        <v>5942.3967586710369</v>
      </c>
      <c r="Q218" s="481">
        <v>6158.5024591275769</v>
      </c>
      <c r="R218" s="481">
        <v>6343.1497417051005</v>
      </c>
      <c r="S218" s="481">
        <v>6452.9279377953908</v>
      </c>
      <c r="T218" s="421">
        <v>6518.8046866065961</v>
      </c>
      <c r="U218" s="481">
        <v>6914.8895133899705</v>
      </c>
      <c r="V218" s="482">
        <v>7288.7656262469309</v>
      </c>
      <c r="W218" s="485">
        <v>5906.7300700351798</v>
      </c>
      <c r="X218" s="2"/>
      <c r="Z218" s="528">
        <v>20</v>
      </c>
      <c r="AA218" s="530">
        <f t="shared" ref="AA218:AA224" si="16">SUM(C218:V218)/Z218</f>
        <v>4821.9364377034071</v>
      </c>
      <c r="AB218" s="528">
        <v>10</v>
      </c>
      <c r="AC218" s="530">
        <f t="shared" ref="AC218:AC224" si="17">SUM(M218:V218)/AB218</f>
        <v>6194.5462712533335</v>
      </c>
      <c r="AD218" s="528">
        <v>5</v>
      </c>
      <c r="AE218" s="530">
        <f t="shared" ref="AE218:AE224" si="18">SUM(R218:V218)/AD218</f>
        <v>6703.7075011487977</v>
      </c>
      <c r="AF218" s="528"/>
      <c r="AG218" s="530">
        <f t="shared" ref="AG218:AG224" si="19">(AA218+AC218+AE218)/3</f>
        <v>5906.7300700351798</v>
      </c>
    </row>
    <row r="219" spans="1:33" x14ac:dyDescent="0.25">
      <c r="A219" s="2"/>
      <c r="B219" s="690" t="s">
        <v>254</v>
      </c>
      <c r="C219" s="421">
        <v>2247.4385900657853</v>
      </c>
      <c r="D219" s="421">
        <v>2166.8610843820056</v>
      </c>
      <c r="E219" s="421">
        <v>2037.9983396055572</v>
      </c>
      <c r="F219" s="421">
        <v>2110.1390822764415</v>
      </c>
      <c r="G219" s="421">
        <v>2196.2481019176898</v>
      </c>
      <c r="H219" s="421">
        <v>2326.0107273149688</v>
      </c>
      <c r="I219" s="421">
        <v>2537.5671547215561</v>
      </c>
      <c r="J219" s="421">
        <v>2676.832698459491</v>
      </c>
      <c r="K219" s="421">
        <v>2837.2373684947306</v>
      </c>
      <c r="L219" s="421">
        <v>2882.4712241684992</v>
      </c>
      <c r="M219" s="421">
        <v>2888.7383356515461</v>
      </c>
      <c r="N219" s="421">
        <v>2905.9047222855143</v>
      </c>
      <c r="O219" s="421">
        <v>2930.9146179488198</v>
      </c>
      <c r="P219" s="481">
        <v>2956.5162633904802</v>
      </c>
      <c r="Q219" s="481">
        <v>2997.1620693402988</v>
      </c>
      <c r="R219" s="481">
        <v>2953.1021973520301</v>
      </c>
      <c r="S219" s="481">
        <v>3009.1255332586456</v>
      </c>
      <c r="T219" s="421">
        <v>3121.1143757527825</v>
      </c>
      <c r="U219" s="481">
        <v>3203.7415796427031</v>
      </c>
      <c r="V219" s="482">
        <v>3273.9149442523067</v>
      </c>
      <c r="W219" s="485">
        <v>2949.7250468177663</v>
      </c>
      <c r="X219" s="2"/>
      <c r="Z219" s="528">
        <v>20</v>
      </c>
      <c r="AA219" s="530">
        <f t="shared" si="16"/>
        <v>2712.9519505140925</v>
      </c>
      <c r="AB219" s="528">
        <v>10</v>
      </c>
      <c r="AC219" s="530">
        <f t="shared" si="17"/>
        <v>3024.0234638875127</v>
      </c>
      <c r="AD219" s="528">
        <v>5</v>
      </c>
      <c r="AE219" s="530">
        <f t="shared" si="18"/>
        <v>3112.1997260516937</v>
      </c>
      <c r="AF219" s="528"/>
      <c r="AG219" s="530">
        <f t="shared" si="19"/>
        <v>2949.7250468177663</v>
      </c>
    </row>
    <row r="220" spans="1:33" x14ac:dyDescent="0.25">
      <c r="A220" s="2"/>
      <c r="B220" s="544" t="s">
        <v>51</v>
      </c>
      <c r="C220" s="421">
        <v>11748.990933569923</v>
      </c>
      <c r="D220" s="421">
        <v>12185.54261387814</v>
      </c>
      <c r="E220" s="421">
        <v>11078.076603626516</v>
      </c>
      <c r="F220" s="421">
        <v>10224.906513117197</v>
      </c>
      <c r="G220" s="421">
        <v>12207.71789779766</v>
      </c>
      <c r="H220" s="421">
        <v>13657.814508000445</v>
      </c>
      <c r="I220" s="421">
        <v>15219.713349966652</v>
      </c>
      <c r="J220" s="421">
        <v>16748.713743083099</v>
      </c>
      <c r="K220" s="421">
        <v>17723.147268025015</v>
      </c>
      <c r="L220" s="421">
        <v>17042.683279275676</v>
      </c>
      <c r="M220" s="421">
        <v>16740.369418961145</v>
      </c>
      <c r="N220" s="421">
        <v>17527.447794858817</v>
      </c>
      <c r="O220" s="486">
        <v>18227.169044526443</v>
      </c>
      <c r="P220" s="486">
        <v>18898.545207342137</v>
      </c>
      <c r="Q220" s="486">
        <v>19386.941530945485</v>
      </c>
      <c r="R220" s="486">
        <v>19577.68208075262</v>
      </c>
      <c r="S220" s="486">
        <v>20108.527424647502</v>
      </c>
      <c r="T220" s="486">
        <v>20966.804918972397</v>
      </c>
      <c r="U220" s="486">
        <v>21959.303127841747</v>
      </c>
      <c r="V220" s="487">
        <v>22804.811183595266</v>
      </c>
      <c r="W220" s="485">
        <v>19134.977114181816</v>
      </c>
      <c r="X220" s="2"/>
      <c r="Z220" s="528">
        <v>20</v>
      </c>
      <c r="AA220" s="530">
        <f t="shared" si="16"/>
        <v>16701.745422139193</v>
      </c>
      <c r="AB220" s="528">
        <v>10</v>
      </c>
      <c r="AC220" s="530">
        <f t="shared" si="17"/>
        <v>19619.760173244355</v>
      </c>
      <c r="AD220" s="528">
        <v>5</v>
      </c>
      <c r="AE220" s="530">
        <f t="shared" si="18"/>
        <v>21083.425747161906</v>
      </c>
      <c r="AF220" s="528"/>
      <c r="AG220" s="530">
        <f t="shared" si="19"/>
        <v>19134.977114181816</v>
      </c>
    </row>
    <row r="221" spans="1:33" x14ac:dyDescent="0.25">
      <c r="A221" s="2"/>
      <c r="B221" s="544" t="s">
        <v>103</v>
      </c>
      <c r="C221" s="421">
        <v>1987.3027101914854</v>
      </c>
      <c r="D221" s="421">
        <v>2134.4383611223493</v>
      </c>
      <c r="E221" s="421">
        <v>2282.8582994097274</v>
      </c>
      <c r="F221" s="421">
        <v>2462.5013955239624</v>
      </c>
      <c r="G221" s="421">
        <v>2694.4580596348555</v>
      </c>
      <c r="H221" s="421">
        <v>2960.641053564138</v>
      </c>
      <c r="I221" s="421">
        <v>3232.8131604652995</v>
      </c>
      <c r="J221" s="421">
        <v>3522.9382057841813</v>
      </c>
      <c r="K221" s="421">
        <v>3758.5554009573316</v>
      </c>
      <c r="L221" s="421">
        <v>3952.7341500989846</v>
      </c>
      <c r="M221" s="421">
        <v>4213.2959130839872</v>
      </c>
      <c r="N221" s="421">
        <v>4523.2437189201064</v>
      </c>
      <c r="O221" s="421">
        <v>5042.4496858029743</v>
      </c>
      <c r="P221" s="481">
        <v>5358.8947324456358</v>
      </c>
      <c r="Q221" s="481">
        <v>5745.1585850642623</v>
      </c>
      <c r="R221" s="481">
        <v>6102.6372641381986</v>
      </c>
      <c r="S221" s="481">
        <v>6573.0963379609075</v>
      </c>
      <c r="T221" s="421">
        <v>7155.7458292187694</v>
      </c>
      <c r="U221" s="481">
        <v>7765.400252299879</v>
      </c>
      <c r="V221" s="482">
        <v>8374.4443282453412</v>
      </c>
      <c r="W221" s="485">
        <v>5923.9606130957482</v>
      </c>
      <c r="X221" s="2"/>
      <c r="Z221" s="528">
        <v>20</v>
      </c>
      <c r="AA221" s="530">
        <f t="shared" si="16"/>
        <v>4492.1803721966189</v>
      </c>
      <c r="AB221" s="528">
        <v>10</v>
      </c>
      <c r="AC221" s="530">
        <f t="shared" si="17"/>
        <v>6085.4366647180068</v>
      </c>
      <c r="AD221" s="528">
        <v>5</v>
      </c>
      <c r="AE221" s="530">
        <f t="shared" si="18"/>
        <v>7194.2648023726188</v>
      </c>
      <c r="AF221" s="528"/>
      <c r="AG221" s="530">
        <f t="shared" si="19"/>
        <v>5923.9606130957482</v>
      </c>
    </row>
    <row r="222" spans="1:33" x14ac:dyDescent="0.25">
      <c r="A222" s="2"/>
      <c r="B222" s="544" t="s">
        <v>166</v>
      </c>
      <c r="C222" s="421">
        <v>2960.4313539753743</v>
      </c>
      <c r="D222" s="421">
        <v>3051.1784425849378</v>
      </c>
      <c r="E222" s="421">
        <v>3129.6579614466837</v>
      </c>
      <c r="F222" s="421">
        <v>3212.9399837919727</v>
      </c>
      <c r="G222" s="421">
        <v>3333.0612411822885</v>
      </c>
      <c r="H222" s="421">
        <v>3526.675509972943</v>
      </c>
      <c r="I222" s="421">
        <v>3643.4548561609631</v>
      </c>
      <c r="J222" s="421">
        <v>3758.1645142349207</v>
      </c>
      <c r="K222" s="421">
        <v>3860.4329487238051</v>
      </c>
      <c r="L222" s="421">
        <v>3928.2298459272879</v>
      </c>
      <c r="M222" s="421">
        <v>4162.0884512008761</v>
      </c>
      <c r="N222" s="421">
        <v>3607.0902628285794</v>
      </c>
      <c r="O222" s="421">
        <v>3491.2043246054268</v>
      </c>
      <c r="P222" s="481">
        <v>3688.5198485566466</v>
      </c>
      <c r="Q222" s="488">
        <v>3783.8425050790747</v>
      </c>
      <c r="R222" s="488">
        <v>3821.0702544200608</v>
      </c>
      <c r="S222" s="488">
        <v>3924.677890139526</v>
      </c>
      <c r="T222" s="488">
        <v>4092.1920315008902</v>
      </c>
      <c r="U222" s="488">
        <v>4285.9026744581724</v>
      </c>
      <c r="V222" s="487">
        <v>4450.9245431546997</v>
      </c>
      <c r="W222" s="485">
        <v>3910.4305765087738</v>
      </c>
      <c r="X222" s="2"/>
      <c r="Z222" s="528">
        <v>20</v>
      </c>
      <c r="AA222" s="530">
        <f t="shared" si="16"/>
        <v>3685.5869721972558</v>
      </c>
      <c r="AB222" s="528">
        <v>10</v>
      </c>
      <c r="AC222" s="530">
        <f t="shared" si="17"/>
        <v>3930.7512785943959</v>
      </c>
      <c r="AD222" s="528">
        <v>5</v>
      </c>
      <c r="AE222" s="530">
        <f t="shared" si="18"/>
        <v>4114.9534787346693</v>
      </c>
      <c r="AF222" s="528"/>
      <c r="AG222" s="530">
        <f t="shared" si="19"/>
        <v>3910.4305765087738</v>
      </c>
    </row>
    <row r="223" spans="1:33" x14ac:dyDescent="0.25">
      <c r="A223" s="2"/>
      <c r="B223" s="544" t="s">
        <v>167</v>
      </c>
      <c r="C223" s="421">
        <v>1644.9194371129897</v>
      </c>
      <c r="D223" s="421">
        <v>1724.6357004151562</v>
      </c>
      <c r="E223" s="421">
        <v>1784.2156603328731</v>
      </c>
      <c r="F223" s="421">
        <v>1894.3494960780781</v>
      </c>
      <c r="G223" s="421">
        <v>2029.1749265222795</v>
      </c>
      <c r="H223" s="421">
        <v>2185.9436273533388</v>
      </c>
      <c r="I223" s="421">
        <v>2366.7601725163317</v>
      </c>
      <c r="J223" s="421">
        <v>2563.9440067384826</v>
      </c>
      <c r="K223" s="421">
        <v>2741.2455483997883</v>
      </c>
      <c r="L223" s="421">
        <v>2933.1312162669178</v>
      </c>
      <c r="M223" s="421">
        <v>3178.8727969642155</v>
      </c>
      <c r="N223" s="421">
        <v>3323.9390453204956</v>
      </c>
      <c r="O223" s="421">
        <v>3422.6263257853452</v>
      </c>
      <c r="P223" s="481">
        <v>3578.8531897927032</v>
      </c>
      <c r="Q223" s="481">
        <v>3539.4349961854164</v>
      </c>
      <c r="R223" s="481">
        <v>3430.4035763204238</v>
      </c>
      <c r="S223" s="481">
        <v>3404.6631229016871</v>
      </c>
      <c r="T223" s="421">
        <v>3485.0021030587336</v>
      </c>
      <c r="U223" s="481">
        <v>3604.6289433062284</v>
      </c>
      <c r="V223" s="482">
        <v>3623.6993947838582</v>
      </c>
      <c r="W223" s="485">
        <v>3263.9713139412875</v>
      </c>
      <c r="X223" s="2"/>
      <c r="Z223" s="528">
        <v>20</v>
      </c>
      <c r="AA223" s="530">
        <f t="shared" si="16"/>
        <v>2823.0221643077666</v>
      </c>
      <c r="AB223" s="528">
        <v>10</v>
      </c>
      <c r="AC223" s="530">
        <f t="shared" si="17"/>
        <v>3459.2123494419102</v>
      </c>
      <c r="AD223" s="528">
        <v>5</v>
      </c>
      <c r="AE223" s="530">
        <f t="shared" si="18"/>
        <v>3509.679428074186</v>
      </c>
      <c r="AF223" s="528"/>
      <c r="AG223" s="530">
        <f t="shared" si="19"/>
        <v>3263.9713139412875</v>
      </c>
    </row>
    <row r="224" spans="1:33" x14ac:dyDescent="0.25">
      <c r="A224" s="2"/>
      <c r="B224" s="544" t="s">
        <v>168</v>
      </c>
      <c r="C224" s="421">
        <v>2272.6003222052636</v>
      </c>
      <c r="D224" s="421">
        <v>2347.4978898316031</v>
      </c>
      <c r="E224" s="421">
        <v>2167.0197583737804</v>
      </c>
      <c r="F224" s="421">
        <v>1827.8660810538668</v>
      </c>
      <c r="G224" s="421">
        <v>1762.5205022379707</v>
      </c>
      <c r="H224" s="421">
        <v>1705.5696968439224</v>
      </c>
      <c r="I224" s="421">
        <v>1685.3630827871641</v>
      </c>
      <c r="J224" s="421">
        <v>1653.7472448239776</v>
      </c>
      <c r="K224" s="421">
        <v>1374.1700030961533</v>
      </c>
      <c r="L224" s="421">
        <v>1532.8210962393803</v>
      </c>
      <c r="M224" s="421">
        <v>1830.8280538664717</v>
      </c>
      <c r="N224" s="421">
        <v>2101.8251923025796</v>
      </c>
      <c r="O224" s="421">
        <v>2375.9302666666094</v>
      </c>
      <c r="P224" s="481">
        <v>2560.7774866364903</v>
      </c>
      <c r="Q224" s="481">
        <v>2612.4615301276945</v>
      </c>
      <c r="R224" s="481">
        <v>2679.5101363382837</v>
      </c>
      <c r="S224" s="481">
        <v>2806.458630586942</v>
      </c>
      <c r="T224" s="421">
        <v>3028.2459759056387</v>
      </c>
      <c r="U224" s="481">
        <v>3203.8885542943954</v>
      </c>
      <c r="V224" s="482">
        <v>2953.4841128119524</v>
      </c>
      <c r="W224" s="485">
        <v>2591.2625855975516</v>
      </c>
      <c r="X224" s="2"/>
      <c r="Z224" s="528">
        <v>20</v>
      </c>
      <c r="AA224" s="530">
        <f t="shared" si="16"/>
        <v>2224.1292808515068</v>
      </c>
      <c r="AB224" s="528">
        <v>10</v>
      </c>
      <c r="AC224" s="530">
        <f t="shared" si="17"/>
        <v>2615.3409939537059</v>
      </c>
      <c r="AD224" s="528">
        <v>5</v>
      </c>
      <c r="AE224" s="530">
        <f t="shared" si="18"/>
        <v>2934.3174819874425</v>
      </c>
      <c r="AF224" s="528"/>
      <c r="AG224" s="530">
        <f t="shared" si="19"/>
        <v>2591.2625855975516</v>
      </c>
    </row>
    <row r="225" spans="1:28"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5">
      <c r="A226" s="2"/>
    </row>
    <row r="227" spans="1:28"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5">
      <c r="A228" s="2"/>
    </row>
    <row r="229" spans="1:28" x14ac:dyDescent="0.25">
      <c r="A229" s="2"/>
    </row>
    <row r="230" spans="1:28" x14ac:dyDescent="0.25">
      <c r="A230" s="2"/>
    </row>
    <row r="231" spans="1:28" x14ac:dyDescent="0.25">
      <c r="A231" s="2"/>
    </row>
    <row r="232" spans="1:28" x14ac:dyDescent="0.25">
      <c r="A232" s="2"/>
    </row>
    <row r="233" spans="1:28" x14ac:dyDescent="0.25">
      <c r="A233" s="2"/>
    </row>
    <row r="234" spans="1:28" x14ac:dyDescent="0.25">
      <c r="A234" s="2"/>
    </row>
    <row r="235" spans="1:28" x14ac:dyDescent="0.25">
      <c r="A235" s="2"/>
    </row>
    <row r="236" spans="1:28" x14ac:dyDescent="0.25">
      <c r="A236" s="2"/>
    </row>
    <row r="237" spans="1:28" x14ac:dyDescent="0.25">
      <c r="A237" s="2"/>
    </row>
    <row r="238" spans="1:28" x14ac:dyDescent="0.25">
      <c r="A238" s="2"/>
    </row>
    <row r="239" spans="1:28" x14ac:dyDescent="0.25">
      <c r="A239" s="2"/>
    </row>
    <row r="240" spans="1:28"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sheetData>
  <autoFilter ref="B39:W239" xr:uid="{0ABA9E46-AA68-4BD7-96EE-E4B69AEBF661}">
    <sortState xmlns:xlrd2="http://schemas.microsoft.com/office/spreadsheetml/2017/richdata2" ref="B40:W239">
      <sortCondition ref="B39:B239"/>
    </sortState>
  </autoFilter>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43"/>
  <sheetViews>
    <sheetView workbookViewId="0"/>
  </sheetViews>
  <sheetFormatPr defaultRowHeight="15" x14ac:dyDescent="0.25"/>
  <cols>
    <col min="1" max="1" width="7.140625" customWidth="1"/>
    <col min="2" max="2" width="21" customWidth="1"/>
    <col min="10" max="10" width="9.140625" customWidth="1"/>
    <col min="11" max="11" width="9.7109375" customWidth="1"/>
  </cols>
  <sheetData>
    <row r="1" spans="1:29" x14ac:dyDescent="0.25">
      <c r="A1" s="14"/>
      <c r="B1" s="2"/>
      <c r="C1" s="2"/>
      <c r="D1" s="2"/>
      <c r="E1" s="2"/>
      <c r="F1" s="2"/>
      <c r="G1" s="2"/>
      <c r="H1" s="2"/>
      <c r="I1" s="2"/>
      <c r="J1" s="2"/>
      <c r="T1" s="66"/>
    </row>
    <row r="2" spans="1:29" ht="15.75" x14ac:dyDescent="0.25">
      <c r="A2" s="17" t="s">
        <v>258</v>
      </c>
      <c r="B2" s="37"/>
      <c r="C2" s="37"/>
      <c r="D2" s="2"/>
      <c r="E2" s="2"/>
      <c r="F2" s="38"/>
      <c r="G2" s="2"/>
      <c r="H2" s="2"/>
      <c r="I2" s="2"/>
      <c r="J2" s="2"/>
      <c r="T2" s="66"/>
    </row>
    <row r="3" spans="1:29" x14ac:dyDescent="0.25">
      <c r="A3" s="2"/>
      <c r="B3" s="2"/>
      <c r="C3" s="2"/>
      <c r="D3" s="2"/>
      <c r="E3" s="2"/>
      <c r="F3" s="2"/>
      <c r="G3" s="2"/>
      <c r="H3" s="2"/>
      <c r="I3" s="2"/>
      <c r="J3" s="2"/>
      <c r="T3" s="66"/>
    </row>
    <row r="4" spans="1:29" x14ac:dyDescent="0.25">
      <c r="A4" s="2"/>
      <c r="B4" s="2"/>
      <c r="C4" s="2"/>
      <c r="D4" s="95"/>
      <c r="E4" s="2"/>
      <c r="F4" s="2"/>
      <c r="G4" s="2"/>
      <c r="H4" s="2"/>
      <c r="I4" s="2"/>
      <c r="J4" s="2"/>
      <c r="T4" s="66"/>
    </row>
    <row r="5" spans="1:29" x14ac:dyDescent="0.25">
      <c r="A5" s="2"/>
      <c r="B5" s="2"/>
      <c r="C5" s="2"/>
      <c r="D5" s="2"/>
      <c r="E5" s="2"/>
      <c r="F5" s="2"/>
      <c r="G5" s="2"/>
      <c r="H5" s="2"/>
      <c r="I5" s="2"/>
      <c r="J5" s="66"/>
      <c r="K5" s="32"/>
      <c r="L5" s="32"/>
      <c r="M5" s="32"/>
      <c r="N5" s="32"/>
      <c r="O5" s="32"/>
      <c r="P5" s="32"/>
      <c r="Q5" s="32"/>
      <c r="R5" s="32"/>
      <c r="S5" s="32"/>
      <c r="T5" s="66"/>
      <c r="U5" s="66"/>
      <c r="V5" s="66"/>
      <c r="W5" s="66"/>
      <c r="X5" s="66"/>
      <c r="Y5" s="66"/>
      <c r="Z5" s="66"/>
      <c r="AA5" s="66"/>
      <c r="AB5" s="66"/>
      <c r="AC5" s="66"/>
    </row>
    <row r="6" spans="1:29" x14ac:dyDescent="0.25">
      <c r="A6" s="2"/>
      <c r="B6" s="2"/>
      <c r="C6" s="2"/>
      <c r="D6" s="2"/>
      <c r="E6" s="2"/>
      <c r="F6" s="2"/>
      <c r="G6" s="2"/>
      <c r="H6" s="2"/>
      <c r="I6" s="2"/>
      <c r="J6" s="44"/>
      <c r="K6" s="221"/>
      <c r="L6" s="222">
        <v>2006</v>
      </c>
      <c r="M6" s="222">
        <v>2008</v>
      </c>
      <c r="N6" s="222">
        <v>2010</v>
      </c>
      <c r="O6" s="222">
        <v>2012</v>
      </c>
      <c r="P6" s="222">
        <v>2014</v>
      </c>
      <c r="Q6" s="222">
        <v>2016</v>
      </c>
      <c r="R6" s="222">
        <v>2018</v>
      </c>
      <c r="S6" s="222">
        <v>2020</v>
      </c>
      <c r="T6" s="222">
        <v>2022</v>
      </c>
      <c r="U6" s="66"/>
      <c r="V6" s="66"/>
      <c r="W6" s="66"/>
      <c r="X6" s="66"/>
      <c r="Y6" s="66"/>
      <c r="Z6" s="66"/>
      <c r="AA6" s="66"/>
      <c r="AB6" s="66"/>
      <c r="AC6" s="66"/>
    </row>
    <row r="7" spans="1:29" x14ac:dyDescent="0.25">
      <c r="A7" s="2"/>
      <c r="B7" s="2"/>
      <c r="C7" s="2"/>
      <c r="D7" s="2"/>
      <c r="E7" s="2"/>
      <c r="F7" s="2"/>
      <c r="G7" s="2"/>
      <c r="H7" s="2"/>
      <c r="I7" s="2"/>
      <c r="J7" s="44"/>
      <c r="K7" s="223" t="str">
        <f>B29</f>
        <v>Germany</v>
      </c>
      <c r="L7" s="224">
        <f>L10/C28*C29</f>
        <v>123.10077519379846</v>
      </c>
      <c r="M7" s="224">
        <f>M10/D28*D29</f>
        <v>120.02781641168288</v>
      </c>
      <c r="N7" s="224">
        <f>N10/E28*E29</f>
        <v>125.34246575342468</v>
      </c>
      <c r="O7" s="224">
        <f>O10/F28*F29</f>
        <v>126.24528301886792</v>
      </c>
      <c r="P7" s="224">
        <f>P10/G28*G29</f>
        <v>158.40551181102362</v>
      </c>
      <c r="Q7" s="224">
        <f t="shared" ref="Q7:R9" si="0">H29</f>
        <v>124.85598036415711</v>
      </c>
      <c r="R7" s="224">
        <f t="shared" si="0"/>
        <v>121.73327683615821</v>
      </c>
      <c r="S7" s="221"/>
      <c r="T7" s="107"/>
      <c r="U7" s="66"/>
      <c r="V7" s="66"/>
      <c r="W7" s="66"/>
      <c r="X7" s="66"/>
      <c r="Y7" s="66"/>
      <c r="Z7" s="66"/>
      <c r="AA7" s="66"/>
      <c r="AB7" s="66"/>
      <c r="AC7" s="66"/>
    </row>
    <row r="8" spans="1:29" x14ac:dyDescent="0.25">
      <c r="A8" s="2"/>
      <c r="B8" s="2"/>
      <c r="C8" s="2"/>
      <c r="D8" s="2"/>
      <c r="E8" s="2"/>
      <c r="F8" s="2"/>
      <c r="G8" s="2"/>
      <c r="H8" s="2"/>
      <c r="I8" s="2"/>
      <c r="J8" s="44"/>
      <c r="K8" s="223" t="str">
        <f>B30</f>
        <v>Pakistan</v>
      </c>
      <c r="L8" s="224">
        <f>L10/C28*C30</f>
        <v>63.720930232558139</v>
      </c>
      <c r="M8" s="224">
        <f>M10/D28*D30</f>
        <v>81.641168289290675</v>
      </c>
      <c r="N8" s="224">
        <f>N10/E28*E30</f>
        <v>82.191780821917817</v>
      </c>
      <c r="O8" s="224">
        <f>O10/F28*F30</f>
        <v>74.64150943396227</v>
      </c>
      <c r="P8" s="224">
        <f>P10/G28*G30</f>
        <v>68.070866141732296</v>
      </c>
      <c r="Q8" s="224">
        <f t="shared" si="0"/>
        <v>76.19385841828813</v>
      </c>
      <c r="R8" s="224">
        <f t="shared" si="0"/>
        <v>80.863276836158207</v>
      </c>
      <c r="S8" s="221"/>
      <c r="T8" s="107"/>
      <c r="U8" s="66"/>
      <c r="V8" s="66"/>
      <c r="W8" s="66"/>
      <c r="X8" s="66"/>
      <c r="Y8" s="66"/>
      <c r="Z8" s="66"/>
      <c r="AA8" s="66"/>
      <c r="AB8" s="66"/>
      <c r="AC8" s="66"/>
    </row>
    <row r="9" spans="1:29" x14ac:dyDescent="0.25">
      <c r="A9" s="2"/>
      <c r="B9" s="2"/>
      <c r="C9" s="2"/>
      <c r="D9" s="2"/>
      <c r="E9" s="2"/>
      <c r="F9" s="2"/>
      <c r="G9" s="2"/>
      <c r="H9" s="2"/>
      <c r="I9" s="86"/>
      <c r="J9" s="44"/>
      <c r="K9" s="223" t="str">
        <f>B31</f>
        <v>Philippines</v>
      </c>
      <c r="L9" s="224">
        <f>L10/C28*C31</f>
        <v>107.59689922480622</v>
      </c>
      <c r="M9" s="224">
        <f>M10/D28*D31</f>
        <v>108.34492350486786</v>
      </c>
      <c r="N9" s="224">
        <f>N10/E28*E31</f>
        <v>112.5</v>
      </c>
      <c r="O9" s="224">
        <f>O10/F28*F31</f>
        <v>108.30188679245283</v>
      </c>
      <c r="P9" s="224">
        <f>P10/G28*G31</f>
        <v>86.653543307086622</v>
      </c>
      <c r="Q9" s="224">
        <f t="shared" si="0"/>
        <v>109.20823347778754</v>
      </c>
      <c r="R9" s="224">
        <f t="shared" si="0"/>
        <v>101.0132768361582</v>
      </c>
      <c r="S9" s="221"/>
      <c r="T9" s="107"/>
      <c r="U9" s="66"/>
      <c r="V9" s="66"/>
      <c r="W9" s="66"/>
      <c r="X9" s="66"/>
      <c r="Y9" s="66"/>
      <c r="Z9" s="66"/>
      <c r="AA9" s="66"/>
      <c r="AB9" s="66"/>
      <c r="AC9" s="66"/>
    </row>
    <row r="10" spans="1:29" x14ac:dyDescent="0.25">
      <c r="A10" s="2"/>
      <c r="B10" s="2"/>
      <c r="C10" s="2"/>
      <c r="D10" s="2"/>
      <c r="E10" s="2"/>
      <c r="F10" s="2"/>
      <c r="G10" s="2"/>
      <c r="H10" s="2"/>
      <c r="I10" s="2"/>
      <c r="J10" s="44"/>
      <c r="K10" s="223" t="str">
        <f>B28</f>
        <v>(average country)</v>
      </c>
      <c r="L10" s="224">
        <v>100</v>
      </c>
      <c r="M10" s="224">
        <v>100</v>
      </c>
      <c r="N10" s="224">
        <v>100</v>
      </c>
      <c r="O10" s="224">
        <v>100</v>
      </c>
      <c r="P10" s="224">
        <v>100</v>
      </c>
      <c r="Q10" s="224">
        <v>100</v>
      </c>
      <c r="R10" s="224">
        <v>100</v>
      </c>
      <c r="S10" s="221"/>
      <c r="T10" s="107"/>
      <c r="U10" s="66"/>
      <c r="V10" s="66"/>
      <c r="W10" s="66"/>
      <c r="X10" s="66"/>
      <c r="Y10" s="66"/>
      <c r="Z10" s="66"/>
      <c r="AA10" s="66"/>
      <c r="AB10" s="66"/>
      <c r="AC10" s="66"/>
    </row>
    <row r="11" spans="1:29" x14ac:dyDescent="0.25">
      <c r="A11" s="2"/>
      <c r="B11" s="2"/>
      <c r="C11" s="2"/>
      <c r="D11" s="2"/>
      <c r="E11" s="2"/>
      <c r="F11" s="2"/>
      <c r="G11" s="2"/>
      <c r="H11" s="2"/>
      <c r="I11" s="2"/>
      <c r="J11" s="44"/>
      <c r="K11" s="66"/>
      <c r="L11" s="66"/>
      <c r="M11" s="66"/>
      <c r="N11" s="66"/>
      <c r="O11" s="66"/>
      <c r="P11" s="66"/>
      <c r="Q11" s="66"/>
      <c r="R11" s="66"/>
      <c r="S11" s="66"/>
      <c r="T11" s="66"/>
      <c r="U11" s="66"/>
      <c r="V11" s="66"/>
      <c r="W11" s="66"/>
      <c r="X11" s="66"/>
      <c r="Y11" s="66"/>
      <c r="Z11" s="66"/>
      <c r="AA11" s="66"/>
      <c r="AB11" s="66"/>
      <c r="AC11" s="66"/>
    </row>
    <row r="12" spans="1:29" x14ac:dyDescent="0.25">
      <c r="A12" s="2"/>
      <c r="B12" s="2"/>
      <c r="C12" s="2"/>
      <c r="D12" s="2"/>
      <c r="E12" s="2"/>
      <c r="F12" s="2"/>
      <c r="G12" s="2"/>
      <c r="H12" s="2"/>
      <c r="I12" s="2"/>
      <c r="J12" s="44"/>
      <c r="K12" s="66"/>
      <c r="L12" s="66"/>
      <c r="M12" s="66"/>
      <c r="N12" s="66"/>
      <c r="O12" s="66"/>
      <c r="P12" s="66"/>
      <c r="Q12" s="66"/>
      <c r="R12" s="66"/>
      <c r="S12" s="66"/>
      <c r="T12" s="66"/>
      <c r="U12" s="66"/>
      <c r="V12" s="66"/>
      <c r="W12" s="66"/>
      <c r="X12" s="66"/>
      <c r="Y12" s="66"/>
      <c r="Z12" s="66"/>
      <c r="AA12" s="66"/>
      <c r="AB12" s="66"/>
      <c r="AC12" s="66"/>
    </row>
    <row r="13" spans="1:29" x14ac:dyDescent="0.25">
      <c r="A13" s="2"/>
      <c r="B13" s="2"/>
      <c r="C13" s="2"/>
      <c r="D13" s="2"/>
      <c r="E13" s="2"/>
      <c r="F13" s="2"/>
      <c r="G13" s="2"/>
      <c r="H13" s="2"/>
      <c r="I13" s="2"/>
      <c r="J13" s="44"/>
      <c r="K13" s="66"/>
      <c r="L13" s="66"/>
      <c r="M13" s="66"/>
      <c r="N13" s="66"/>
      <c r="O13" s="66"/>
      <c r="P13" s="66"/>
      <c r="Q13" s="66"/>
      <c r="R13" s="66"/>
      <c r="S13" s="66"/>
      <c r="T13" s="66"/>
      <c r="U13" s="66"/>
      <c r="V13" s="66"/>
      <c r="W13" s="66"/>
      <c r="X13" s="66"/>
      <c r="Y13" s="66"/>
      <c r="Z13" s="66"/>
      <c r="AA13" s="66"/>
      <c r="AB13" s="66"/>
      <c r="AC13" s="66"/>
    </row>
    <row r="14" spans="1:29" x14ac:dyDescent="0.25">
      <c r="A14" s="2"/>
      <c r="B14" s="2"/>
      <c r="C14" s="2"/>
      <c r="D14" s="2"/>
      <c r="E14" s="2"/>
      <c r="F14" s="2"/>
      <c r="G14" s="2"/>
      <c r="H14" s="2"/>
      <c r="I14" s="2"/>
      <c r="J14" s="2"/>
    </row>
    <row r="15" spans="1:29" x14ac:dyDescent="0.25">
      <c r="A15" s="2"/>
      <c r="B15" s="2"/>
      <c r="C15" s="2"/>
      <c r="D15" s="2"/>
      <c r="E15" s="2"/>
      <c r="F15" s="2"/>
      <c r="G15" s="2"/>
      <c r="H15" s="2"/>
      <c r="I15" s="2"/>
      <c r="J15" s="2"/>
    </row>
    <row r="16" spans="1:29" x14ac:dyDescent="0.25">
      <c r="A16" s="2"/>
      <c r="B16" s="2"/>
      <c r="C16" s="2"/>
      <c r="D16" s="2"/>
      <c r="E16" s="2"/>
      <c r="F16" s="2"/>
      <c r="G16" s="2"/>
      <c r="H16" s="2"/>
      <c r="I16" s="2"/>
      <c r="J16" s="2"/>
    </row>
    <row r="17" spans="1:11" x14ac:dyDescent="0.25">
      <c r="A17" s="2"/>
      <c r="B17" s="2"/>
      <c r="C17" s="2"/>
      <c r="D17" s="2"/>
      <c r="E17" s="2"/>
      <c r="F17" s="2"/>
      <c r="G17" s="2"/>
      <c r="H17" s="2"/>
      <c r="I17" s="2"/>
      <c r="J17" s="2"/>
    </row>
    <row r="18" spans="1:11" x14ac:dyDescent="0.25">
      <c r="A18" s="2"/>
      <c r="B18" s="2"/>
      <c r="C18" s="2"/>
      <c r="D18" s="2"/>
      <c r="E18" s="2"/>
      <c r="F18" s="2"/>
      <c r="G18" s="2"/>
      <c r="H18" s="2"/>
      <c r="I18" s="2"/>
      <c r="J18" s="2"/>
    </row>
    <row r="19" spans="1:11" x14ac:dyDescent="0.25">
      <c r="A19" s="2"/>
      <c r="B19" s="2"/>
      <c r="C19" s="2"/>
      <c r="D19" s="2"/>
      <c r="E19" s="2"/>
      <c r="F19" s="2"/>
      <c r="G19" s="2"/>
      <c r="H19" s="2"/>
      <c r="I19" s="2"/>
      <c r="J19" s="2"/>
    </row>
    <row r="20" spans="1:11" x14ac:dyDescent="0.25">
      <c r="A20" s="2"/>
      <c r="B20" s="2"/>
      <c r="C20" s="2"/>
      <c r="D20" s="2"/>
      <c r="E20" s="2"/>
      <c r="F20" s="2"/>
      <c r="G20" s="2"/>
      <c r="H20" s="2"/>
      <c r="I20" s="2"/>
      <c r="J20" s="2"/>
    </row>
    <row r="21" spans="1:11" x14ac:dyDescent="0.25">
      <c r="A21" s="2"/>
      <c r="B21" s="2"/>
      <c r="C21" s="2"/>
      <c r="D21" s="2"/>
      <c r="E21" s="2"/>
      <c r="F21" s="2"/>
      <c r="G21" s="2"/>
      <c r="H21" s="2"/>
      <c r="I21" s="2"/>
      <c r="J21" s="2"/>
    </row>
    <row r="22" spans="1:11" x14ac:dyDescent="0.25">
      <c r="A22" s="2"/>
      <c r="B22" s="2"/>
      <c r="C22" s="2"/>
      <c r="D22" s="2"/>
      <c r="E22" s="2"/>
      <c r="F22" s="2"/>
      <c r="G22" s="2"/>
      <c r="H22" s="2"/>
      <c r="I22" s="2"/>
      <c r="J22" s="2"/>
    </row>
    <row r="23" spans="1:11" x14ac:dyDescent="0.25">
      <c r="A23" s="2"/>
      <c r="B23" s="2"/>
      <c r="C23" s="2"/>
      <c r="D23" s="2"/>
      <c r="E23" s="2"/>
      <c r="F23" s="2"/>
      <c r="G23" s="2"/>
      <c r="H23" s="2"/>
      <c r="I23" s="2"/>
      <c r="J23" s="2"/>
    </row>
    <row r="24" spans="1:11" x14ac:dyDescent="0.25">
      <c r="A24" s="2"/>
      <c r="B24" s="2"/>
      <c r="C24" s="2"/>
      <c r="D24" s="2"/>
      <c r="E24" s="2"/>
      <c r="F24" s="2"/>
      <c r="G24" s="2"/>
      <c r="H24" s="2"/>
      <c r="I24" s="2"/>
      <c r="J24" s="2"/>
    </row>
    <row r="25" spans="1:11" x14ac:dyDescent="0.25">
      <c r="A25" s="2"/>
      <c r="B25" s="2"/>
      <c r="C25" s="2"/>
      <c r="D25" s="2"/>
      <c r="E25" s="2"/>
      <c r="F25" s="2"/>
      <c r="G25" s="2"/>
      <c r="H25" s="2"/>
      <c r="I25" s="2"/>
      <c r="J25" s="2"/>
    </row>
    <row r="26" spans="1:11" x14ac:dyDescent="0.25">
      <c r="A26" s="2"/>
      <c r="B26" s="2"/>
      <c r="C26" s="2"/>
      <c r="D26" s="2"/>
      <c r="E26" s="2"/>
      <c r="F26" s="2"/>
      <c r="G26" s="2"/>
      <c r="H26" s="2"/>
      <c r="I26" s="2"/>
      <c r="J26" s="2"/>
    </row>
    <row r="27" spans="1:11" x14ac:dyDescent="0.25">
      <c r="A27" s="2"/>
      <c r="B27" s="226"/>
      <c r="C27" s="147">
        <v>2006</v>
      </c>
      <c r="D27" s="147">
        <v>2008</v>
      </c>
      <c r="E27" s="147">
        <v>2010</v>
      </c>
      <c r="F27" s="147">
        <v>2012</v>
      </c>
      <c r="G27" s="147">
        <v>2014</v>
      </c>
      <c r="H27" s="147">
        <v>2016</v>
      </c>
      <c r="I27" s="147">
        <v>2018</v>
      </c>
      <c r="J27" s="147" t="s">
        <v>255</v>
      </c>
      <c r="K27" s="449"/>
    </row>
    <row r="28" spans="1:11" x14ac:dyDescent="0.25">
      <c r="A28" s="96">
        <v>100</v>
      </c>
      <c r="B28" s="204" t="s">
        <v>256</v>
      </c>
      <c r="C28" s="206">
        <v>100</v>
      </c>
      <c r="D28" s="206">
        <v>100</v>
      </c>
      <c r="E28" s="206">
        <v>100</v>
      </c>
      <c r="F28" s="206">
        <v>100</v>
      </c>
      <c r="G28" s="206">
        <v>100</v>
      </c>
      <c r="H28" s="206">
        <v>100</v>
      </c>
      <c r="I28" s="206">
        <v>100</v>
      </c>
      <c r="J28" s="207">
        <f>SUM(C28:I28)/7</f>
        <v>100</v>
      </c>
      <c r="K28" s="449"/>
    </row>
    <row r="29" spans="1:11" x14ac:dyDescent="0.25">
      <c r="A29" s="208" t="s">
        <v>169</v>
      </c>
      <c r="B29" s="544" t="s">
        <v>35</v>
      </c>
      <c r="C29" s="97">
        <v>123.10077519379846</v>
      </c>
      <c r="D29" s="98">
        <v>120.02781641168288</v>
      </c>
      <c r="E29" s="99">
        <v>125.34246575342468</v>
      </c>
      <c r="F29" s="99">
        <v>126.24528301886792</v>
      </c>
      <c r="G29" s="99">
        <v>158.40551181102362</v>
      </c>
      <c r="H29" s="99">
        <v>124.85598036415711</v>
      </c>
      <c r="I29" s="99">
        <v>121.73327683615821</v>
      </c>
      <c r="J29" s="109">
        <f t="shared" ref="J29" si="1">SUM(C29:I29)/7</f>
        <v>128.53015848415899</v>
      </c>
      <c r="K29" s="449"/>
    </row>
    <row r="30" spans="1:11" x14ac:dyDescent="0.25">
      <c r="A30" s="94" t="s">
        <v>169</v>
      </c>
      <c r="B30" s="544" t="s">
        <v>150</v>
      </c>
      <c r="C30" s="97">
        <v>63.720930232558139</v>
      </c>
      <c r="D30" s="98">
        <v>81.641168289290675</v>
      </c>
      <c r="E30" s="99">
        <v>82.191780821917817</v>
      </c>
      <c r="F30" s="99">
        <v>74.64150943396227</v>
      </c>
      <c r="G30" s="99">
        <v>68.070866141732296</v>
      </c>
      <c r="H30" s="99">
        <v>76.19385841828813</v>
      </c>
      <c r="I30" s="99">
        <v>80.863276836158207</v>
      </c>
      <c r="J30" s="109">
        <f t="shared" ref="J30:J31" si="2">SUM(C30:I30)/7</f>
        <v>75.331912881986781</v>
      </c>
      <c r="K30" s="449"/>
    </row>
    <row r="31" spans="1:11" x14ac:dyDescent="0.25">
      <c r="A31" s="209" t="s">
        <v>169</v>
      </c>
      <c r="B31" s="544" t="s">
        <v>152</v>
      </c>
      <c r="C31" s="97">
        <v>107.59689922480622</v>
      </c>
      <c r="D31" s="98">
        <v>108.34492350486786</v>
      </c>
      <c r="E31" s="99">
        <v>112.5</v>
      </c>
      <c r="F31" s="99">
        <v>108.30188679245283</v>
      </c>
      <c r="G31" s="99">
        <v>86.653543307086622</v>
      </c>
      <c r="H31" s="99">
        <v>109.20823347778754</v>
      </c>
      <c r="I31" s="99">
        <v>101.0132768361582</v>
      </c>
      <c r="J31" s="109">
        <f t="shared" si="2"/>
        <v>104.80268044902274</v>
      </c>
      <c r="K31" s="449"/>
    </row>
    <row r="32" spans="1:11" x14ac:dyDescent="0.25">
      <c r="A32" s="2"/>
      <c r="B32" s="449"/>
      <c r="C32" s="449"/>
      <c r="D32" s="449"/>
      <c r="E32" s="449"/>
      <c r="F32" s="449"/>
      <c r="G32" s="449"/>
      <c r="H32" s="449"/>
      <c r="I32" s="449"/>
      <c r="J32" s="449"/>
      <c r="K32" s="449"/>
    </row>
    <row r="33" spans="1:10" x14ac:dyDescent="0.25">
      <c r="A33" s="2"/>
      <c r="B33" s="196" t="s">
        <v>318</v>
      </c>
      <c r="C33" s="227" t="s">
        <v>257</v>
      </c>
      <c r="D33" s="228"/>
      <c r="E33" s="228"/>
      <c r="F33" s="228"/>
      <c r="G33" s="228"/>
      <c r="H33" s="228"/>
      <c r="I33" s="228"/>
      <c r="J33" s="228"/>
    </row>
    <row r="34" spans="1:10" x14ac:dyDescent="0.25">
      <c r="A34" s="2"/>
      <c r="B34" s="148" t="s">
        <v>319</v>
      </c>
      <c r="C34" s="147">
        <v>2006</v>
      </c>
      <c r="D34" s="147">
        <v>2008</v>
      </c>
      <c r="E34" s="147">
        <v>2010</v>
      </c>
      <c r="F34" s="147">
        <v>2012</v>
      </c>
      <c r="G34" s="147">
        <v>2014</v>
      </c>
      <c r="H34" s="147">
        <v>2016</v>
      </c>
      <c r="I34" s="147">
        <v>2018</v>
      </c>
      <c r="J34" s="147" t="s">
        <v>255</v>
      </c>
    </row>
    <row r="35" spans="1:10" x14ac:dyDescent="0.25">
      <c r="A35" s="2"/>
      <c r="B35" s="693" t="s">
        <v>407</v>
      </c>
      <c r="C35" s="148"/>
      <c r="D35" s="148"/>
      <c r="E35" s="148"/>
      <c r="F35" s="148"/>
      <c r="G35" s="148"/>
      <c r="H35" s="148"/>
      <c r="I35" s="148"/>
      <c r="J35" s="148"/>
    </row>
    <row r="36" spans="1:10" x14ac:dyDescent="0.25">
      <c r="A36" s="2"/>
      <c r="B36" s="204" t="s">
        <v>256</v>
      </c>
      <c r="C36" s="206">
        <v>100</v>
      </c>
      <c r="D36" s="206">
        <v>100</v>
      </c>
      <c r="E36" s="206">
        <v>100</v>
      </c>
      <c r="F36" s="206">
        <v>100</v>
      </c>
      <c r="G36" s="206">
        <v>100</v>
      </c>
      <c r="H36" s="206">
        <v>100</v>
      </c>
      <c r="I36" s="206">
        <v>100</v>
      </c>
      <c r="J36" s="207">
        <f t="shared" ref="J36:J67" si="3">SUM(C36:I36)/7</f>
        <v>100</v>
      </c>
    </row>
    <row r="37" spans="1:10" x14ac:dyDescent="0.25">
      <c r="A37" s="2"/>
      <c r="B37" s="544" t="s">
        <v>107</v>
      </c>
      <c r="C37" s="401">
        <v>42.460629921259844</v>
      </c>
      <c r="D37" s="401">
        <v>42.460629921259844</v>
      </c>
      <c r="E37" s="401">
        <v>42.460629921259844</v>
      </c>
      <c r="F37" s="401">
        <v>42.460629921259844</v>
      </c>
      <c r="G37" s="99">
        <v>42.460629921259844</v>
      </c>
      <c r="H37" s="99">
        <v>55.567282977164624</v>
      </c>
      <c r="I37" s="99">
        <v>81.103276836158201</v>
      </c>
      <c r="J37" s="109">
        <f t="shared" si="3"/>
        <v>49.853387059946009</v>
      </c>
    </row>
    <row r="38" spans="1:10" x14ac:dyDescent="0.25">
      <c r="A38" s="2"/>
      <c r="B38" s="544" t="s">
        <v>96</v>
      </c>
      <c r="C38" s="97">
        <v>106.8217054263566</v>
      </c>
      <c r="D38" s="98">
        <v>116.82892906815019</v>
      </c>
      <c r="E38" s="99">
        <v>122.26027397260275</v>
      </c>
      <c r="F38" s="99">
        <v>124.24528301886792</v>
      </c>
      <c r="G38" s="99">
        <v>107.73622047244093</v>
      </c>
      <c r="H38" s="99">
        <v>110.2158535424401</v>
      </c>
      <c r="I38" s="99">
        <v>108.82327683615819</v>
      </c>
      <c r="J38" s="109">
        <f t="shared" si="3"/>
        <v>113.84736319100239</v>
      </c>
    </row>
    <row r="39" spans="1:10" x14ac:dyDescent="0.25">
      <c r="A39" s="2"/>
      <c r="B39" s="544" t="s">
        <v>84</v>
      </c>
      <c r="C39" s="97">
        <v>102.63565891472868</v>
      </c>
      <c r="D39" s="98">
        <v>107.09318497913769</v>
      </c>
      <c r="E39" s="99">
        <v>115.41095890410959</v>
      </c>
      <c r="F39" s="99">
        <v>91.622641509433961</v>
      </c>
      <c r="G39" s="99">
        <v>98.58267716535434</v>
      </c>
      <c r="H39" s="99">
        <v>104.14049727027013</v>
      </c>
      <c r="I39" s="99">
        <v>100.5432768361582</v>
      </c>
      <c r="J39" s="109">
        <f t="shared" si="3"/>
        <v>102.8612707970275</v>
      </c>
    </row>
    <row r="40" spans="1:10" x14ac:dyDescent="0.25">
      <c r="A40" s="2"/>
      <c r="B40" s="544" t="s">
        <v>98</v>
      </c>
      <c r="C40" s="97">
        <v>60.930232558139529</v>
      </c>
      <c r="D40" s="98">
        <v>54.937413073713479</v>
      </c>
      <c r="E40" s="99">
        <v>62.157534246575338</v>
      </c>
      <c r="F40" s="99">
        <v>89.754716981132077</v>
      </c>
      <c r="G40" s="99">
        <v>56.476377952755911</v>
      </c>
      <c r="H40" s="99">
        <v>76.045678997015685</v>
      </c>
      <c r="I40" s="99">
        <v>80.803276836158204</v>
      </c>
      <c r="J40" s="109">
        <f t="shared" si="3"/>
        <v>68.72931866364145</v>
      </c>
    </row>
    <row r="41" spans="1:10" x14ac:dyDescent="0.25">
      <c r="A41" s="2"/>
      <c r="B41" s="690" t="s">
        <v>218</v>
      </c>
      <c r="C41" s="401">
        <v>119.52054794520548</v>
      </c>
      <c r="D41" s="401">
        <v>119.52054794520548</v>
      </c>
      <c r="E41" s="99">
        <v>119.52054794520548</v>
      </c>
      <c r="F41" s="401">
        <v>108</v>
      </c>
      <c r="G41" s="99">
        <v>96.240157480314963</v>
      </c>
      <c r="H41" s="99">
        <v>92.686228005910579</v>
      </c>
      <c r="I41" s="99">
        <v>102.5432768361582</v>
      </c>
      <c r="J41" s="109">
        <f t="shared" si="3"/>
        <v>108.29018659400003</v>
      </c>
    </row>
    <row r="42" spans="1:10" x14ac:dyDescent="0.25">
      <c r="A42" s="2"/>
      <c r="B42" s="544" t="s">
        <v>219</v>
      </c>
      <c r="C42" s="97">
        <v>120.46511627906978</v>
      </c>
      <c r="D42" s="98">
        <v>113.76912378303197</v>
      </c>
      <c r="E42" s="99">
        <v>104.45205479452055</v>
      </c>
      <c r="F42" s="99">
        <v>106.56603773584905</v>
      </c>
      <c r="G42" s="99">
        <v>97.539370078740163</v>
      </c>
      <c r="H42" s="99">
        <v>118.30644994391528</v>
      </c>
      <c r="I42" s="99">
        <v>102.66327683615819</v>
      </c>
      <c r="J42" s="109">
        <f t="shared" si="3"/>
        <v>109.10877563589784</v>
      </c>
    </row>
    <row r="43" spans="1:10" x14ac:dyDescent="0.25">
      <c r="A43" s="2"/>
      <c r="B43" s="544" t="s">
        <v>99</v>
      </c>
      <c r="C43" s="97">
        <v>98.914728682170534</v>
      </c>
      <c r="D43" s="98">
        <v>108.20584144645341</v>
      </c>
      <c r="E43" s="99">
        <v>103.42465753424656</v>
      </c>
      <c r="F43" s="99">
        <v>89.584905660377359</v>
      </c>
      <c r="G43" s="99">
        <v>121.39763779527559</v>
      </c>
      <c r="H43" s="99">
        <v>120.91440775831019</v>
      </c>
      <c r="I43" s="99">
        <v>105.4332768361582</v>
      </c>
      <c r="J43" s="109">
        <f t="shared" si="3"/>
        <v>106.8393508161417</v>
      </c>
    </row>
    <row r="44" spans="1:10" x14ac:dyDescent="0.25">
      <c r="A44" s="2"/>
      <c r="B44" s="544" t="s">
        <v>20</v>
      </c>
      <c r="C44" s="97">
        <v>124.18604651162791</v>
      </c>
      <c r="D44" s="98">
        <v>110.98748261474269</v>
      </c>
      <c r="E44" s="99">
        <v>112.5</v>
      </c>
      <c r="F44" s="99">
        <v>106.81132075471697</v>
      </c>
      <c r="G44" s="99">
        <v>162.20472440944883</v>
      </c>
      <c r="H44" s="99">
        <v>129.2420912338213</v>
      </c>
      <c r="I44" s="99">
        <v>117.48327683615821</v>
      </c>
      <c r="J44" s="109">
        <f t="shared" si="3"/>
        <v>123.34499176578798</v>
      </c>
    </row>
    <row r="45" spans="1:10" x14ac:dyDescent="0.25">
      <c r="A45" s="2"/>
      <c r="B45" s="544" t="s">
        <v>29</v>
      </c>
      <c r="C45" s="97">
        <v>132.09302325581396</v>
      </c>
      <c r="D45" s="98">
        <v>124.3393602225313</v>
      </c>
      <c r="E45" s="99">
        <v>133.73287671232876</v>
      </c>
      <c r="F45" s="99">
        <v>130.03773584905659</v>
      </c>
      <c r="G45" s="99">
        <v>154.17322834645668</v>
      </c>
      <c r="H45" s="99">
        <v>128.38265059044113</v>
      </c>
      <c r="I45" s="99">
        <v>122.33327683615821</v>
      </c>
      <c r="J45" s="109">
        <f t="shared" si="3"/>
        <v>132.15602168754097</v>
      </c>
    </row>
    <row r="46" spans="1:10" x14ac:dyDescent="0.25">
      <c r="A46" s="2"/>
      <c r="B46" s="544" t="s">
        <v>108</v>
      </c>
      <c r="C46" s="97">
        <v>86.356589147286826</v>
      </c>
      <c r="D46" s="98">
        <v>100.41724617524339</v>
      </c>
      <c r="E46" s="99">
        <v>101.19863013698631</v>
      </c>
      <c r="F46" s="99">
        <v>81.339622641509436</v>
      </c>
      <c r="G46" s="99">
        <v>109.19291338582677</v>
      </c>
      <c r="H46" s="99">
        <v>124.14471914204938</v>
      </c>
      <c r="I46" s="99">
        <v>105.69327683615819</v>
      </c>
      <c r="J46" s="109">
        <f t="shared" si="3"/>
        <v>101.1918567807229</v>
      </c>
    </row>
    <row r="47" spans="1:10" x14ac:dyDescent="0.25">
      <c r="A47" s="2"/>
      <c r="B47" s="544" t="s">
        <v>62</v>
      </c>
      <c r="C47" s="401">
        <v>91.69291338582677</v>
      </c>
      <c r="D47" s="401">
        <v>91.69291338582677</v>
      </c>
      <c r="E47" s="401">
        <v>91.69291338582677</v>
      </c>
      <c r="F47" s="401">
        <v>91.69291338582677</v>
      </c>
      <c r="G47" s="99">
        <v>91.69291338582677</v>
      </c>
      <c r="H47" s="99">
        <v>102.7476107103092</v>
      </c>
      <c r="I47" s="99">
        <v>98.353276836158201</v>
      </c>
      <c r="J47" s="109">
        <f t="shared" si="3"/>
        <v>94.223636353657326</v>
      </c>
    </row>
    <row r="48" spans="1:10" x14ac:dyDescent="0.25">
      <c r="A48" s="2"/>
      <c r="B48" s="544" t="s">
        <v>19</v>
      </c>
      <c r="C48" s="401">
        <v>71.917808219178085</v>
      </c>
      <c r="D48" s="401">
        <v>71.917808219178085</v>
      </c>
      <c r="E48" s="99">
        <v>71.917808219178085</v>
      </c>
      <c r="F48" s="401">
        <v>87</v>
      </c>
      <c r="G48" s="99">
        <v>102.0275590551181</v>
      </c>
      <c r="H48" s="99">
        <v>103.82932048559799</v>
      </c>
      <c r="I48" s="99">
        <v>98.513276836158198</v>
      </c>
      <c r="J48" s="109">
        <f t="shared" si="3"/>
        <v>86.731940147772647</v>
      </c>
    </row>
    <row r="49" spans="1:10" x14ac:dyDescent="0.25">
      <c r="A49" s="2"/>
      <c r="B49" s="544" t="s">
        <v>109</v>
      </c>
      <c r="C49" s="97">
        <v>67.441860465116278</v>
      </c>
      <c r="D49" s="98">
        <v>80.667593880389418</v>
      </c>
      <c r="E49" s="99">
        <v>75.342465753424662</v>
      </c>
      <c r="F49" s="99">
        <v>80.283018867924525</v>
      </c>
      <c r="G49" s="99">
        <v>50.413385826771652</v>
      </c>
      <c r="H49" s="99">
        <v>61.894544265497764</v>
      </c>
      <c r="I49" s="99">
        <v>72.92327683615818</v>
      </c>
      <c r="J49" s="109">
        <f t="shared" si="3"/>
        <v>69.852306556468918</v>
      </c>
    </row>
    <row r="50" spans="1:10" x14ac:dyDescent="0.25">
      <c r="A50" s="2"/>
      <c r="B50" s="544" t="s">
        <v>54</v>
      </c>
      <c r="C50" s="401">
        <v>89.566929133858281</v>
      </c>
      <c r="D50" s="401">
        <v>89.566929133858281</v>
      </c>
      <c r="E50" s="401">
        <v>89.566929133858281</v>
      </c>
      <c r="F50" s="401">
        <v>89.566929133858281</v>
      </c>
      <c r="G50" s="99">
        <v>89.566929133858281</v>
      </c>
      <c r="H50" s="99">
        <v>81.439409931332463</v>
      </c>
      <c r="I50" s="99">
        <v>99.123276836158198</v>
      </c>
      <c r="J50" s="109">
        <f t="shared" si="3"/>
        <v>89.771047490968854</v>
      </c>
    </row>
    <row r="51" spans="1:10" x14ac:dyDescent="0.25">
      <c r="A51" s="2"/>
      <c r="B51" s="544" t="s">
        <v>74</v>
      </c>
      <c r="C51" s="98">
        <v>111.96105702364395</v>
      </c>
      <c r="D51" s="98">
        <v>111.96105702364395</v>
      </c>
      <c r="E51" s="99">
        <v>111.98630136986303</v>
      </c>
      <c r="F51" s="99">
        <v>101.66037735849056</v>
      </c>
      <c r="G51" s="99">
        <v>133.24803149606299</v>
      </c>
      <c r="H51" s="99">
        <v>121.95166370721728</v>
      </c>
      <c r="I51" s="99">
        <v>108.3432768361582</v>
      </c>
      <c r="J51" s="109">
        <f t="shared" si="3"/>
        <v>114.44453783072571</v>
      </c>
    </row>
    <row r="52" spans="1:10" x14ac:dyDescent="0.25">
      <c r="A52" s="2"/>
      <c r="B52" s="544" t="s">
        <v>28</v>
      </c>
      <c r="C52" s="97">
        <v>117.67441860465118</v>
      </c>
      <c r="D52" s="98">
        <v>109.0403337969402</v>
      </c>
      <c r="E52" s="99">
        <v>99.486301369863014</v>
      </c>
      <c r="F52" s="99">
        <v>118.9056603773585</v>
      </c>
      <c r="G52" s="99">
        <v>131.12204724409449</v>
      </c>
      <c r="H52" s="99">
        <v>118.76580614985986</v>
      </c>
      <c r="I52" s="99">
        <v>120.7432768361582</v>
      </c>
      <c r="J52" s="109">
        <f t="shared" si="3"/>
        <v>116.53397776841793</v>
      </c>
    </row>
    <row r="53" spans="1:10" x14ac:dyDescent="0.25">
      <c r="A53" s="2"/>
      <c r="B53" s="544" t="s">
        <v>221</v>
      </c>
      <c r="C53" s="401">
        <v>99.721835883171067</v>
      </c>
      <c r="D53" s="98">
        <v>99.721835883171067</v>
      </c>
      <c r="E53" s="99">
        <v>119.69178082191783</v>
      </c>
      <c r="F53" s="401">
        <v>110</v>
      </c>
      <c r="G53" s="99">
        <v>99.330708661417333</v>
      </c>
      <c r="H53" s="99">
        <v>108.98596434587886</v>
      </c>
      <c r="I53" s="99">
        <v>101.1532768361582</v>
      </c>
      <c r="J53" s="109">
        <f t="shared" si="3"/>
        <v>105.5150574902449</v>
      </c>
    </row>
    <row r="54" spans="1:10" x14ac:dyDescent="0.25">
      <c r="A54" s="2"/>
      <c r="B54" s="544" t="s">
        <v>110</v>
      </c>
      <c r="C54" s="97">
        <v>90.542635658914733</v>
      </c>
      <c r="D54" s="98">
        <v>78.025034770514594</v>
      </c>
      <c r="E54" s="99">
        <v>67.808219178082197</v>
      </c>
      <c r="F54" s="99">
        <v>95.056603773584911</v>
      </c>
      <c r="G54" s="99">
        <v>63.818897637795281</v>
      </c>
      <c r="H54" s="99">
        <v>64.695135327546865</v>
      </c>
      <c r="I54" s="99">
        <v>81.533276836158194</v>
      </c>
      <c r="J54" s="109">
        <f t="shared" si="3"/>
        <v>77.354257597513808</v>
      </c>
    </row>
    <row r="55" spans="1:10" x14ac:dyDescent="0.25">
      <c r="A55" s="2"/>
      <c r="B55" s="544" t="s">
        <v>111</v>
      </c>
      <c r="C55" s="401">
        <v>116.43835616438356</v>
      </c>
      <c r="D55" s="401">
        <v>116.43835616438356</v>
      </c>
      <c r="E55" s="99">
        <v>116.43835616438356</v>
      </c>
      <c r="F55" s="401">
        <v>104</v>
      </c>
      <c r="G55" s="99">
        <v>92.244094488188978</v>
      </c>
      <c r="H55" s="99">
        <v>96.301805884958085</v>
      </c>
      <c r="I55" s="99">
        <v>90.583276836158205</v>
      </c>
      <c r="J55" s="109">
        <f t="shared" si="3"/>
        <v>104.634892243208</v>
      </c>
    </row>
    <row r="56" spans="1:10" x14ac:dyDescent="0.25">
      <c r="A56" s="2"/>
      <c r="B56" s="544" t="s">
        <v>95</v>
      </c>
      <c r="C56" s="401">
        <v>89.986091794158554</v>
      </c>
      <c r="D56" s="98">
        <v>89.986091794158554</v>
      </c>
      <c r="E56" s="99">
        <v>75.856164383561648</v>
      </c>
      <c r="F56" s="99">
        <v>102.96226415094341</v>
      </c>
      <c r="G56" s="99">
        <v>99.370078740157481</v>
      </c>
      <c r="H56" s="99">
        <v>105.34075058257687</v>
      </c>
      <c r="I56" s="99">
        <v>99.343276836158196</v>
      </c>
      <c r="J56" s="109">
        <f t="shared" si="3"/>
        <v>94.692102611673548</v>
      </c>
    </row>
    <row r="57" spans="1:10" x14ac:dyDescent="0.25">
      <c r="A57" s="2"/>
      <c r="B57" s="544" t="s">
        <v>223</v>
      </c>
      <c r="C57" s="401">
        <v>110.84840055632823</v>
      </c>
      <c r="D57" s="98">
        <v>110.84840055632823</v>
      </c>
      <c r="E57" s="99">
        <v>95.719178082191775</v>
      </c>
      <c r="F57" s="99">
        <v>69.35849056603773</v>
      </c>
      <c r="G57" s="99">
        <v>90.137795275590562</v>
      </c>
      <c r="H57" s="99">
        <v>93.767937781199393</v>
      </c>
      <c r="I57" s="99">
        <v>85.20327683615821</v>
      </c>
      <c r="J57" s="109">
        <f t="shared" si="3"/>
        <v>93.697639950547725</v>
      </c>
    </row>
    <row r="58" spans="1:10" x14ac:dyDescent="0.25">
      <c r="A58" s="2"/>
      <c r="B58" s="544" t="s">
        <v>79</v>
      </c>
      <c r="C58" s="401">
        <v>95.549374130737135</v>
      </c>
      <c r="D58" s="98">
        <v>95.549374130737135</v>
      </c>
      <c r="E58" s="99">
        <v>70.719178082191775</v>
      </c>
      <c r="F58" s="99">
        <v>101.39622641509433</v>
      </c>
      <c r="G58" s="99">
        <v>93.700787401574814</v>
      </c>
      <c r="H58" s="99">
        <v>104.79248672386885</v>
      </c>
      <c r="I58" s="99">
        <v>95.063276836158195</v>
      </c>
      <c r="J58" s="109">
        <f t="shared" si="3"/>
        <v>93.824386245766036</v>
      </c>
    </row>
    <row r="59" spans="1:10" x14ac:dyDescent="0.25">
      <c r="A59" s="2"/>
      <c r="B59" s="544" t="s">
        <v>80</v>
      </c>
      <c r="C59" s="97">
        <v>119.37984496124029</v>
      </c>
      <c r="D59" s="98">
        <v>115.02086230876216</v>
      </c>
      <c r="E59" s="99">
        <v>108.56164383561644</v>
      </c>
      <c r="F59" s="99">
        <v>114.9056603773585</v>
      </c>
      <c r="G59" s="99">
        <v>104.2716535433071</v>
      </c>
      <c r="H59" s="99">
        <v>116.91356338395438</v>
      </c>
      <c r="I59" s="99">
        <v>104.0632768361582</v>
      </c>
      <c r="J59" s="109">
        <f t="shared" si="3"/>
        <v>111.87378646377101</v>
      </c>
    </row>
    <row r="60" spans="1:10" x14ac:dyDescent="0.25">
      <c r="A60" s="2"/>
      <c r="B60" s="544" t="s">
        <v>12</v>
      </c>
      <c r="C60" s="401">
        <v>104.10958904109589</v>
      </c>
      <c r="D60" s="401">
        <v>104.10958904109589</v>
      </c>
      <c r="E60" s="99">
        <v>104.10958904109589</v>
      </c>
      <c r="F60" s="99">
        <v>117.9056603773585</v>
      </c>
      <c r="G60" s="99">
        <v>130.88582677165354</v>
      </c>
      <c r="H60" s="99">
        <v>100.5545552754771</v>
      </c>
      <c r="I60" s="99">
        <v>106.9332768361582</v>
      </c>
      <c r="J60" s="109">
        <f t="shared" si="3"/>
        <v>109.801155197705</v>
      </c>
    </row>
    <row r="61" spans="1:10" x14ac:dyDescent="0.25">
      <c r="A61" s="2"/>
      <c r="B61" s="544" t="s">
        <v>73</v>
      </c>
      <c r="C61" s="97">
        <v>111.62790697674419</v>
      </c>
      <c r="D61" s="98">
        <v>109.17941585535465</v>
      </c>
      <c r="E61" s="99">
        <v>107.02054794520548</v>
      </c>
      <c r="F61" s="99">
        <v>106.18867924528301</v>
      </c>
      <c r="G61" s="99">
        <v>126.00393700787403</v>
      </c>
      <c r="H61" s="99">
        <v>123.58163734121412</v>
      </c>
      <c r="I61" s="99">
        <v>111.2132768361582</v>
      </c>
      <c r="J61" s="109">
        <f t="shared" si="3"/>
        <v>113.54505731540482</v>
      </c>
    </row>
    <row r="62" spans="1:10" x14ac:dyDescent="0.25">
      <c r="A62" s="2"/>
      <c r="B62" s="544" t="s">
        <v>112</v>
      </c>
      <c r="C62" s="97">
        <v>66.976744186046517</v>
      </c>
      <c r="D62" s="98">
        <v>61.613351877607784</v>
      </c>
      <c r="E62" s="99">
        <v>80.993150684931507</v>
      </c>
      <c r="F62" s="401">
        <v>80</v>
      </c>
      <c r="G62" s="99">
        <v>79.763779527559066</v>
      </c>
      <c r="H62" s="99">
        <v>64.76922503818308</v>
      </c>
      <c r="I62" s="99">
        <v>86.193276836158191</v>
      </c>
      <c r="J62" s="109">
        <f t="shared" si="3"/>
        <v>74.329932592926596</v>
      </c>
    </row>
    <row r="63" spans="1:10" x14ac:dyDescent="0.25">
      <c r="A63" s="2"/>
      <c r="B63" s="544" t="s">
        <v>113</v>
      </c>
      <c r="C63" s="97">
        <v>80</v>
      </c>
      <c r="D63" s="98">
        <v>76.077885952712094</v>
      </c>
      <c r="E63" s="99">
        <v>75.171232876712324</v>
      </c>
      <c r="F63" s="401">
        <v>63</v>
      </c>
      <c r="G63" s="99">
        <v>50.748031496062993</v>
      </c>
      <c r="H63" s="99">
        <v>64.265415005856781</v>
      </c>
      <c r="I63" s="99">
        <v>70.793276836158185</v>
      </c>
      <c r="J63" s="109">
        <f t="shared" si="3"/>
        <v>68.579406023928911</v>
      </c>
    </row>
    <row r="64" spans="1:10" x14ac:dyDescent="0.25">
      <c r="A64" s="2"/>
      <c r="B64" s="544" t="s">
        <v>114</v>
      </c>
      <c r="C64" s="97">
        <v>77.054263565891475</v>
      </c>
      <c r="D64" s="98">
        <v>74.826147426981919</v>
      </c>
      <c r="E64" s="99">
        <v>71.404109589041099</v>
      </c>
      <c r="F64" s="99">
        <v>104.32075471698113</v>
      </c>
      <c r="G64" s="99">
        <v>69.763779527559052</v>
      </c>
      <c r="H64" s="99">
        <v>75.927135459997743</v>
      </c>
      <c r="I64" s="99">
        <v>86.593276836158196</v>
      </c>
      <c r="J64" s="109">
        <f t="shared" si="3"/>
        <v>79.984209588944381</v>
      </c>
    </row>
    <row r="65" spans="1:10" x14ac:dyDescent="0.25">
      <c r="A65" s="2"/>
      <c r="B65" s="544" t="s">
        <v>115</v>
      </c>
      <c r="C65" s="97">
        <v>83.875968992248062</v>
      </c>
      <c r="D65" s="98">
        <v>88.73435326842835</v>
      </c>
      <c r="E65" s="99">
        <v>76.369863013698634</v>
      </c>
      <c r="F65" s="99">
        <v>81.075471698113205</v>
      </c>
      <c r="G65" s="99">
        <v>72.204724409448815</v>
      </c>
      <c r="H65" s="99">
        <v>84.654903372944403</v>
      </c>
      <c r="I65" s="99">
        <v>84.173276836158209</v>
      </c>
      <c r="J65" s="109">
        <f t="shared" si="3"/>
        <v>81.584080227291381</v>
      </c>
    </row>
    <row r="66" spans="1:10" x14ac:dyDescent="0.25">
      <c r="A66" s="2"/>
      <c r="B66" s="544" t="s">
        <v>23</v>
      </c>
      <c r="C66" s="97">
        <v>130.23255813953489</v>
      </c>
      <c r="D66" s="98">
        <v>120.44506258692627</v>
      </c>
      <c r="E66" s="99">
        <v>113.69863013698631</v>
      </c>
      <c r="F66" s="99">
        <v>110.20754716981132</v>
      </c>
      <c r="G66" s="99">
        <v>143.97637795275591</v>
      </c>
      <c r="H66" s="99">
        <v>126.04141573433661</v>
      </c>
      <c r="I66" s="99">
        <v>115.54327683615821</v>
      </c>
      <c r="J66" s="109">
        <f t="shared" si="3"/>
        <v>122.87783836521564</v>
      </c>
    </row>
    <row r="67" spans="1:10" x14ac:dyDescent="0.25">
      <c r="A67" s="2"/>
      <c r="B67" s="690" t="s">
        <v>224</v>
      </c>
      <c r="C67" s="401">
        <v>86.751968503937022</v>
      </c>
      <c r="D67" s="401">
        <v>86.751968503937022</v>
      </c>
      <c r="E67" s="401">
        <v>86.751968503937022</v>
      </c>
      <c r="F67" s="401">
        <v>86.751968503937022</v>
      </c>
      <c r="G67" s="99">
        <v>86.751968503937022</v>
      </c>
      <c r="H67" s="99">
        <v>77.023663177413781</v>
      </c>
      <c r="I67" s="99">
        <v>100.3032768361582</v>
      </c>
      <c r="J67" s="109">
        <f t="shared" si="3"/>
        <v>87.298111790465299</v>
      </c>
    </row>
    <row r="68" spans="1:10" x14ac:dyDescent="0.25">
      <c r="A68" s="2"/>
      <c r="B68" s="544" t="s">
        <v>116</v>
      </c>
      <c r="C68" s="97">
        <v>88.837209302325576</v>
      </c>
      <c r="D68" s="98">
        <v>77.885952712100135</v>
      </c>
      <c r="E68" s="99">
        <v>57.020547945205479</v>
      </c>
      <c r="F68" s="401">
        <v>71</v>
      </c>
      <c r="G68" s="99">
        <v>84.527559055118104</v>
      </c>
      <c r="H68" s="99">
        <v>68.844159123175146</v>
      </c>
      <c r="I68" s="99">
        <v>79.783276836158194</v>
      </c>
      <c r="J68" s="109">
        <f t="shared" ref="J68:J99" si="4">SUM(C68:I68)/7</f>
        <v>75.414100710583241</v>
      </c>
    </row>
    <row r="69" spans="1:10" x14ac:dyDescent="0.25">
      <c r="A69" s="2"/>
      <c r="B69" s="544" t="s">
        <v>117</v>
      </c>
      <c r="C69" s="97">
        <v>47.286821705426355</v>
      </c>
      <c r="D69" s="98">
        <v>63.838664812239209</v>
      </c>
      <c r="E69" s="99">
        <v>69.863013698630141</v>
      </c>
      <c r="F69" s="401">
        <v>65</v>
      </c>
      <c r="G69" s="99">
        <v>61.062992125984252</v>
      </c>
      <c r="H69" s="99">
        <v>56.056275067363671</v>
      </c>
      <c r="I69" s="99">
        <v>88.70327683615821</v>
      </c>
      <c r="J69" s="109">
        <f t="shared" si="4"/>
        <v>64.544434892257414</v>
      </c>
    </row>
    <row r="70" spans="1:10" x14ac:dyDescent="0.25">
      <c r="A70" s="2"/>
      <c r="B70" s="544" t="s">
        <v>61</v>
      </c>
      <c r="C70" s="97">
        <v>122.32558139534883</v>
      </c>
      <c r="D70" s="98">
        <v>115.99443671766343</v>
      </c>
      <c r="E70" s="99">
        <v>125.513698630137</v>
      </c>
      <c r="F70" s="99">
        <v>104.41509433962264</v>
      </c>
      <c r="G70" s="99">
        <v>137.65748031496065</v>
      </c>
      <c r="H70" s="99">
        <v>115.09095650230337</v>
      </c>
      <c r="I70" s="99">
        <v>100.8532768361582</v>
      </c>
      <c r="J70" s="109">
        <f t="shared" si="4"/>
        <v>117.40721781945629</v>
      </c>
    </row>
    <row r="71" spans="1:10" x14ac:dyDescent="0.25">
      <c r="A71" s="2"/>
      <c r="B71" s="544" t="s">
        <v>59</v>
      </c>
      <c r="C71" s="97">
        <v>87.131782945736433</v>
      </c>
      <c r="D71" s="98">
        <v>90.542420027816391</v>
      </c>
      <c r="E71" s="99">
        <v>83.904109589041099</v>
      </c>
      <c r="F71" s="99">
        <v>79.698113207547166</v>
      </c>
      <c r="G71" s="99">
        <v>84.645669291338592</v>
      </c>
      <c r="H71" s="99">
        <v>96.464803248357768</v>
      </c>
      <c r="I71" s="99">
        <v>94.103276836158201</v>
      </c>
      <c r="J71" s="109">
        <f t="shared" si="4"/>
        <v>88.070025020856534</v>
      </c>
    </row>
    <row r="72" spans="1:10" x14ac:dyDescent="0.25">
      <c r="A72" s="2"/>
      <c r="B72" s="544" t="s">
        <v>118</v>
      </c>
      <c r="C72" s="97">
        <v>124.65116279069768</v>
      </c>
      <c r="D72" s="98">
        <v>122.80945757997218</v>
      </c>
      <c r="E72" s="99">
        <v>131.50684931506848</v>
      </c>
      <c r="F72" s="99">
        <v>117.60377358490565</v>
      </c>
      <c r="G72" s="99">
        <v>99.940944881889777</v>
      </c>
      <c r="H72" s="99">
        <v>112.51263457216294</v>
      </c>
      <c r="I72" s="99">
        <v>108.58327683615821</v>
      </c>
      <c r="J72" s="109">
        <f t="shared" si="4"/>
        <v>116.80115708012214</v>
      </c>
    </row>
    <row r="73" spans="1:10" x14ac:dyDescent="0.25">
      <c r="A73" s="2"/>
      <c r="B73" s="544" t="s">
        <v>119</v>
      </c>
      <c r="C73" s="401">
        <v>61.79133858267717</v>
      </c>
      <c r="D73" s="401">
        <v>61.79133858267717</v>
      </c>
      <c r="E73" s="401">
        <v>61.79133858267717</v>
      </c>
      <c r="F73" s="401">
        <v>61.79133858267717</v>
      </c>
      <c r="G73" s="99">
        <v>61.79133858267717</v>
      </c>
      <c r="H73" s="99">
        <v>72.904275266039988</v>
      </c>
      <c r="I73" s="99">
        <v>87.603276836158201</v>
      </c>
      <c r="J73" s="109">
        <f t="shared" si="4"/>
        <v>67.06632071651201</v>
      </c>
    </row>
    <row r="74" spans="1:10" x14ac:dyDescent="0.25">
      <c r="A74" s="2"/>
      <c r="B74" s="544" t="s">
        <v>329</v>
      </c>
      <c r="C74" s="97">
        <v>71.782945736434101</v>
      </c>
      <c r="D74" s="98">
        <v>65.785813630041716</v>
      </c>
      <c r="E74" s="99">
        <v>88.356164383561648</v>
      </c>
      <c r="F74" s="99">
        <v>89.603773584905667</v>
      </c>
      <c r="G74" s="99">
        <v>49.232283464566933</v>
      </c>
      <c r="H74" s="99">
        <v>62.309446645060582</v>
      </c>
      <c r="I74" s="99">
        <v>73.773276836158203</v>
      </c>
      <c r="J74" s="109">
        <f t="shared" si="4"/>
        <v>71.549100611532694</v>
      </c>
    </row>
    <row r="75" spans="1:10" x14ac:dyDescent="0.25">
      <c r="A75" s="2"/>
      <c r="B75" s="544" t="s">
        <v>330</v>
      </c>
      <c r="C75" s="97">
        <v>76.589147286821699</v>
      </c>
      <c r="D75" s="98">
        <v>96.940194714881784</v>
      </c>
      <c r="E75" s="99">
        <v>92.465753424657535</v>
      </c>
      <c r="F75" s="99">
        <v>89.018867924528294</v>
      </c>
      <c r="G75" s="99">
        <v>77.637795275590548</v>
      </c>
      <c r="H75" s="99">
        <v>88.255663309864659</v>
      </c>
      <c r="I75" s="99">
        <v>85.753276836158193</v>
      </c>
      <c r="J75" s="109">
        <f t="shared" si="4"/>
        <v>86.665814110357516</v>
      </c>
    </row>
    <row r="76" spans="1:10" x14ac:dyDescent="0.25">
      <c r="A76" s="2"/>
      <c r="B76" s="544" t="s">
        <v>121</v>
      </c>
      <c r="C76" s="97">
        <v>126.51162790697674</v>
      </c>
      <c r="D76" s="98">
        <v>125.86926286509039</v>
      </c>
      <c r="E76" s="99">
        <v>147.94520547945206</v>
      </c>
      <c r="F76" s="99">
        <v>130.24528301886792</v>
      </c>
      <c r="G76" s="99">
        <v>115.21653543307086</v>
      </c>
      <c r="H76" s="99">
        <v>118.58799084433291</v>
      </c>
      <c r="I76" s="99">
        <v>111.2132768361582</v>
      </c>
      <c r="J76" s="109">
        <f t="shared" si="4"/>
        <v>125.08416891199272</v>
      </c>
    </row>
    <row r="77" spans="1:10" x14ac:dyDescent="0.25">
      <c r="A77" s="2"/>
      <c r="B77" s="544" t="s">
        <v>303</v>
      </c>
      <c r="C77" s="97">
        <v>89.147286821705436</v>
      </c>
      <c r="D77" s="98">
        <v>90.681502086230864</v>
      </c>
      <c r="E77" s="99">
        <v>92.979452054794521</v>
      </c>
      <c r="F77" s="99">
        <v>101.0377358490566</v>
      </c>
      <c r="G77" s="99">
        <v>78.188976377952756</v>
      </c>
      <c r="H77" s="99">
        <v>88.744655400063706</v>
      </c>
      <c r="I77" s="99">
        <v>88.613276836158207</v>
      </c>
      <c r="J77" s="109">
        <f t="shared" si="4"/>
        <v>89.913269346566025</v>
      </c>
    </row>
    <row r="78" spans="1:10" x14ac:dyDescent="0.25">
      <c r="A78" s="2"/>
      <c r="B78" s="544" t="s">
        <v>55</v>
      </c>
      <c r="C78" s="401">
        <v>117.66342141863697</v>
      </c>
      <c r="D78" s="98">
        <v>117.66342141863697</v>
      </c>
      <c r="E78" s="99">
        <v>117.63698630136987</v>
      </c>
      <c r="F78" s="99">
        <v>121.0566037735849</v>
      </c>
      <c r="G78" s="99">
        <v>122.50000000000001</v>
      </c>
      <c r="H78" s="99">
        <v>128.88646062276743</v>
      </c>
      <c r="I78" s="99">
        <v>108.8132768361582</v>
      </c>
      <c r="J78" s="109">
        <f t="shared" si="4"/>
        <v>119.17431005302205</v>
      </c>
    </row>
    <row r="79" spans="1:10" x14ac:dyDescent="0.25">
      <c r="A79" s="2"/>
      <c r="B79" s="690" t="s">
        <v>123</v>
      </c>
      <c r="C79" s="97">
        <v>116.74418604651163</v>
      </c>
      <c r="D79" s="98">
        <v>112.23922114047286</v>
      </c>
      <c r="E79" s="99">
        <v>133.73287671232876</v>
      </c>
      <c r="F79" s="99">
        <v>106.56603773584905</v>
      </c>
      <c r="G79" s="99">
        <v>108.40551181102363</v>
      </c>
      <c r="H79" s="99">
        <v>117.12101457373578</v>
      </c>
      <c r="I79" s="99">
        <v>106.78327683615819</v>
      </c>
      <c r="J79" s="109">
        <f t="shared" si="4"/>
        <v>114.51316069372569</v>
      </c>
    </row>
    <row r="80" spans="1:10" x14ac:dyDescent="0.25">
      <c r="A80" s="2"/>
      <c r="B80" s="544" t="s">
        <v>36</v>
      </c>
      <c r="C80" s="97">
        <v>121.55038759689923</v>
      </c>
      <c r="D80" s="98">
        <v>110.15299026425592</v>
      </c>
      <c r="E80" s="99">
        <v>96.404109589041099</v>
      </c>
      <c r="F80" s="99">
        <v>107.83018867924528</v>
      </c>
      <c r="G80" s="99">
        <v>130.37401574803152</v>
      </c>
      <c r="H80" s="99">
        <v>118.89916762900503</v>
      </c>
      <c r="I80" s="99">
        <v>115.9632768361582</v>
      </c>
      <c r="J80" s="109">
        <f t="shared" si="4"/>
        <v>114.45344804894805</v>
      </c>
    </row>
    <row r="81" spans="1:10" x14ac:dyDescent="0.25">
      <c r="A81" s="2"/>
      <c r="B81" s="544" t="s">
        <v>38</v>
      </c>
      <c r="C81" s="97">
        <v>133.33333333333331</v>
      </c>
      <c r="D81" s="98">
        <v>106.81502086230874</v>
      </c>
      <c r="E81" s="99">
        <v>122.60273972602739</v>
      </c>
      <c r="F81" s="99">
        <v>122.24528301886795</v>
      </c>
      <c r="G81" s="99">
        <v>160.3740157480315</v>
      </c>
      <c r="H81" s="99">
        <v>125.46351599137408</v>
      </c>
      <c r="I81" s="99">
        <v>111.04327683615821</v>
      </c>
      <c r="J81" s="109">
        <f t="shared" si="4"/>
        <v>125.98245507372874</v>
      </c>
    </row>
    <row r="82" spans="1:10" x14ac:dyDescent="0.25">
      <c r="A82" s="2"/>
      <c r="B82" s="544" t="s">
        <v>53</v>
      </c>
      <c r="C82" s="97">
        <v>130.54263565891472</v>
      </c>
      <c r="D82" s="98">
        <v>116.82892906815019</v>
      </c>
      <c r="E82" s="99">
        <v>118.49315068493152</v>
      </c>
      <c r="F82" s="99">
        <v>120.01886792452829</v>
      </c>
      <c r="G82" s="99">
        <v>151.41732283464569</v>
      </c>
      <c r="H82" s="99">
        <v>132.19086171714281</v>
      </c>
      <c r="I82" s="99">
        <v>124.9632768361582</v>
      </c>
      <c r="J82" s="109">
        <f t="shared" si="4"/>
        <v>127.77929210349592</v>
      </c>
    </row>
    <row r="83" spans="1:10" x14ac:dyDescent="0.25">
      <c r="A83" s="2"/>
      <c r="B83" s="544" t="s">
        <v>226</v>
      </c>
      <c r="C83" s="401">
        <v>70.236439499304581</v>
      </c>
      <c r="D83" s="98">
        <v>70.236439499304581</v>
      </c>
      <c r="E83" s="99">
        <v>103.59589041095892</v>
      </c>
      <c r="F83" s="401">
        <v>80</v>
      </c>
      <c r="G83" s="99">
        <v>56.141732283464577</v>
      </c>
      <c r="H83" s="99">
        <v>67.110459894287615</v>
      </c>
      <c r="I83" s="99">
        <v>83.403276836158199</v>
      </c>
      <c r="J83" s="109">
        <f t="shared" si="4"/>
        <v>75.817748346211218</v>
      </c>
    </row>
    <row r="84" spans="1:10" x14ac:dyDescent="0.25">
      <c r="A84" s="2"/>
      <c r="B84" s="690" t="s">
        <v>227</v>
      </c>
      <c r="C84" s="401">
        <v>92.677165354330711</v>
      </c>
      <c r="D84" s="401">
        <v>92.677165354330711</v>
      </c>
      <c r="E84" s="401">
        <v>92.677165354330711</v>
      </c>
      <c r="F84" s="401">
        <v>92.677165354330711</v>
      </c>
      <c r="G84" s="99">
        <v>92.677165354330711</v>
      </c>
      <c r="H84" s="99">
        <v>108.54142608206156</v>
      </c>
      <c r="I84" s="99">
        <v>102.7432768361582</v>
      </c>
      <c r="J84" s="109">
        <f t="shared" si="4"/>
        <v>96.381504241410468</v>
      </c>
    </row>
    <row r="85" spans="1:10" x14ac:dyDescent="0.25">
      <c r="A85" s="2"/>
      <c r="B85" s="544" t="s">
        <v>89</v>
      </c>
      <c r="C85" s="97">
        <v>107.75193798449611</v>
      </c>
      <c r="D85" s="98">
        <v>115.43810848400555</v>
      </c>
      <c r="E85" s="99">
        <v>117.12328767123287</v>
      </c>
      <c r="F85" s="99">
        <v>98.943396226415089</v>
      </c>
      <c r="G85" s="99">
        <v>104.80314960629921</v>
      </c>
      <c r="H85" s="99">
        <v>111.60874010240103</v>
      </c>
      <c r="I85" s="99">
        <v>108.07327683615819</v>
      </c>
      <c r="J85" s="109">
        <f t="shared" si="4"/>
        <v>109.10598527300115</v>
      </c>
    </row>
    <row r="86" spans="1:10" x14ac:dyDescent="0.25">
      <c r="A86" s="2"/>
      <c r="B86" s="544" t="s">
        <v>83</v>
      </c>
      <c r="C86" s="97">
        <v>117.05426356589147</v>
      </c>
      <c r="D86" s="98">
        <v>117.38525730180807</v>
      </c>
      <c r="E86" s="99">
        <v>118.66438356164383</v>
      </c>
      <c r="F86" s="99">
        <v>114.24528301886792</v>
      </c>
      <c r="G86" s="99">
        <v>115.23622047244095</v>
      </c>
      <c r="H86" s="99">
        <v>98.657858683189872</v>
      </c>
      <c r="I86" s="99">
        <v>100.78327683615819</v>
      </c>
      <c r="J86" s="109">
        <f t="shared" si="4"/>
        <v>111.71807763428573</v>
      </c>
    </row>
    <row r="87" spans="1:10" x14ac:dyDescent="0.25">
      <c r="A87" s="2"/>
      <c r="B87" s="544" t="s">
        <v>82</v>
      </c>
      <c r="C87" s="97">
        <v>89.767441860465112</v>
      </c>
      <c r="D87" s="98">
        <v>106.11961057023642</v>
      </c>
      <c r="E87" s="99">
        <v>106.16438356164383</v>
      </c>
      <c r="F87" s="99">
        <v>104.11320754716982</v>
      </c>
      <c r="G87" s="99">
        <v>120.29527559055117</v>
      </c>
      <c r="H87" s="99">
        <v>98.465225435535714</v>
      </c>
      <c r="I87" s="99">
        <v>104.5732768361582</v>
      </c>
      <c r="J87" s="109">
        <f t="shared" si="4"/>
        <v>104.21406020025145</v>
      </c>
    </row>
    <row r="88" spans="1:10" x14ac:dyDescent="0.25">
      <c r="A88" s="2"/>
      <c r="B88" s="544" t="s">
        <v>125</v>
      </c>
      <c r="C88" s="97">
        <v>97.674418604651152</v>
      </c>
      <c r="D88" s="98">
        <v>107.37134909596662</v>
      </c>
      <c r="E88" s="99">
        <v>118.32191780821917</v>
      </c>
      <c r="F88" s="99">
        <v>98.264150943396217</v>
      </c>
      <c r="G88" s="99">
        <v>86.200787401574814</v>
      </c>
      <c r="H88" s="99">
        <v>100.86573206014921</v>
      </c>
      <c r="I88" s="99">
        <v>97.273276836158203</v>
      </c>
      <c r="J88" s="109">
        <f t="shared" si="4"/>
        <v>100.85309039287361</v>
      </c>
    </row>
    <row r="89" spans="1:10" x14ac:dyDescent="0.25">
      <c r="A89" s="2"/>
      <c r="B89" s="544" t="s">
        <v>22</v>
      </c>
      <c r="C89" s="401">
        <v>71.746575342465761</v>
      </c>
      <c r="D89" s="401">
        <v>71.746575342465761</v>
      </c>
      <c r="E89" s="99">
        <v>71.746575342465761</v>
      </c>
      <c r="F89" s="401">
        <v>76</v>
      </c>
      <c r="G89" s="99">
        <v>80.826771653543318</v>
      </c>
      <c r="H89" s="99">
        <v>103.1180592634903</v>
      </c>
      <c r="I89" s="99">
        <v>103.7632768361582</v>
      </c>
      <c r="J89" s="109">
        <f t="shared" si="4"/>
        <v>82.706833397227015</v>
      </c>
    </row>
    <row r="90" spans="1:10" x14ac:dyDescent="0.25">
      <c r="A90" s="2"/>
      <c r="B90" s="544" t="s">
        <v>126</v>
      </c>
      <c r="C90" s="401">
        <v>82.614742698191918</v>
      </c>
      <c r="D90" s="98">
        <v>82.614742698191918</v>
      </c>
      <c r="E90" s="99">
        <v>93.493150684931521</v>
      </c>
      <c r="F90" s="99">
        <v>72.433962264150935</v>
      </c>
      <c r="G90" s="99">
        <v>50.708661417322844</v>
      </c>
      <c r="H90" s="99">
        <v>54.426301433366831</v>
      </c>
      <c r="I90" s="99">
        <v>82.70327683615821</v>
      </c>
      <c r="J90" s="109">
        <f t="shared" si="4"/>
        <v>74.142119718902023</v>
      </c>
    </row>
    <row r="91" spans="1:10" x14ac:dyDescent="0.25">
      <c r="A91" s="2"/>
      <c r="B91" s="544" t="s">
        <v>33</v>
      </c>
      <c r="C91" s="401">
        <v>118.49791376912377</v>
      </c>
      <c r="D91" s="98">
        <v>118.49791376912377</v>
      </c>
      <c r="E91" s="99">
        <v>109.24657534246576</v>
      </c>
      <c r="F91" s="99">
        <v>105.8301886792453</v>
      </c>
      <c r="G91" s="99">
        <v>146.96850393700785</v>
      </c>
      <c r="H91" s="99">
        <v>131.27214930525369</v>
      </c>
      <c r="I91" s="99">
        <v>107.67327683615821</v>
      </c>
      <c r="J91" s="109">
        <f t="shared" si="4"/>
        <v>119.71236023405406</v>
      </c>
    </row>
    <row r="92" spans="1:10" x14ac:dyDescent="0.25">
      <c r="A92" s="2"/>
      <c r="B92" s="544" t="s">
        <v>127</v>
      </c>
      <c r="C92" s="97">
        <v>56.899224806201552</v>
      </c>
      <c r="D92" s="98">
        <v>81.780250347705135</v>
      </c>
      <c r="E92" s="99">
        <v>73.801369863013704</v>
      </c>
      <c r="F92" s="99">
        <v>99.452830188679243</v>
      </c>
      <c r="G92" s="99">
        <v>77.618110236220474</v>
      </c>
      <c r="H92" s="99">
        <v>67.910628769158791</v>
      </c>
      <c r="I92" s="99">
        <v>88.143276836158208</v>
      </c>
      <c r="J92" s="109">
        <f t="shared" si="4"/>
        <v>77.943670149591028</v>
      </c>
    </row>
    <row r="93" spans="1:10" x14ac:dyDescent="0.25">
      <c r="A93" s="2"/>
      <c r="B93" s="544" t="s">
        <v>102</v>
      </c>
      <c r="C93" s="401">
        <v>96.940194714881784</v>
      </c>
      <c r="D93" s="98">
        <v>96.940194714881784</v>
      </c>
      <c r="E93" s="99">
        <v>112.84246575342468</v>
      </c>
      <c r="F93" s="401">
        <v>109</v>
      </c>
      <c r="G93" s="99">
        <v>104.48818897637796</v>
      </c>
      <c r="H93" s="99">
        <v>111.56428627601933</v>
      </c>
      <c r="I93" s="99">
        <v>96.45327683615821</v>
      </c>
      <c r="J93" s="109">
        <f t="shared" si="4"/>
        <v>104.03265818167768</v>
      </c>
    </row>
    <row r="94" spans="1:10" x14ac:dyDescent="0.25">
      <c r="A94" s="2"/>
      <c r="B94" s="544" t="s">
        <v>25</v>
      </c>
      <c r="C94" s="97">
        <v>134.88372093023256</v>
      </c>
      <c r="D94" s="98">
        <v>127.12100139082058</v>
      </c>
      <c r="E94" s="99">
        <v>127.91095890410959</v>
      </c>
      <c r="F94" s="99">
        <v>121.58490566037736</v>
      </c>
      <c r="G94" s="99">
        <v>149.05511811023621</v>
      </c>
      <c r="H94" s="99">
        <v>134.36909920984766</v>
      </c>
      <c r="I94" s="99">
        <v>122.00327683615819</v>
      </c>
      <c r="J94" s="109">
        <f t="shared" si="4"/>
        <v>130.98972586311174</v>
      </c>
    </row>
    <row r="95" spans="1:10" x14ac:dyDescent="0.25">
      <c r="A95" s="2"/>
      <c r="B95" s="544" t="s">
        <v>49</v>
      </c>
      <c r="C95" s="97">
        <v>127.90697674418605</v>
      </c>
      <c r="D95" s="98">
        <v>122.11404728789985</v>
      </c>
      <c r="E95" s="99">
        <v>133.9041095890411</v>
      </c>
      <c r="F95" s="99">
        <v>130.18867924528303</v>
      </c>
      <c r="G95" s="99">
        <v>139.86220472440945</v>
      </c>
      <c r="H95" s="99">
        <v>130.69424956229119</v>
      </c>
      <c r="I95" s="99">
        <v>127.3132768361582</v>
      </c>
      <c r="J95" s="109">
        <f t="shared" si="4"/>
        <v>130.28336342703841</v>
      </c>
    </row>
    <row r="96" spans="1:10" x14ac:dyDescent="0.25">
      <c r="A96" s="2"/>
      <c r="B96" s="544" t="s">
        <v>72</v>
      </c>
      <c r="C96" s="97">
        <v>113.48837209302327</v>
      </c>
      <c r="D96" s="98">
        <v>107.51043115438108</v>
      </c>
      <c r="E96" s="99">
        <v>96.575342465753423</v>
      </c>
      <c r="F96" s="99">
        <v>109.2641509433962</v>
      </c>
      <c r="G96" s="99">
        <v>91.732283464566933</v>
      </c>
      <c r="H96" s="99">
        <v>99.828476111242153</v>
      </c>
      <c r="I96" s="99">
        <v>88.41327683615819</v>
      </c>
      <c r="J96" s="109">
        <f t="shared" si="4"/>
        <v>100.97319043836016</v>
      </c>
    </row>
    <row r="97" spans="1:10" x14ac:dyDescent="0.25">
      <c r="A97" s="2"/>
      <c r="B97" s="544" t="s">
        <v>128</v>
      </c>
      <c r="C97" s="97">
        <v>81.085271317829452</v>
      </c>
      <c r="D97" s="401">
        <v>84</v>
      </c>
      <c r="E97" s="99">
        <v>86.130136986301366</v>
      </c>
      <c r="F97" s="401">
        <v>72</v>
      </c>
      <c r="G97" s="99">
        <v>57.677165354330718</v>
      </c>
      <c r="H97" s="99">
        <v>77.186660540813463</v>
      </c>
      <c r="I97" s="99">
        <v>85.783276836158194</v>
      </c>
      <c r="J97" s="109">
        <f t="shared" si="4"/>
        <v>77.694644433633314</v>
      </c>
    </row>
    <row r="98" spans="1:10" x14ac:dyDescent="0.25">
      <c r="A98" s="2"/>
      <c r="B98" s="544" t="s">
        <v>129</v>
      </c>
      <c r="C98" s="97">
        <v>95.193798449612402</v>
      </c>
      <c r="D98" s="98">
        <v>114.32545201668984</v>
      </c>
      <c r="E98" s="99">
        <v>108.90410958904111</v>
      </c>
      <c r="F98" s="99">
        <v>107.24528301886794</v>
      </c>
      <c r="G98" s="99">
        <v>92.972440944881882</v>
      </c>
      <c r="H98" s="99">
        <v>96.257352058576345</v>
      </c>
      <c r="I98" s="99">
        <v>99.053276836158204</v>
      </c>
      <c r="J98" s="109">
        <f t="shared" si="4"/>
        <v>101.99310184483254</v>
      </c>
    </row>
    <row r="99" spans="1:10" x14ac:dyDescent="0.25">
      <c r="A99" s="2"/>
      <c r="B99" s="544" t="s">
        <v>35</v>
      </c>
      <c r="C99" s="97">
        <v>123.10077519379846</v>
      </c>
      <c r="D99" s="98">
        <v>120.02781641168288</v>
      </c>
      <c r="E99" s="99">
        <v>125.34246575342468</v>
      </c>
      <c r="F99" s="99">
        <v>126.24528301886792</v>
      </c>
      <c r="G99" s="99">
        <v>158.40551181102362</v>
      </c>
      <c r="H99" s="99">
        <v>124.85598036415711</v>
      </c>
      <c r="I99" s="99">
        <v>121.73327683615821</v>
      </c>
      <c r="J99" s="109">
        <f t="shared" si="4"/>
        <v>128.53015848415899</v>
      </c>
    </row>
    <row r="100" spans="1:10" x14ac:dyDescent="0.25">
      <c r="A100" s="2"/>
      <c r="B100" s="544" t="s">
        <v>130</v>
      </c>
      <c r="C100" s="97">
        <v>97.829457364341081</v>
      </c>
      <c r="D100" s="98">
        <v>98.470097357440878</v>
      </c>
      <c r="E100" s="99">
        <v>87.842465753424662</v>
      </c>
      <c r="F100" s="99">
        <v>89.622641509433961</v>
      </c>
      <c r="G100" s="99">
        <v>63.129921259842526</v>
      </c>
      <c r="H100" s="99">
        <v>87.262861187339311</v>
      </c>
      <c r="I100" s="99">
        <v>93.023276836158203</v>
      </c>
      <c r="J100" s="109">
        <f t="shared" ref="J100:J131" si="5">SUM(C100:I100)/7</f>
        <v>88.16867446685437</v>
      </c>
    </row>
    <row r="101" spans="1:10" x14ac:dyDescent="0.25">
      <c r="A101" s="2"/>
      <c r="B101" s="544" t="s">
        <v>41</v>
      </c>
      <c r="C101" s="97">
        <v>124.34108527131784</v>
      </c>
      <c r="D101" s="98">
        <v>111.54381084840055</v>
      </c>
      <c r="E101" s="99">
        <v>104.28082191780821</v>
      </c>
      <c r="F101" s="99">
        <v>113.28301886792454</v>
      </c>
      <c r="G101" s="99">
        <v>144.25196850393704</v>
      </c>
      <c r="H101" s="99">
        <v>127.1527613938799</v>
      </c>
      <c r="I101" s="99">
        <v>116.9632768361582</v>
      </c>
      <c r="J101" s="109">
        <f t="shared" si="5"/>
        <v>120.25953480563234</v>
      </c>
    </row>
    <row r="102" spans="1:10" x14ac:dyDescent="0.25">
      <c r="A102" s="2"/>
      <c r="B102" s="690" t="s">
        <v>232</v>
      </c>
      <c r="C102" s="102">
        <v>69.370078740157496</v>
      </c>
      <c r="D102" s="102">
        <v>69.370078740157496</v>
      </c>
      <c r="E102" s="102">
        <v>69.370078740157496</v>
      </c>
      <c r="F102" s="102">
        <v>69.370078740157496</v>
      </c>
      <c r="G102" s="99">
        <v>69.370078740157496</v>
      </c>
      <c r="H102" s="99">
        <v>93.767937781199393</v>
      </c>
      <c r="I102" s="99">
        <v>94.293276836158199</v>
      </c>
      <c r="J102" s="109">
        <f t="shared" si="5"/>
        <v>76.415944045449308</v>
      </c>
    </row>
    <row r="103" spans="1:10" x14ac:dyDescent="0.25">
      <c r="A103" s="2"/>
      <c r="B103" s="544" t="s">
        <v>104</v>
      </c>
      <c r="C103" s="97">
        <v>106.8217054263566</v>
      </c>
      <c r="D103" s="98">
        <v>106.6759388038943</v>
      </c>
      <c r="E103" s="99">
        <v>92.465753424657535</v>
      </c>
      <c r="F103" s="99">
        <v>97.886792452830193</v>
      </c>
      <c r="G103" s="99">
        <v>94.606299212598429</v>
      </c>
      <c r="H103" s="99">
        <v>103.19214897412652</v>
      </c>
      <c r="I103" s="99">
        <v>95.693276836158191</v>
      </c>
      <c r="J103" s="109">
        <f t="shared" si="5"/>
        <v>99.620273590088829</v>
      </c>
    </row>
    <row r="104" spans="1:10" x14ac:dyDescent="0.25">
      <c r="A104" s="2"/>
      <c r="B104" s="544" t="s">
        <v>131</v>
      </c>
      <c r="C104" s="97">
        <v>76.279069767441868</v>
      </c>
      <c r="D104" s="98">
        <v>71.349095966620297</v>
      </c>
      <c r="E104" s="99">
        <v>76.027397260273972</v>
      </c>
      <c r="F104" s="101">
        <v>66</v>
      </c>
      <c r="G104" s="99">
        <v>55.177165354330718</v>
      </c>
      <c r="H104" s="99">
        <v>82.091399384931194</v>
      </c>
      <c r="I104" s="99">
        <v>89.983276836158197</v>
      </c>
      <c r="J104" s="109">
        <f t="shared" si="5"/>
        <v>73.843914938536614</v>
      </c>
    </row>
    <row r="105" spans="1:10" x14ac:dyDescent="0.25">
      <c r="A105" s="2"/>
      <c r="B105" s="544" t="s">
        <v>132</v>
      </c>
      <c r="C105" s="97">
        <v>71.47286821705427</v>
      </c>
      <c r="D105" s="98">
        <v>69.123783031988879</v>
      </c>
      <c r="E105" s="99">
        <v>76.541095890410972</v>
      </c>
      <c r="F105" s="401">
        <v>74</v>
      </c>
      <c r="G105" s="99">
        <v>70.826771653543304</v>
      </c>
      <c r="H105" s="99">
        <v>71.422481053315593</v>
      </c>
      <c r="I105" s="99">
        <v>88.033276836158194</v>
      </c>
      <c r="J105" s="109">
        <f t="shared" si="5"/>
        <v>74.488610954638744</v>
      </c>
    </row>
    <row r="106" spans="1:10" x14ac:dyDescent="0.25">
      <c r="A106" s="2"/>
      <c r="B106" s="544" t="s">
        <v>92</v>
      </c>
      <c r="C106" s="401">
        <v>90.125173852572999</v>
      </c>
      <c r="D106" s="98">
        <v>90.125173852572999</v>
      </c>
      <c r="E106" s="99">
        <v>101.36986301369863</v>
      </c>
      <c r="F106" s="401">
        <v>88</v>
      </c>
      <c r="G106" s="99">
        <v>74.940944881889777</v>
      </c>
      <c r="H106" s="99">
        <v>105.41484029321309</v>
      </c>
      <c r="I106" s="99">
        <v>91.293276836158199</v>
      </c>
      <c r="J106" s="109">
        <f t="shared" si="5"/>
        <v>91.609896104300802</v>
      </c>
    </row>
    <row r="107" spans="1:10" x14ac:dyDescent="0.25">
      <c r="A107" s="2"/>
      <c r="B107" s="544" t="s">
        <v>133</v>
      </c>
      <c r="C107" s="97">
        <v>75.813953488372093</v>
      </c>
      <c r="D107" s="98">
        <v>84.422809457579973</v>
      </c>
      <c r="E107" s="99">
        <v>67.636986301369859</v>
      </c>
      <c r="F107" s="99">
        <v>77.64150943396227</v>
      </c>
      <c r="G107" s="99">
        <v>37.421259842519689</v>
      </c>
      <c r="H107" s="99">
        <v>64.132053526711601</v>
      </c>
      <c r="I107" s="99">
        <v>77.103276836158201</v>
      </c>
      <c r="J107" s="109">
        <f t="shared" si="5"/>
        <v>69.167406983810537</v>
      </c>
    </row>
    <row r="108" spans="1:10" x14ac:dyDescent="0.25">
      <c r="A108" s="2"/>
      <c r="B108" s="544" t="s">
        <v>93</v>
      </c>
      <c r="C108" s="97">
        <v>109.76744186046513</v>
      </c>
      <c r="D108" s="98">
        <v>104.86787204450624</v>
      </c>
      <c r="E108" s="99">
        <v>85.445205479452056</v>
      </c>
      <c r="F108" s="99">
        <v>99.132075471698116</v>
      </c>
      <c r="G108" s="99">
        <v>96.2007874015748</v>
      </c>
      <c r="H108" s="99">
        <v>103.19214897412652</v>
      </c>
      <c r="I108" s="99">
        <v>94.873276836158198</v>
      </c>
      <c r="J108" s="109">
        <f t="shared" si="5"/>
        <v>99.068401152568725</v>
      </c>
    </row>
    <row r="109" spans="1:10" x14ac:dyDescent="0.25">
      <c r="A109" s="2"/>
      <c r="B109" s="544" t="s">
        <v>71</v>
      </c>
      <c r="C109" s="97">
        <v>119.37984496124029</v>
      </c>
      <c r="D109" s="98">
        <v>117.10709318497914</v>
      </c>
      <c r="E109" s="99">
        <v>118.32191780821917</v>
      </c>
      <c r="F109" s="99">
        <v>107.77358490566039</v>
      </c>
      <c r="G109" s="99">
        <v>138.34645669291339</v>
      </c>
      <c r="H109" s="99">
        <v>125.35979039648338</v>
      </c>
      <c r="I109" s="99">
        <v>108.3732768361582</v>
      </c>
      <c r="J109" s="109">
        <f t="shared" si="5"/>
        <v>119.23742354080771</v>
      </c>
    </row>
    <row r="110" spans="1:10" x14ac:dyDescent="0.25">
      <c r="A110" s="2"/>
      <c r="B110" s="690" t="s">
        <v>234</v>
      </c>
      <c r="C110" s="97">
        <v>127.28682170542636</v>
      </c>
      <c r="D110" s="98">
        <v>121.83588317107092</v>
      </c>
      <c r="E110" s="99">
        <v>160.10273972602741</v>
      </c>
      <c r="F110" s="99">
        <v>125.05660377358492</v>
      </c>
      <c r="G110" s="99">
        <v>150.59055118110237</v>
      </c>
      <c r="H110" s="99">
        <v>134.11719419368453</v>
      </c>
      <c r="I110" s="99">
        <v>121.9332768361582</v>
      </c>
      <c r="J110" s="109">
        <f t="shared" si="5"/>
        <v>134.41758151243639</v>
      </c>
    </row>
    <row r="111" spans="1:10" x14ac:dyDescent="0.25">
      <c r="A111" s="2"/>
      <c r="B111" s="544" t="s">
        <v>106</v>
      </c>
      <c r="C111" s="97">
        <v>73.95348837209302</v>
      </c>
      <c r="D111" s="98">
        <v>83.866481223922108</v>
      </c>
      <c r="E111" s="99">
        <v>82.705479452054789</v>
      </c>
      <c r="F111" s="99">
        <v>68.35849056603773</v>
      </c>
      <c r="G111" s="99">
        <v>61.476377952755911</v>
      </c>
      <c r="H111" s="99">
        <v>79.394533917772804</v>
      </c>
      <c r="I111" s="99">
        <v>73.9332768361582</v>
      </c>
      <c r="J111" s="109">
        <f t="shared" si="5"/>
        <v>74.812589760113497</v>
      </c>
    </row>
    <row r="112" spans="1:10" x14ac:dyDescent="0.25">
      <c r="A112" s="2"/>
      <c r="B112" s="544" t="s">
        <v>85</v>
      </c>
      <c r="C112" s="97">
        <v>94.108527131782949</v>
      </c>
      <c r="D112" s="98">
        <v>92.072322670375513</v>
      </c>
      <c r="E112" s="99">
        <v>76.369863013698634</v>
      </c>
      <c r="F112" s="99">
        <v>98.660377358490564</v>
      </c>
      <c r="G112" s="99">
        <v>87.322834645669303</v>
      </c>
      <c r="H112" s="99">
        <v>97.576148907901057</v>
      </c>
      <c r="I112" s="99">
        <v>90.283276836158194</v>
      </c>
      <c r="J112" s="109">
        <f t="shared" si="5"/>
        <v>90.913335794868019</v>
      </c>
    </row>
    <row r="113" spans="1:10" x14ac:dyDescent="0.25">
      <c r="A113" s="2"/>
      <c r="B113" s="544" t="s">
        <v>42</v>
      </c>
      <c r="C113" s="97">
        <v>108.52713178294573</v>
      </c>
      <c r="D113" s="98">
        <v>106.95410292072323</v>
      </c>
      <c r="E113" s="99">
        <v>102.73972602739727</v>
      </c>
      <c r="F113" s="99">
        <v>80.622641509433961</v>
      </c>
      <c r="G113" s="99">
        <v>100.55118110236221</v>
      </c>
      <c r="H113" s="99">
        <v>98.272592187881529</v>
      </c>
      <c r="I113" s="99">
        <v>101.5232768361582</v>
      </c>
      <c r="J113" s="109">
        <f t="shared" si="5"/>
        <v>99.884378909557441</v>
      </c>
    </row>
    <row r="114" spans="1:10" x14ac:dyDescent="0.25">
      <c r="A114" s="2"/>
      <c r="B114" s="544" t="s">
        <v>70</v>
      </c>
      <c r="C114" s="401">
        <v>74.965229485396378</v>
      </c>
      <c r="D114" s="98">
        <v>74.965229485396378</v>
      </c>
      <c r="E114" s="99">
        <v>70.205479452054803</v>
      </c>
      <c r="F114" s="99">
        <v>47.773584905660378</v>
      </c>
      <c r="G114" s="99">
        <v>65.728346456692918</v>
      </c>
      <c r="H114" s="99">
        <v>94.790375787979215</v>
      </c>
      <c r="I114" s="99">
        <v>86.563276836158195</v>
      </c>
      <c r="J114" s="109">
        <f t="shared" si="5"/>
        <v>73.570217487048325</v>
      </c>
    </row>
    <row r="115" spans="1:10" x14ac:dyDescent="0.25">
      <c r="A115" s="2"/>
      <c r="B115" s="544" t="s">
        <v>27</v>
      </c>
      <c r="C115" s="97">
        <v>129.14728682170542</v>
      </c>
      <c r="D115" s="98">
        <v>115.02086230876216</v>
      </c>
      <c r="E115" s="99">
        <v>114.89726027397261</v>
      </c>
      <c r="F115" s="99">
        <v>110.73584905660377</v>
      </c>
      <c r="G115" s="99">
        <v>146.98818897637796</v>
      </c>
      <c r="H115" s="99">
        <v>128.32337882193215</v>
      </c>
      <c r="I115" s="99">
        <v>122.13327683615819</v>
      </c>
      <c r="J115" s="109">
        <f t="shared" si="5"/>
        <v>123.89230044221604</v>
      </c>
    </row>
    <row r="116" spans="1:10" x14ac:dyDescent="0.25">
      <c r="A116" s="2"/>
      <c r="B116" s="544" t="s">
        <v>32</v>
      </c>
      <c r="C116" s="97">
        <v>114.26356589147287</v>
      </c>
      <c r="D116" s="98">
        <v>110.70931849791374</v>
      </c>
      <c r="E116" s="99">
        <v>106.84931506849315</v>
      </c>
      <c r="F116" s="99">
        <v>103.09433962264151</v>
      </c>
      <c r="G116" s="99">
        <v>129.48818897637798</v>
      </c>
      <c r="H116" s="99">
        <v>115.78739978228383</v>
      </c>
      <c r="I116" s="99">
        <v>118.3732768361582</v>
      </c>
      <c r="J116" s="109">
        <f t="shared" si="5"/>
        <v>114.08077209647732</v>
      </c>
    </row>
    <row r="117" spans="1:10" x14ac:dyDescent="0.25">
      <c r="A117" s="2"/>
      <c r="B117" s="544" t="s">
        <v>46</v>
      </c>
      <c r="C117" s="97">
        <v>123.72093023255815</v>
      </c>
      <c r="D117" s="98">
        <v>117.10709318497914</v>
      </c>
      <c r="E117" s="99">
        <v>125.17123287671232</v>
      </c>
      <c r="F117" s="99">
        <v>130</v>
      </c>
      <c r="G117" s="99">
        <v>146.37795275590554</v>
      </c>
      <c r="H117" s="99">
        <v>125.18197509095646</v>
      </c>
      <c r="I117" s="99">
        <v>120.32327683615819</v>
      </c>
      <c r="J117" s="109">
        <f t="shared" si="5"/>
        <v>126.8403515681814</v>
      </c>
    </row>
    <row r="118" spans="1:10" x14ac:dyDescent="0.25">
      <c r="A118" s="2"/>
      <c r="B118" s="544" t="s">
        <v>86</v>
      </c>
      <c r="C118" s="97">
        <v>115.81395348837209</v>
      </c>
      <c r="D118" s="98">
        <v>110.01390820584143</v>
      </c>
      <c r="E118" s="99">
        <v>99.315068493150676</v>
      </c>
      <c r="F118" s="99">
        <v>102.56603773584905</v>
      </c>
      <c r="G118" s="99">
        <v>114.68503937007874</v>
      </c>
      <c r="H118" s="99">
        <v>114.1277902640325</v>
      </c>
      <c r="I118" s="99">
        <v>101.94327683615819</v>
      </c>
      <c r="J118" s="109">
        <f t="shared" si="5"/>
        <v>108.35215348478323</v>
      </c>
    </row>
    <row r="119" spans="1:10" x14ac:dyDescent="0.25">
      <c r="A119" s="2"/>
      <c r="B119" s="544" t="s">
        <v>30</v>
      </c>
      <c r="C119" s="97">
        <v>126.97674418604652</v>
      </c>
      <c r="D119" s="98">
        <v>117.52433936022253</v>
      </c>
      <c r="E119" s="99">
        <v>124.14383561643835</v>
      </c>
      <c r="F119" s="99">
        <v>119.54716981132077</v>
      </c>
      <c r="G119" s="99">
        <v>142.42125984251967</v>
      </c>
      <c r="H119" s="99">
        <v>119.41779560345857</v>
      </c>
      <c r="I119" s="99">
        <v>118.0532768361582</v>
      </c>
      <c r="J119" s="109">
        <f t="shared" si="5"/>
        <v>124.01206017945209</v>
      </c>
    </row>
    <row r="120" spans="1:10" x14ac:dyDescent="0.25">
      <c r="A120" s="2"/>
      <c r="B120" s="544" t="s">
        <v>76</v>
      </c>
      <c r="C120" s="97">
        <v>102.32558139534885</v>
      </c>
      <c r="D120" s="98">
        <v>106.39777468706535</v>
      </c>
      <c r="E120" s="99">
        <v>96.061643835616437</v>
      </c>
      <c r="F120" s="99">
        <v>79.547169811320757</v>
      </c>
      <c r="G120" s="99">
        <v>109.80314960629923</v>
      </c>
      <c r="H120" s="99">
        <v>107.04481392720993</v>
      </c>
      <c r="I120" s="99">
        <v>105.5632768361582</v>
      </c>
      <c r="J120" s="109">
        <f t="shared" si="5"/>
        <v>100.96334429985983</v>
      </c>
    </row>
    <row r="121" spans="1:10" x14ac:dyDescent="0.25">
      <c r="A121" s="2"/>
      <c r="B121" s="544" t="s">
        <v>31</v>
      </c>
      <c r="C121" s="97">
        <v>98.449612403100772</v>
      </c>
      <c r="D121" s="98">
        <v>90.403337969401946</v>
      </c>
      <c r="E121" s="99">
        <v>98.11643835616438</v>
      </c>
      <c r="F121" s="99">
        <v>62.15094339622641</v>
      </c>
      <c r="G121" s="99">
        <v>100.53149606299215</v>
      </c>
      <c r="H121" s="99">
        <v>108.60069785057054</v>
      </c>
      <c r="I121" s="99">
        <v>97.923276836158209</v>
      </c>
      <c r="J121" s="109">
        <f t="shared" si="5"/>
        <v>93.739400410659201</v>
      </c>
    </row>
    <row r="122" spans="1:10" x14ac:dyDescent="0.25">
      <c r="A122" s="2"/>
      <c r="B122" s="544" t="s">
        <v>134</v>
      </c>
      <c r="C122" s="97">
        <v>87.441860465116278</v>
      </c>
      <c r="D122" s="98">
        <v>95.966620305980527</v>
      </c>
      <c r="E122" s="99">
        <v>88.013698630136986</v>
      </c>
      <c r="F122" s="99">
        <v>92.981132075471692</v>
      </c>
      <c r="G122" s="99">
        <v>72.814960629921259</v>
      </c>
      <c r="H122" s="99">
        <v>92.597320353147126</v>
      </c>
      <c r="I122" s="99">
        <v>90.613276836158207</v>
      </c>
      <c r="J122" s="109">
        <f t="shared" si="5"/>
        <v>88.63269561370457</v>
      </c>
    </row>
    <row r="123" spans="1:10" x14ac:dyDescent="0.25">
      <c r="A123" s="2"/>
      <c r="B123" s="690" t="s">
        <v>235</v>
      </c>
      <c r="C123" s="401">
        <v>109.88188976377953</v>
      </c>
      <c r="D123" s="401">
        <v>109.88188976377953</v>
      </c>
      <c r="E123" s="401">
        <v>109.88188976377953</v>
      </c>
      <c r="F123" s="401">
        <v>109.88188976377953</v>
      </c>
      <c r="G123" s="99">
        <v>109.88188976377953</v>
      </c>
      <c r="H123" s="99">
        <v>89.618913985571098</v>
      </c>
      <c r="I123" s="99">
        <v>98.623276836158198</v>
      </c>
      <c r="J123" s="109">
        <f t="shared" si="5"/>
        <v>105.3788056629467</v>
      </c>
    </row>
    <row r="124" spans="1:10" x14ac:dyDescent="0.25">
      <c r="A124" s="2"/>
      <c r="B124" s="544" t="s">
        <v>11</v>
      </c>
      <c r="C124" s="401">
        <v>89.707927677329607</v>
      </c>
      <c r="D124" s="98">
        <v>89.707927677329607</v>
      </c>
      <c r="E124" s="99">
        <v>87.5</v>
      </c>
      <c r="F124" s="99">
        <v>67.056603773584897</v>
      </c>
      <c r="G124" s="99">
        <v>125.86614173228348</v>
      </c>
      <c r="H124" s="99">
        <v>95.442365241577946</v>
      </c>
      <c r="I124" s="99">
        <v>105.64327683615821</v>
      </c>
      <c r="J124" s="109">
        <f t="shared" si="5"/>
        <v>94.417748991180545</v>
      </c>
    </row>
    <row r="125" spans="1:10" x14ac:dyDescent="0.25">
      <c r="A125" s="2"/>
      <c r="B125" s="544" t="s">
        <v>135</v>
      </c>
      <c r="C125" s="97">
        <v>93.798449612403104</v>
      </c>
      <c r="D125" s="98">
        <v>96.801112656467296</v>
      </c>
      <c r="E125" s="99">
        <v>102.22602739726028</v>
      </c>
      <c r="F125" s="99">
        <v>87.415094339622641</v>
      </c>
      <c r="G125" s="99">
        <v>79.980314960629926</v>
      </c>
      <c r="H125" s="99">
        <v>108.36361077653463</v>
      </c>
      <c r="I125" s="99">
        <v>98.223276836158192</v>
      </c>
      <c r="J125" s="109">
        <f t="shared" si="5"/>
        <v>95.258269511296589</v>
      </c>
    </row>
    <row r="126" spans="1:10" x14ac:dyDescent="0.25">
      <c r="A126" s="2"/>
      <c r="B126" s="544" t="s">
        <v>136</v>
      </c>
      <c r="C126" s="97">
        <v>82.015503875968989</v>
      </c>
      <c r="D126" s="98">
        <v>92.211404728789972</v>
      </c>
      <c r="E126" s="99">
        <v>102.05479452054796</v>
      </c>
      <c r="F126" s="101">
        <v>91</v>
      </c>
      <c r="G126" s="99">
        <v>79.468503937007867</v>
      </c>
      <c r="H126" s="99">
        <v>74.519430957909563</v>
      </c>
      <c r="I126" s="99">
        <v>86.303276836158204</v>
      </c>
      <c r="J126" s="109">
        <f t="shared" si="5"/>
        <v>86.796130693768944</v>
      </c>
    </row>
    <row r="127" spans="1:10" x14ac:dyDescent="0.25">
      <c r="A127" s="2"/>
      <c r="B127" s="544" t="s">
        <v>137</v>
      </c>
      <c r="C127" s="401">
        <v>123.50486787204449</v>
      </c>
      <c r="D127" s="98">
        <v>123.50486787204449</v>
      </c>
      <c r="E127" s="99">
        <v>124.14383561643835</v>
      </c>
      <c r="F127" s="99">
        <v>132.77358490566039</v>
      </c>
      <c r="G127" s="99">
        <v>126.08267716535433</v>
      </c>
      <c r="H127" s="99">
        <v>127.00458197260744</v>
      </c>
      <c r="I127" s="99">
        <v>109.48327683615821</v>
      </c>
      <c r="J127" s="109">
        <f t="shared" si="5"/>
        <v>123.78538460575824</v>
      </c>
    </row>
    <row r="128" spans="1:10" x14ac:dyDescent="0.25">
      <c r="A128" s="2"/>
      <c r="B128" s="544" t="s">
        <v>69</v>
      </c>
      <c r="C128" s="97">
        <v>118.91472868217055</v>
      </c>
      <c r="D128" s="98">
        <v>97.774687065368553</v>
      </c>
      <c r="E128" s="99">
        <v>99.143835616438352</v>
      </c>
      <c r="F128" s="99">
        <v>89.339622641509436</v>
      </c>
      <c r="G128" s="99">
        <v>98.720472440944889</v>
      </c>
      <c r="H128" s="99">
        <v>102.45125186776431</v>
      </c>
      <c r="I128" s="99">
        <v>104.44327683615819</v>
      </c>
      <c r="J128" s="109">
        <f t="shared" si="5"/>
        <v>101.54112502147917</v>
      </c>
    </row>
    <row r="129" spans="1:10" x14ac:dyDescent="0.25">
      <c r="A129" s="2"/>
      <c r="B129" s="544" t="s">
        <v>138</v>
      </c>
      <c r="C129" s="100">
        <v>79.069767441860463</v>
      </c>
      <c r="D129" s="402">
        <v>79.069767441860463</v>
      </c>
      <c r="E129" s="401">
        <v>63</v>
      </c>
      <c r="F129" s="401">
        <v>47.145669291338585</v>
      </c>
      <c r="G129" s="99">
        <v>47.145669291338585</v>
      </c>
      <c r="H129" s="99">
        <v>64.339504716493011</v>
      </c>
      <c r="I129" s="99">
        <v>84.983276836158197</v>
      </c>
      <c r="J129" s="109">
        <f t="shared" si="5"/>
        <v>66.393379288435625</v>
      </c>
    </row>
    <row r="130" spans="1:10" x14ac:dyDescent="0.25">
      <c r="A130" s="2"/>
      <c r="B130" s="544" t="s">
        <v>45</v>
      </c>
      <c r="C130" s="401">
        <v>85.787671232876718</v>
      </c>
      <c r="D130" s="401">
        <v>85.787671232876718</v>
      </c>
      <c r="E130" s="99">
        <v>85.787671232876718</v>
      </c>
      <c r="F130" s="99">
        <v>71.094339622641513</v>
      </c>
      <c r="G130" s="99">
        <v>84.094488188976385</v>
      </c>
      <c r="H130" s="99">
        <v>93.78275572332663</v>
      </c>
      <c r="I130" s="99">
        <v>93.153276836158199</v>
      </c>
      <c r="J130" s="109">
        <f t="shared" si="5"/>
        <v>85.641124867104693</v>
      </c>
    </row>
    <row r="131" spans="1:10" x14ac:dyDescent="0.25">
      <c r="A131" s="2"/>
      <c r="B131" s="544" t="s">
        <v>97</v>
      </c>
      <c r="C131" s="401">
        <v>119.88873435326843</v>
      </c>
      <c r="D131" s="98">
        <v>119.88873435326843</v>
      </c>
      <c r="E131" s="99">
        <v>116.95205479452055</v>
      </c>
      <c r="F131" s="99">
        <v>123.58490566037736</v>
      </c>
      <c r="G131" s="99">
        <v>120.59055118110236</v>
      </c>
      <c r="H131" s="99">
        <v>126.67858724580807</v>
      </c>
      <c r="I131" s="99">
        <v>112.69327683615819</v>
      </c>
      <c r="J131" s="109">
        <f t="shared" si="5"/>
        <v>120.0395492035005</v>
      </c>
    </row>
    <row r="132" spans="1:10" x14ac:dyDescent="0.25">
      <c r="A132" s="2"/>
      <c r="B132" s="544" t="s">
        <v>13</v>
      </c>
      <c r="C132" s="401">
        <v>115.57719054242001</v>
      </c>
      <c r="D132" s="98">
        <v>115.57719054242001</v>
      </c>
      <c r="E132" s="99">
        <v>116.09589041095892</v>
      </c>
      <c r="F132" s="99">
        <v>130.56603773584908</v>
      </c>
      <c r="G132" s="99">
        <v>163.95669291338584</v>
      </c>
      <c r="H132" s="99">
        <v>128.29374293767768</v>
      </c>
      <c r="I132" s="99">
        <v>122.48327683615821</v>
      </c>
      <c r="J132" s="109">
        <f t="shared" ref="J132:J163" si="6">SUM(C132:I132)/7</f>
        <v>127.50714598840997</v>
      </c>
    </row>
    <row r="133" spans="1:10" x14ac:dyDescent="0.25">
      <c r="A133" s="2"/>
      <c r="B133" s="544" t="s">
        <v>139</v>
      </c>
      <c r="C133" s="97">
        <v>75.193798449612402</v>
      </c>
      <c r="D133" s="98">
        <v>75.938803894297635</v>
      </c>
      <c r="E133" s="99">
        <v>84.246575342465761</v>
      </c>
      <c r="F133" s="401">
        <v>68</v>
      </c>
      <c r="G133" s="99">
        <v>52.559055118110244</v>
      </c>
      <c r="H133" s="99">
        <v>54.974565292074864</v>
      </c>
      <c r="I133" s="99">
        <v>77.093276836158196</v>
      </c>
      <c r="J133" s="109">
        <f t="shared" si="6"/>
        <v>69.715153561817019</v>
      </c>
    </row>
    <row r="134" spans="1:10" x14ac:dyDescent="0.25">
      <c r="A134" s="2"/>
      <c r="B134" s="544" t="s">
        <v>140</v>
      </c>
      <c r="C134" s="97">
        <v>87.596899224806208</v>
      </c>
      <c r="D134" s="98">
        <v>83.310152990264257</v>
      </c>
      <c r="E134" s="99">
        <v>88.013698630136986</v>
      </c>
      <c r="F134" s="401">
        <v>83</v>
      </c>
      <c r="G134" s="99">
        <v>78.858267716535451</v>
      </c>
      <c r="H134" s="99">
        <v>73.63035443027492</v>
      </c>
      <c r="I134" s="99">
        <v>92.5732768361582</v>
      </c>
      <c r="J134" s="109">
        <f t="shared" si="6"/>
        <v>83.854664261167997</v>
      </c>
    </row>
    <row r="135" spans="1:10" x14ac:dyDescent="0.25">
      <c r="A135" s="2"/>
      <c r="B135" s="544" t="s">
        <v>39</v>
      </c>
      <c r="C135" s="97">
        <v>129.14728682170542</v>
      </c>
      <c r="D135" s="98">
        <v>116.82892906815019</v>
      </c>
      <c r="E135" s="99">
        <v>111.3013698630137</v>
      </c>
      <c r="F135" s="99">
        <v>117.9433962264151</v>
      </c>
      <c r="G135" s="99">
        <v>116.75196850393701</v>
      </c>
      <c r="H135" s="99">
        <v>109.99358441053147</v>
      </c>
      <c r="I135" s="99">
        <v>102.58327683615821</v>
      </c>
      <c r="J135" s="109">
        <f t="shared" si="6"/>
        <v>114.93568738998729</v>
      </c>
    </row>
    <row r="136" spans="1:10" x14ac:dyDescent="0.25">
      <c r="A136" s="2"/>
      <c r="B136" s="690" t="s">
        <v>236</v>
      </c>
      <c r="C136" s="401">
        <v>112.84246575342468</v>
      </c>
      <c r="D136" s="401">
        <v>112.84246575342468</v>
      </c>
      <c r="E136" s="99">
        <v>112.84246575342468</v>
      </c>
      <c r="F136" s="401">
        <v>112.84246575342468</v>
      </c>
      <c r="G136" s="401">
        <v>84.610449546562663</v>
      </c>
      <c r="H136" s="99">
        <v>84.610449546562663</v>
      </c>
      <c r="I136" s="99">
        <v>95.503276836158193</v>
      </c>
      <c r="J136" s="109">
        <f t="shared" si="6"/>
        <v>102.29914842042604</v>
      </c>
    </row>
    <row r="137" spans="1:10" x14ac:dyDescent="0.25">
      <c r="A137" s="2"/>
      <c r="B137" s="544" t="s">
        <v>141</v>
      </c>
      <c r="C137" s="97">
        <v>52.558139534883722</v>
      </c>
      <c r="D137" s="98">
        <v>61.613351877607784</v>
      </c>
      <c r="E137" s="99">
        <v>67.465753424657535</v>
      </c>
      <c r="F137" s="401">
        <v>52</v>
      </c>
      <c r="G137" s="99">
        <v>36.279527559055119</v>
      </c>
      <c r="H137" s="99">
        <v>61.464823943807687</v>
      </c>
      <c r="I137" s="99">
        <v>87.0732768361582</v>
      </c>
      <c r="J137" s="109">
        <f t="shared" si="6"/>
        <v>59.779267596595723</v>
      </c>
    </row>
    <row r="138" spans="1:10" x14ac:dyDescent="0.25">
      <c r="A138" s="2"/>
      <c r="B138" s="690" t="s">
        <v>237</v>
      </c>
      <c r="C138" s="401">
        <v>130.65068493150685</v>
      </c>
      <c r="D138" s="401">
        <v>130.65068493150685</v>
      </c>
      <c r="E138" s="99">
        <v>130.65068493150685</v>
      </c>
      <c r="F138" s="99">
        <v>91.528301886792448</v>
      </c>
      <c r="G138" s="99">
        <v>132.71653543307087</v>
      </c>
      <c r="H138" s="99">
        <v>131.10915194185401</v>
      </c>
      <c r="I138" s="99">
        <v>124.26327683615821</v>
      </c>
      <c r="J138" s="109">
        <f t="shared" si="6"/>
        <v>124.509902984628</v>
      </c>
    </row>
    <row r="139" spans="1:10" x14ac:dyDescent="0.25">
      <c r="A139" s="2"/>
      <c r="B139" s="544" t="s">
        <v>142</v>
      </c>
      <c r="C139" s="97">
        <v>49.612403100775197</v>
      </c>
      <c r="D139" s="98">
        <v>61.474269819193324</v>
      </c>
      <c r="E139" s="99">
        <v>57.705479452054796</v>
      </c>
      <c r="F139" s="401">
        <v>56</v>
      </c>
      <c r="G139" s="99">
        <v>53.523622047244103</v>
      </c>
      <c r="H139" s="99">
        <v>68.621889991266499</v>
      </c>
      <c r="I139" s="99">
        <v>82.603276836158201</v>
      </c>
      <c r="J139" s="109">
        <f t="shared" si="6"/>
        <v>61.362991606670299</v>
      </c>
    </row>
    <row r="140" spans="1:10" x14ac:dyDescent="0.25">
      <c r="A140" s="2"/>
      <c r="B140" s="544" t="s">
        <v>67</v>
      </c>
      <c r="C140" s="401">
        <v>108.62308762169678</v>
      </c>
      <c r="D140" s="98">
        <v>108.62308762169678</v>
      </c>
      <c r="E140" s="99">
        <v>138.01369863013696</v>
      </c>
      <c r="F140" s="401">
        <v>126</v>
      </c>
      <c r="G140" s="99">
        <v>114.35039370078741</v>
      </c>
      <c r="H140" s="99">
        <v>104.98511997152302</v>
      </c>
      <c r="I140" s="99">
        <v>99.993276836158202</v>
      </c>
      <c r="J140" s="109">
        <f t="shared" si="6"/>
        <v>114.36980919742845</v>
      </c>
    </row>
    <row r="141" spans="1:10" x14ac:dyDescent="0.25">
      <c r="A141" s="2"/>
      <c r="B141" s="544" t="s">
        <v>68</v>
      </c>
      <c r="C141" s="97">
        <v>100.46511627906976</v>
      </c>
      <c r="D141" s="98">
        <v>110.98748261474269</v>
      </c>
      <c r="E141" s="99">
        <v>115.23972602739725</v>
      </c>
      <c r="F141" s="99">
        <v>92.660377358490564</v>
      </c>
      <c r="G141" s="99">
        <v>108.32677165354332</v>
      </c>
      <c r="H141" s="99">
        <v>109.04523611438786</v>
      </c>
      <c r="I141" s="99">
        <v>103.0532768361582</v>
      </c>
      <c r="J141" s="109">
        <f t="shared" si="6"/>
        <v>105.6825695548271</v>
      </c>
    </row>
    <row r="142" spans="1:10" x14ac:dyDescent="0.25">
      <c r="A142" s="2"/>
      <c r="B142" s="544" t="s">
        <v>143</v>
      </c>
      <c r="C142" s="97">
        <v>97.519379844961236</v>
      </c>
      <c r="D142" s="98">
        <v>98.331015299026419</v>
      </c>
      <c r="E142" s="99">
        <v>100.68493150684932</v>
      </c>
      <c r="F142" s="99">
        <v>85.301886792452834</v>
      </c>
      <c r="G142" s="99">
        <v>105.03937007874016</v>
      </c>
      <c r="H142" s="99">
        <v>113.63879817383345</v>
      </c>
      <c r="I142" s="99">
        <v>95.333276836158205</v>
      </c>
      <c r="J142" s="109">
        <f t="shared" si="6"/>
        <v>99.406951218860243</v>
      </c>
    </row>
    <row r="143" spans="1:10" x14ac:dyDescent="0.25">
      <c r="A143" s="2"/>
      <c r="B143" s="544" t="s">
        <v>58</v>
      </c>
      <c r="C143" s="97">
        <v>75.658914728682163</v>
      </c>
      <c r="D143" s="98">
        <v>94.714881780250337</v>
      </c>
      <c r="E143" s="99">
        <v>73.287671232876704</v>
      </c>
      <c r="F143" s="99">
        <v>85.603773584905653</v>
      </c>
      <c r="G143" s="99">
        <v>87.933070866141733</v>
      </c>
      <c r="H143" s="99">
        <v>95.412729357323471</v>
      </c>
      <c r="I143" s="99">
        <v>100.8732768361582</v>
      </c>
      <c r="J143" s="109">
        <f t="shared" si="6"/>
        <v>87.640616912334039</v>
      </c>
    </row>
    <row r="144" spans="1:10" x14ac:dyDescent="0.25">
      <c r="A144" s="2"/>
      <c r="B144" s="690" t="s">
        <v>78</v>
      </c>
      <c r="C144" s="401">
        <v>109.29133858267717</v>
      </c>
      <c r="D144" s="401">
        <v>109.29133858267717</v>
      </c>
      <c r="E144" s="401">
        <v>109.29133858267717</v>
      </c>
      <c r="F144" s="401">
        <v>109.29133858267717</v>
      </c>
      <c r="G144" s="99">
        <v>109.29133858267717</v>
      </c>
      <c r="H144" s="99">
        <v>116.89874544182712</v>
      </c>
      <c r="I144" s="99">
        <v>104.69327683615819</v>
      </c>
      <c r="J144" s="109">
        <f t="shared" si="6"/>
        <v>109.72124502733875</v>
      </c>
    </row>
    <row r="145" spans="1:10" x14ac:dyDescent="0.25">
      <c r="A145" s="2"/>
      <c r="B145" s="544" t="s">
        <v>101</v>
      </c>
      <c r="C145" s="97">
        <v>99.379844961240309</v>
      </c>
      <c r="D145" s="98">
        <v>100.2781641168289</v>
      </c>
      <c r="E145" s="99">
        <v>112.32876712328765</v>
      </c>
      <c r="F145" s="99">
        <v>86.339622641509422</v>
      </c>
      <c r="G145" s="99">
        <v>102.14566929133859</v>
      </c>
      <c r="H145" s="99">
        <v>109.91949469989525</v>
      </c>
      <c r="I145" s="99">
        <v>106.83327683615821</v>
      </c>
      <c r="J145" s="109">
        <f t="shared" si="6"/>
        <v>102.46069138146548</v>
      </c>
    </row>
    <row r="146" spans="1:10" x14ac:dyDescent="0.25">
      <c r="A146" s="2"/>
      <c r="B146" s="544" t="s">
        <v>144</v>
      </c>
      <c r="C146" s="97">
        <v>70.852713178294579</v>
      </c>
      <c r="D146" s="98">
        <v>74.965229485396378</v>
      </c>
      <c r="E146" s="99">
        <v>87.671232876712338</v>
      </c>
      <c r="F146" s="99">
        <v>90.226415094339615</v>
      </c>
      <c r="G146" s="99">
        <v>58.996062992125985</v>
      </c>
      <c r="H146" s="99">
        <v>61.96863397613398</v>
      </c>
      <c r="I146" s="99">
        <v>89.733276836158197</v>
      </c>
      <c r="J146" s="109">
        <f t="shared" si="6"/>
        <v>76.344794919880158</v>
      </c>
    </row>
    <row r="147" spans="1:10" x14ac:dyDescent="0.25">
      <c r="A147" s="2"/>
      <c r="B147" s="544" t="s">
        <v>302</v>
      </c>
      <c r="C147" s="97">
        <v>88.372093023255815</v>
      </c>
      <c r="D147" s="98">
        <v>90.542420027816391</v>
      </c>
      <c r="E147" s="99">
        <v>87.842465753424662</v>
      </c>
      <c r="F147" s="99">
        <v>99.471698113207538</v>
      </c>
      <c r="G147" s="99">
        <v>54.015748031496067</v>
      </c>
      <c r="H147" s="99">
        <v>72.578280539240609</v>
      </c>
      <c r="I147" s="401">
        <v>72.578280539240609</v>
      </c>
      <c r="J147" s="109">
        <f t="shared" si="6"/>
        <v>80.771569432525965</v>
      </c>
    </row>
    <row r="148" spans="1:10" x14ac:dyDescent="0.25">
      <c r="A148" s="2"/>
      <c r="B148" s="544" t="s">
        <v>145</v>
      </c>
      <c r="C148" s="97">
        <v>87.596899224806208</v>
      </c>
      <c r="D148" s="98">
        <v>98.191933240611945</v>
      </c>
      <c r="E148" s="99">
        <v>101.54109589041096</v>
      </c>
      <c r="F148" s="99">
        <v>95.622641509433961</v>
      </c>
      <c r="G148" s="99">
        <v>86.043307086614192</v>
      </c>
      <c r="H148" s="99">
        <v>104.9703020293958</v>
      </c>
      <c r="I148" s="99">
        <v>101.8232768361582</v>
      </c>
      <c r="J148" s="109">
        <f t="shared" si="6"/>
        <v>96.541350831061621</v>
      </c>
    </row>
    <row r="149" spans="1:10" x14ac:dyDescent="0.25">
      <c r="A149" s="2"/>
      <c r="B149" s="544" t="s">
        <v>146</v>
      </c>
      <c r="C149" s="97">
        <v>93.333333333333329</v>
      </c>
      <c r="D149" s="98">
        <v>100.2781641168289</v>
      </c>
      <c r="E149" s="99">
        <v>116.78082191780823</v>
      </c>
      <c r="F149" s="99">
        <v>109.37735849056605</v>
      </c>
      <c r="G149" s="99">
        <v>72.834645669291348</v>
      </c>
      <c r="H149" s="99">
        <v>74.400887420891621</v>
      </c>
      <c r="I149" s="99">
        <v>74.803276836158204</v>
      </c>
      <c r="J149" s="109">
        <f t="shared" si="6"/>
        <v>91.68692682641111</v>
      </c>
    </row>
    <row r="150" spans="1:10" x14ac:dyDescent="0.25">
      <c r="A150" s="2"/>
      <c r="B150" s="544" t="s">
        <v>26</v>
      </c>
      <c r="C150" s="97">
        <v>122.015503875969</v>
      </c>
      <c r="D150" s="98">
        <v>109.45757997218359</v>
      </c>
      <c r="E150" s="99">
        <v>113.69863013698631</v>
      </c>
      <c r="F150" s="99">
        <v>123.86792452830188</v>
      </c>
      <c r="G150" s="99">
        <v>153.05118110236222</v>
      </c>
      <c r="H150" s="99">
        <v>121.55157926978171</v>
      </c>
      <c r="I150" s="99">
        <v>118.82327683615819</v>
      </c>
      <c r="J150" s="109">
        <f t="shared" si="6"/>
        <v>123.20938224596327</v>
      </c>
    </row>
    <row r="151" spans="1:10" x14ac:dyDescent="0.25">
      <c r="A151" s="2"/>
      <c r="B151" s="544" t="s">
        <v>34</v>
      </c>
      <c r="C151" s="97">
        <v>136.43410852713177</v>
      </c>
      <c r="D151" s="98">
        <v>123.64394993045897</v>
      </c>
      <c r="E151" s="99">
        <v>125.68493150684932</v>
      </c>
      <c r="F151" s="99">
        <v>124.62264150943396</v>
      </c>
      <c r="G151" s="99">
        <v>150.41338582677167</v>
      </c>
      <c r="H151" s="99">
        <v>130.3978907197463</v>
      </c>
      <c r="I151" s="99">
        <v>119.32327683615819</v>
      </c>
      <c r="J151" s="109">
        <f t="shared" si="6"/>
        <v>130.07431212236432</v>
      </c>
    </row>
    <row r="152" spans="1:10" x14ac:dyDescent="0.25">
      <c r="A152" s="2"/>
      <c r="B152" s="544" t="s">
        <v>147</v>
      </c>
      <c r="C152" s="97">
        <v>107.28682170542636</v>
      </c>
      <c r="D152" s="98">
        <v>102.08623087621697</v>
      </c>
      <c r="E152" s="99">
        <v>97.773972602739732</v>
      </c>
      <c r="F152" s="99">
        <v>111.75471698113206</v>
      </c>
      <c r="G152" s="99">
        <v>99.055118110236222</v>
      </c>
      <c r="H152" s="99">
        <v>95.116370514778581</v>
      </c>
      <c r="I152" s="99">
        <v>98.403276836158199</v>
      </c>
      <c r="J152" s="109">
        <f t="shared" si="6"/>
        <v>101.63950108952687</v>
      </c>
    </row>
    <row r="153" spans="1:10" x14ac:dyDescent="0.25">
      <c r="A153" s="2"/>
      <c r="B153" s="544" t="s">
        <v>148</v>
      </c>
      <c r="C153" s="97">
        <v>39.844961240310077</v>
      </c>
      <c r="D153" s="98">
        <v>54.381084840055628</v>
      </c>
      <c r="E153" s="99">
        <v>64.38356164383562</v>
      </c>
      <c r="F153" s="401">
        <v>68</v>
      </c>
      <c r="G153" s="99">
        <v>71.417322834645674</v>
      </c>
      <c r="H153" s="99">
        <v>55.537647092910127</v>
      </c>
      <c r="I153" s="99">
        <v>79.103276836158201</v>
      </c>
      <c r="J153" s="109">
        <f t="shared" si="6"/>
        <v>61.809693498273624</v>
      </c>
    </row>
    <row r="154" spans="1:10" x14ac:dyDescent="0.25">
      <c r="A154" s="2"/>
      <c r="B154" s="544" t="s">
        <v>149</v>
      </c>
      <c r="C154" s="97">
        <v>68.992248062015506</v>
      </c>
      <c r="D154" s="98">
        <v>78.164116828929068</v>
      </c>
      <c r="E154" s="99">
        <v>68.835616438356169</v>
      </c>
      <c r="F154" s="99">
        <v>75.735849056603783</v>
      </c>
      <c r="G154" s="99">
        <v>77.165354330708666</v>
      </c>
      <c r="H154" s="99">
        <v>86.344148775450208</v>
      </c>
      <c r="I154" s="99">
        <v>98.123276836158198</v>
      </c>
      <c r="J154" s="109">
        <f t="shared" si="6"/>
        <v>79.051515761174514</v>
      </c>
    </row>
    <row r="155" spans="1:10" x14ac:dyDescent="0.25">
      <c r="A155" s="2"/>
      <c r="B155" s="690" t="s">
        <v>240</v>
      </c>
      <c r="C155" s="401">
        <v>71.575342465753423</v>
      </c>
      <c r="D155" s="401">
        <v>71.575342465753423</v>
      </c>
      <c r="E155" s="99">
        <v>71.575342465753423</v>
      </c>
      <c r="F155" s="401">
        <v>71.575342465753423</v>
      </c>
      <c r="G155" s="401">
        <v>71.575342465753423</v>
      </c>
      <c r="H155" s="401">
        <v>71.575342465753423</v>
      </c>
      <c r="I155" s="401">
        <v>71.575342465753423</v>
      </c>
      <c r="J155" s="109">
        <f t="shared" si="6"/>
        <v>71.575342465753423</v>
      </c>
    </row>
    <row r="156" spans="1:10" x14ac:dyDescent="0.25">
      <c r="A156" s="2"/>
      <c r="B156" s="544" t="s">
        <v>328</v>
      </c>
      <c r="C156" s="401">
        <v>104.45062586926286</v>
      </c>
      <c r="D156" s="98">
        <v>104.45062586926286</v>
      </c>
      <c r="E156" s="99">
        <v>103.76712328767124</v>
      </c>
      <c r="F156" s="99">
        <v>88.603773584905667</v>
      </c>
      <c r="G156" s="99">
        <v>99.232283464566933</v>
      </c>
      <c r="H156" s="99">
        <v>115.60958447675689</v>
      </c>
      <c r="I156" s="99">
        <v>104.42327683615821</v>
      </c>
      <c r="J156" s="109">
        <f t="shared" si="6"/>
        <v>102.9338990555121</v>
      </c>
    </row>
    <row r="157" spans="1:10" x14ac:dyDescent="0.25">
      <c r="A157" s="2"/>
      <c r="B157" s="544" t="s">
        <v>21</v>
      </c>
      <c r="C157" s="97">
        <v>124.34108527131784</v>
      </c>
      <c r="D157" s="98">
        <v>129.48539638386646</v>
      </c>
      <c r="E157" s="99">
        <v>138.86986301369862</v>
      </c>
      <c r="F157" s="99">
        <v>131.9245283018868</v>
      </c>
      <c r="G157" s="99">
        <v>153.62204724409452</v>
      </c>
      <c r="H157" s="99">
        <v>128.76791708574947</v>
      </c>
      <c r="I157" s="99">
        <v>120.85327683615819</v>
      </c>
      <c r="J157" s="109">
        <f t="shared" si="6"/>
        <v>132.55201630525312</v>
      </c>
    </row>
    <row r="158" spans="1:10" x14ac:dyDescent="0.25">
      <c r="A158" s="2"/>
      <c r="B158" s="544" t="s">
        <v>16</v>
      </c>
      <c r="C158" s="97">
        <v>105.27131782945737</v>
      </c>
      <c r="D158" s="98">
        <v>97.774687065368553</v>
      </c>
      <c r="E158" s="99">
        <v>78.595890410958901</v>
      </c>
      <c r="F158" s="99">
        <v>83.018867924528308</v>
      </c>
      <c r="G158" s="99">
        <v>93.996062992125999</v>
      </c>
      <c r="H158" s="99">
        <v>89.100286011117575</v>
      </c>
      <c r="I158" s="99">
        <v>94.6832768361582</v>
      </c>
      <c r="J158" s="109">
        <f t="shared" si="6"/>
        <v>91.777198438530704</v>
      </c>
    </row>
    <row r="159" spans="1:10" x14ac:dyDescent="0.25">
      <c r="A159" s="2"/>
      <c r="B159" s="544" t="s">
        <v>150</v>
      </c>
      <c r="C159" s="97">
        <v>63.720930232558139</v>
      </c>
      <c r="D159" s="98">
        <v>81.641168289290675</v>
      </c>
      <c r="E159" s="99">
        <v>82.191780821917817</v>
      </c>
      <c r="F159" s="99">
        <v>74.64150943396227</v>
      </c>
      <c r="G159" s="99">
        <v>68.070866141732296</v>
      </c>
      <c r="H159" s="99">
        <v>76.19385841828813</v>
      </c>
      <c r="I159" s="99">
        <v>80.863276836158207</v>
      </c>
      <c r="J159" s="109">
        <f t="shared" si="6"/>
        <v>75.331912881986781</v>
      </c>
    </row>
    <row r="160" spans="1:10" x14ac:dyDescent="0.25">
      <c r="A160" s="2"/>
      <c r="B160" s="544" t="s">
        <v>75</v>
      </c>
      <c r="C160" s="97">
        <v>118.6046511627907</v>
      </c>
      <c r="D160" s="98">
        <v>115.57719054242001</v>
      </c>
      <c r="E160" s="99">
        <v>122.26027397260275</v>
      </c>
      <c r="F160" s="99">
        <v>109.32075471698113</v>
      </c>
      <c r="G160" s="99">
        <v>111.88976377952757</v>
      </c>
      <c r="H160" s="99">
        <v>115.5799485925024</v>
      </c>
      <c r="I160" s="99">
        <v>106.0732768361582</v>
      </c>
      <c r="J160" s="109">
        <f t="shared" si="6"/>
        <v>114.18655137185469</v>
      </c>
    </row>
    <row r="161" spans="1:10" x14ac:dyDescent="0.25">
      <c r="A161" s="2"/>
      <c r="B161" s="544" t="s">
        <v>105</v>
      </c>
      <c r="C161" s="97">
        <v>86.04651162790698</v>
      </c>
      <c r="D161" s="98">
        <v>90.125173852572999</v>
      </c>
      <c r="E161" s="99">
        <v>75.856164383561648</v>
      </c>
      <c r="F161" s="401">
        <v>78</v>
      </c>
      <c r="G161" s="99">
        <v>80.885826771653555</v>
      </c>
      <c r="H161" s="99">
        <v>71.155758095025206</v>
      </c>
      <c r="I161" s="99">
        <v>82.713276836158201</v>
      </c>
      <c r="J161" s="109">
        <f t="shared" si="6"/>
        <v>80.683244509554086</v>
      </c>
    </row>
    <row r="162" spans="1:10" x14ac:dyDescent="0.25">
      <c r="A162" s="2"/>
      <c r="B162" s="544" t="s">
        <v>151</v>
      </c>
      <c r="C162" s="97">
        <v>102.94573643410854</v>
      </c>
      <c r="D162" s="98">
        <v>108.06675938803893</v>
      </c>
      <c r="E162" s="99">
        <v>108.73287671232876</v>
      </c>
      <c r="F162" s="99">
        <v>98.867924528301884</v>
      </c>
      <c r="G162" s="99">
        <v>77.263779527559066</v>
      </c>
      <c r="H162" s="99">
        <v>104.25904080728807</v>
      </c>
      <c r="I162" s="99">
        <v>97.293276836158199</v>
      </c>
      <c r="J162" s="109">
        <f t="shared" si="6"/>
        <v>99.632770604826206</v>
      </c>
    </row>
    <row r="163" spans="1:10" x14ac:dyDescent="0.25">
      <c r="A163" s="2"/>
      <c r="B163" s="544" t="s">
        <v>94</v>
      </c>
      <c r="C163" s="97">
        <v>101.39534883720931</v>
      </c>
      <c r="D163" s="98">
        <v>108.62308762169678</v>
      </c>
      <c r="E163" s="99">
        <v>118.66438356164383</v>
      </c>
      <c r="F163" s="99">
        <v>94.886792452830178</v>
      </c>
      <c r="G163" s="99">
        <v>88.681102362204726</v>
      </c>
      <c r="H163" s="99">
        <v>108.09688781824424</v>
      </c>
      <c r="I163" s="99">
        <v>105.28327683615819</v>
      </c>
      <c r="J163" s="109">
        <f t="shared" si="6"/>
        <v>103.66155421285531</v>
      </c>
    </row>
    <row r="164" spans="1:10" x14ac:dyDescent="0.25">
      <c r="A164" s="2"/>
      <c r="B164" s="544" t="s">
        <v>152</v>
      </c>
      <c r="C164" s="97">
        <v>107.59689922480622</v>
      </c>
      <c r="D164" s="98">
        <v>108.34492350486786</v>
      </c>
      <c r="E164" s="99">
        <v>112.5</v>
      </c>
      <c r="F164" s="99">
        <v>108.30188679245283</v>
      </c>
      <c r="G164" s="99">
        <v>86.653543307086622</v>
      </c>
      <c r="H164" s="99">
        <v>109.20823347778754</v>
      </c>
      <c r="I164" s="99">
        <v>101.0132768361582</v>
      </c>
      <c r="J164" s="109">
        <f t="shared" ref="J164:J195" si="7">SUM(C164:I164)/7</f>
        <v>104.80268044902274</v>
      </c>
    </row>
    <row r="165" spans="1:10" x14ac:dyDescent="0.25">
      <c r="A165" s="2"/>
      <c r="B165" s="544" t="s">
        <v>57</v>
      </c>
      <c r="C165" s="97">
        <v>118.13953488372093</v>
      </c>
      <c r="D165" s="98">
        <v>111.96105702364395</v>
      </c>
      <c r="E165" s="99">
        <v>108.04794520547946</v>
      </c>
      <c r="F165" s="99">
        <v>119.75471698113208</v>
      </c>
      <c r="G165" s="99">
        <v>136.87007874015748</v>
      </c>
      <c r="H165" s="99">
        <v>120.41059772598392</v>
      </c>
      <c r="I165" s="99">
        <v>107.47327683615819</v>
      </c>
      <c r="J165" s="109">
        <f t="shared" si="7"/>
        <v>117.52245819946802</v>
      </c>
    </row>
    <row r="166" spans="1:10" x14ac:dyDescent="0.25">
      <c r="A166" s="2"/>
      <c r="B166" s="544" t="s">
        <v>50</v>
      </c>
      <c r="C166" s="97">
        <v>128.52713178294576</v>
      </c>
      <c r="D166" s="98">
        <v>119.33240611961055</v>
      </c>
      <c r="E166" s="99">
        <v>125</v>
      </c>
      <c r="F166" s="99">
        <v>108.75471698113208</v>
      </c>
      <c r="G166" s="99">
        <v>149.21259842519686</v>
      </c>
      <c r="H166" s="99">
        <v>131.33142107376267</v>
      </c>
      <c r="I166" s="99">
        <v>115.2732768361582</v>
      </c>
      <c r="J166" s="109">
        <f t="shared" si="7"/>
        <v>125.34736445982945</v>
      </c>
    </row>
    <row r="167" spans="1:10" x14ac:dyDescent="0.25">
      <c r="A167" s="2"/>
      <c r="B167" s="544" t="s">
        <v>10</v>
      </c>
      <c r="C167" s="401">
        <v>83.732876712328761</v>
      </c>
      <c r="D167" s="401">
        <v>83.732876712328761</v>
      </c>
      <c r="E167" s="99">
        <v>83.732876712328761</v>
      </c>
      <c r="F167" s="99">
        <v>87.905660377358501</v>
      </c>
      <c r="G167" s="99">
        <v>124.07480314960631</v>
      </c>
      <c r="H167" s="99">
        <v>103.63668723794382</v>
      </c>
      <c r="I167" s="99">
        <v>111.16327683615819</v>
      </c>
      <c r="J167" s="109">
        <f t="shared" si="7"/>
        <v>96.854151105436145</v>
      </c>
    </row>
    <row r="168" spans="1:10" x14ac:dyDescent="0.25">
      <c r="A168" s="2"/>
      <c r="B168" s="544" t="s">
        <v>87</v>
      </c>
      <c r="C168" s="97">
        <v>88.217054263565885</v>
      </c>
      <c r="D168" s="98">
        <v>100</v>
      </c>
      <c r="E168" s="99">
        <v>114.72602739726028</v>
      </c>
      <c r="F168" s="99">
        <v>91.207547169811335</v>
      </c>
      <c r="G168" s="99">
        <v>99.448818897637807</v>
      </c>
      <c r="H168" s="99">
        <v>123.34455026717821</v>
      </c>
      <c r="I168" s="99">
        <v>108.14327683615821</v>
      </c>
      <c r="J168" s="109">
        <f t="shared" si="7"/>
        <v>103.58389640451595</v>
      </c>
    </row>
    <row r="169" spans="1:10" x14ac:dyDescent="0.25">
      <c r="A169" s="2"/>
      <c r="B169" s="544" t="s">
        <v>40</v>
      </c>
      <c r="C169" s="97">
        <v>120.15503875968992</v>
      </c>
      <c r="D169" s="98">
        <v>116.68984700973574</v>
      </c>
      <c r="E169" s="99">
        <v>104.7945205479452</v>
      </c>
      <c r="F169" s="99">
        <v>85.716981132075475</v>
      </c>
      <c r="G169" s="99">
        <v>105.21653543307087</v>
      </c>
      <c r="H169" s="99">
        <v>123.75945264674104</v>
      </c>
      <c r="I169" s="99">
        <v>107.1532768361582</v>
      </c>
      <c r="J169" s="109">
        <f t="shared" si="7"/>
        <v>109.0693789093452</v>
      </c>
    </row>
    <row r="170" spans="1:10" x14ac:dyDescent="0.25">
      <c r="A170" s="2"/>
      <c r="B170" s="544" t="s">
        <v>153</v>
      </c>
      <c r="C170" s="97">
        <v>88.372093023255815</v>
      </c>
      <c r="D170" s="98">
        <v>76.356050069541027</v>
      </c>
      <c r="E170" s="99">
        <v>76.369863013698634</v>
      </c>
      <c r="F170" s="101">
        <v>73</v>
      </c>
      <c r="G170" s="99">
        <v>69.704724409448815</v>
      </c>
      <c r="H170" s="99">
        <v>74.593520668545793</v>
      </c>
      <c r="I170" s="99">
        <v>87.043276836158199</v>
      </c>
      <c r="J170" s="109">
        <f t="shared" si="7"/>
        <v>77.919932574378322</v>
      </c>
    </row>
    <row r="171" spans="1:10" x14ac:dyDescent="0.25">
      <c r="A171" s="2"/>
      <c r="B171" s="544" t="s">
        <v>243</v>
      </c>
      <c r="C171" s="401">
        <v>99.543276836158199</v>
      </c>
      <c r="D171" s="401">
        <v>99.543276836158199</v>
      </c>
      <c r="E171" s="401">
        <v>99.543276836158199</v>
      </c>
      <c r="F171" s="401">
        <v>99.543276836158199</v>
      </c>
      <c r="G171" s="401">
        <v>99.543276836158199</v>
      </c>
      <c r="H171" s="401">
        <v>99.543276836158199</v>
      </c>
      <c r="I171" s="97">
        <v>99.543276836158199</v>
      </c>
      <c r="J171" s="109">
        <f t="shared" si="7"/>
        <v>99.543276836158185</v>
      </c>
    </row>
    <row r="172" spans="1:10" x14ac:dyDescent="0.25">
      <c r="A172" s="2"/>
      <c r="B172" s="690" t="s">
        <v>244</v>
      </c>
      <c r="C172" s="401">
        <v>109.8432768361582</v>
      </c>
      <c r="D172" s="401">
        <v>109.8432768361582</v>
      </c>
      <c r="E172" s="401">
        <v>109.8432768361582</v>
      </c>
      <c r="F172" s="401">
        <v>109.8432768361582</v>
      </c>
      <c r="G172" s="401">
        <v>109.8432768361582</v>
      </c>
      <c r="H172" s="401">
        <v>109.8432768361582</v>
      </c>
      <c r="I172" s="97">
        <v>109.8432768361582</v>
      </c>
      <c r="J172" s="109">
        <f t="shared" si="7"/>
        <v>109.84327683615821</v>
      </c>
    </row>
    <row r="173" spans="1:10" x14ac:dyDescent="0.25">
      <c r="A173" s="2"/>
      <c r="B173" s="544" t="s">
        <v>245</v>
      </c>
      <c r="C173" s="401">
        <v>104.02195373325218</v>
      </c>
      <c r="D173" s="401">
        <v>104.02195373325218</v>
      </c>
      <c r="E173" s="401">
        <v>104.02195373325218</v>
      </c>
      <c r="F173" s="401">
        <v>104.02195373325218</v>
      </c>
      <c r="G173" s="401">
        <v>104.02195373325218</v>
      </c>
      <c r="H173" s="99">
        <v>104.02195373325218</v>
      </c>
      <c r="I173" s="99">
        <v>97.863276836158207</v>
      </c>
      <c r="J173" s="109">
        <f t="shared" si="7"/>
        <v>103.14214274795303</v>
      </c>
    </row>
    <row r="174" spans="1:10" x14ac:dyDescent="0.25">
      <c r="A174" s="2"/>
      <c r="B174" s="544" t="s">
        <v>246</v>
      </c>
      <c r="C174" s="401">
        <v>98.11643835616438</v>
      </c>
      <c r="D174" s="401">
        <v>98.11643835616438</v>
      </c>
      <c r="E174" s="99">
        <v>98.11643835616438</v>
      </c>
      <c r="F174" s="401">
        <v>96</v>
      </c>
      <c r="G174" s="99">
        <v>94.799969217793773</v>
      </c>
      <c r="H174" s="99">
        <v>71.541024590333549</v>
      </c>
      <c r="I174" s="99">
        <v>97.373276836158198</v>
      </c>
      <c r="J174" s="109">
        <f t="shared" si="7"/>
        <v>93.437655101825513</v>
      </c>
    </row>
    <row r="175" spans="1:10" x14ac:dyDescent="0.25">
      <c r="A175" s="2"/>
      <c r="B175" s="544" t="s">
        <v>17</v>
      </c>
      <c r="C175" s="97">
        <v>105.89147286821705</v>
      </c>
      <c r="D175" s="98">
        <v>101.25173852573018</v>
      </c>
      <c r="E175" s="99">
        <v>94.691780821917803</v>
      </c>
      <c r="F175" s="99">
        <v>94.283018867924525</v>
      </c>
      <c r="G175" s="99">
        <v>131.22047244094489</v>
      </c>
      <c r="H175" s="99">
        <v>101.69553681927488</v>
      </c>
      <c r="I175" s="99">
        <v>100.83327683615821</v>
      </c>
      <c r="J175" s="109">
        <f t="shared" si="7"/>
        <v>104.26675674002395</v>
      </c>
    </row>
    <row r="176" spans="1:10" x14ac:dyDescent="0.25">
      <c r="A176" s="2"/>
      <c r="B176" s="544" t="s">
        <v>154</v>
      </c>
      <c r="C176" s="97">
        <v>80.775193798449621</v>
      </c>
      <c r="D176" s="98">
        <v>87.343532684283716</v>
      </c>
      <c r="E176" s="99">
        <v>72.43150684931507</v>
      </c>
      <c r="F176" s="99">
        <v>88.169811320754704</v>
      </c>
      <c r="G176" s="99">
        <v>80.374015748031496</v>
      </c>
      <c r="H176" s="99">
        <v>94.434745176925361</v>
      </c>
      <c r="I176" s="99">
        <v>92.883276836158203</v>
      </c>
      <c r="J176" s="109">
        <f t="shared" si="7"/>
        <v>85.201726059131161</v>
      </c>
    </row>
    <row r="177" spans="1:10" x14ac:dyDescent="0.25">
      <c r="A177" s="2"/>
      <c r="B177" s="544" t="s">
        <v>64</v>
      </c>
      <c r="C177" s="401">
        <v>118.83561643835618</v>
      </c>
      <c r="D177" s="401">
        <v>118.83561643835618</v>
      </c>
      <c r="E177" s="98">
        <v>118.83561643835618</v>
      </c>
      <c r="F177" s="98">
        <v>87.056603773584911</v>
      </c>
      <c r="G177" s="99">
        <v>136.08267716535434</v>
      </c>
      <c r="H177" s="99">
        <v>116.57275071502775</v>
      </c>
      <c r="I177" s="99">
        <v>100.8532768361582</v>
      </c>
      <c r="J177" s="109">
        <f t="shared" si="7"/>
        <v>113.86745111502769</v>
      </c>
    </row>
    <row r="178" spans="1:10" x14ac:dyDescent="0.25">
      <c r="A178" s="2"/>
      <c r="B178" s="690" t="s">
        <v>247</v>
      </c>
      <c r="C178" s="401">
        <v>109.3700787401575</v>
      </c>
      <c r="D178" s="401">
        <v>109.3700787401575</v>
      </c>
      <c r="E178" s="401">
        <v>109.3700787401575</v>
      </c>
      <c r="F178" s="401">
        <v>109.3700787401575</v>
      </c>
      <c r="G178" s="99">
        <v>109.3700787401575</v>
      </c>
      <c r="H178" s="99">
        <v>96.198080290067395</v>
      </c>
      <c r="I178" s="99">
        <v>109.38327683615819</v>
      </c>
      <c r="J178" s="109">
        <f t="shared" si="7"/>
        <v>107.49025011814471</v>
      </c>
    </row>
    <row r="179" spans="1:10" x14ac:dyDescent="0.25">
      <c r="A179" s="2"/>
      <c r="B179" s="544" t="s">
        <v>155</v>
      </c>
      <c r="C179" s="97">
        <v>76.744186046511629</v>
      </c>
      <c r="D179" s="98">
        <v>55.632823365785811</v>
      </c>
      <c r="E179" s="99">
        <v>54.965753424657535</v>
      </c>
      <c r="F179" s="401">
        <v>49</v>
      </c>
      <c r="G179" s="99">
        <v>42.795275590551178</v>
      </c>
      <c r="H179" s="99">
        <v>68.132897901067437</v>
      </c>
      <c r="I179" s="99">
        <v>85.903276836158199</v>
      </c>
      <c r="J179" s="109">
        <f t="shared" si="7"/>
        <v>61.882030452104537</v>
      </c>
    </row>
    <row r="180" spans="1:10" x14ac:dyDescent="0.25">
      <c r="A180" s="2"/>
      <c r="B180" s="544" t="s">
        <v>156</v>
      </c>
      <c r="C180" s="401">
        <v>119.17808219178082</v>
      </c>
      <c r="D180" s="401">
        <v>119.17808219178082</v>
      </c>
      <c r="E180" s="99">
        <v>119.17808219178082</v>
      </c>
      <c r="F180" s="99">
        <v>106.33962264150942</v>
      </c>
      <c r="G180" s="99">
        <v>160.98425196850394</v>
      </c>
      <c r="H180" s="99">
        <v>128.97536827553091</v>
      </c>
      <c r="I180" s="99">
        <v>107.5932768361582</v>
      </c>
      <c r="J180" s="109">
        <f t="shared" si="7"/>
        <v>123.06096661386357</v>
      </c>
    </row>
    <row r="181" spans="1:10" x14ac:dyDescent="0.25">
      <c r="A181" s="2"/>
      <c r="B181" s="544" t="s">
        <v>60</v>
      </c>
      <c r="C181" s="97">
        <v>122.63565891472868</v>
      </c>
      <c r="D181" s="98">
        <v>119.61057023643949</v>
      </c>
      <c r="E181" s="99">
        <v>127.56849315068493</v>
      </c>
      <c r="F181" s="99">
        <v>125.69811320754718</v>
      </c>
      <c r="G181" s="99">
        <v>146.55511811023624</v>
      </c>
      <c r="H181" s="99">
        <v>126.57486165091738</v>
      </c>
      <c r="I181" s="99">
        <v>113.9632768361582</v>
      </c>
      <c r="J181" s="109">
        <f t="shared" si="7"/>
        <v>126.08658458667314</v>
      </c>
    </row>
    <row r="182" spans="1:10" x14ac:dyDescent="0.25">
      <c r="A182" s="2"/>
      <c r="B182" s="544" t="s">
        <v>37</v>
      </c>
      <c r="C182" s="97">
        <v>120.15503875968992</v>
      </c>
      <c r="D182" s="98">
        <v>120.02781641168288</v>
      </c>
      <c r="E182" s="99">
        <v>111.3013698630137</v>
      </c>
      <c r="F182" s="99">
        <v>117.45283018867924</v>
      </c>
      <c r="G182" s="99">
        <v>150.45275590551185</v>
      </c>
      <c r="H182" s="99">
        <v>131.85004904821622</v>
      </c>
      <c r="I182" s="99">
        <v>110.9332768361582</v>
      </c>
      <c r="J182" s="109">
        <f t="shared" si="7"/>
        <v>123.16759100185027</v>
      </c>
    </row>
    <row r="183" spans="1:10" x14ac:dyDescent="0.25">
      <c r="A183" s="2"/>
      <c r="B183" s="544" t="s">
        <v>157</v>
      </c>
      <c r="C183" s="401">
        <v>72.739916550764931</v>
      </c>
      <c r="D183" s="98">
        <v>72.739916550764931</v>
      </c>
      <c r="E183" s="99">
        <v>87.5</v>
      </c>
      <c r="F183" s="401">
        <v>75</v>
      </c>
      <c r="G183" s="99">
        <v>62.263779527559059</v>
      </c>
      <c r="H183" s="99">
        <v>69.525784461028366</v>
      </c>
      <c r="I183" s="99">
        <v>86.583276836158205</v>
      </c>
      <c r="J183" s="109">
        <f t="shared" si="7"/>
        <v>75.193239132325061</v>
      </c>
    </row>
    <row r="184" spans="1:10" x14ac:dyDescent="0.25">
      <c r="A184" s="2"/>
      <c r="B184" s="690" t="s">
        <v>248</v>
      </c>
      <c r="C184" s="401">
        <v>30.452755905511815</v>
      </c>
      <c r="D184" s="401">
        <v>30.452755905511815</v>
      </c>
      <c r="E184" s="401">
        <v>30.452755905511815</v>
      </c>
      <c r="F184" s="401">
        <v>30.452755905511815</v>
      </c>
      <c r="G184" s="99">
        <v>30.452755905511815</v>
      </c>
      <c r="H184" s="99">
        <v>40.986427923956626</v>
      </c>
      <c r="I184" s="401">
        <v>40.986427923956626</v>
      </c>
      <c r="J184" s="109">
        <f t="shared" si="7"/>
        <v>33.462376482210331</v>
      </c>
    </row>
    <row r="185" spans="1:10" x14ac:dyDescent="0.25">
      <c r="A185" s="2"/>
      <c r="B185" s="544" t="s">
        <v>52</v>
      </c>
      <c r="C185" s="97">
        <v>96.124031007751938</v>
      </c>
      <c r="D185" s="98">
        <v>95.966620305980527</v>
      </c>
      <c r="E185" s="99">
        <v>86.986301369863</v>
      </c>
      <c r="F185" s="99">
        <v>65.188679245283012</v>
      </c>
      <c r="G185" s="99">
        <v>105.33464566929133</v>
      </c>
      <c r="H185" s="99">
        <v>104.49612788132396</v>
      </c>
      <c r="I185" s="99">
        <v>88.093276836158196</v>
      </c>
      <c r="J185" s="109">
        <f t="shared" si="7"/>
        <v>91.741383187950291</v>
      </c>
    </row>
    <row r="186" spans="1:10" x14ac:dyDescent="0.25">
      <c r="A186" s="2"/>
      <c r="B186" s="544" t="s">
        <v>24</v>
      </c>
      <c r="C186" s="97">
        <v>116.5891472868217</v>
      </c>
      <c r="D186" s="98">
        <v>110.43115438108484</v>
      </c>
      <c r="E186" s="99">
        <v>97.602739726027394</v>
      </c>
      <c r="F186" s="99">
        <v>107.9245283018868</v>
      </c>
      <c r="G186" s="99">
        <v>125.5708661417323</v>
      </c>
      <c r="H186" s="99">
        <v>104.62948936046917</v>
      </c>
      <c r="I186" s="99">
        <v>105.66327683615819</v>
      </c>
      <c r="J186" s="109">
        <f t="shared" si="7"/>
        <v>109.77302886202575</v>
      </c>
    </row>
    <row r="187" spans="1:10" x14ac:dyDescent="0.25">
      <c r="A187" s="2"/>
      <c r="B187" s="544" t="s">
        <v>43</v>
      </c>
      <c r="C187" s="97">
        <v>122.79069767441861</v>
      </c>
      <c r="D187" s="98">
        <v>115.57719054242001</v>
      </c>
      <c r="E187" s="99">
        <v>120.8904109589041</v>
      </c>
      <c r="F187" s="99">
        <v>113.79245283018868</v>
      </c>
      <c r="G187" s="99">
        <v>157.06692913385828</v>
      </c>
      <c r="H187" s="99">
        <v>131.74632345332549</v>
      </c>
      <c r="I187" s="99">
        <v>121.75327683615819</v>
      </c>
      <c r="J187" s="109">
        <f t="shared" si="7"/>
        <v>126.23104020418191</v>
      </c>
    </row>
    <row r="188" spans="1:10" x14ac:dyDescent="0.25">
      <c r="A188" s="2"/>
      <c r="B188" s="544" t="s">
        <v>158</v>
      </c>
      <c r="C188" s="97">
        <v>100.15503875968992</v>
      </c>
      <c r="D188" s="98">
        <v>110.5702364394993</v>
      </c>
      <c r="E188" s="99">
        <v>109.07534246575344</v>
      </c>
      <c r="F188" s="99">
        <v>105.13207547169812</v>
      </c>
      <c r="G188" s="99">
        <v>106.06299212598427</v>
      </c>
      <c r="H188" s="99">
        <v>97.13161064408375</v>
      </c>
      <c r="I188" s="99">
        <v>103.97327683615819</v>
      </c>
      <c r="J188" s="109">
        <f t="shared" si="7"/>
        <v>104.58579610612385</v>
      </c>
    </row>
    <row r="189" spans="1:10" x14ac:dyDescent="0.25">
      <c r="A189" s="2"/>
      <c r="B189" s="544" t="s">
        <v>159</v>
      </c>
      <c r="C189" s="97">
        <v>68.217054263565885</v>
      </c>
      <c r="D189" s="98">
        <v>77.190542420027811</v>
      </c>
      <c r="E189" s="99">
        <v>80.650684931506859</v>
      </c>
      <c r="F189" s="99">
        <v>86.79245283018868</v>
      </c>
      <c r="G189" s="99">
        <v>48.503937007874022</v>
      </c>
      <c r="H189" s="99">
        <v>62.605805487605473</v>
      </c>
      <c r="I189" s="99">
        <v>94.853276836158201</v>
      </c>
      <c r="J189" s="109">
        <f t="shared" si="7"/>
        <v>74.11625053956098</v>
      </c>
    </row>
    <row r="190" spans="1:10" x14ac:dyDescent="0.25">
      <c r="A190" s="2"/>
      <c r="B190" s="544" t="s">
        <v>77</v>
      </c>
      <c r="C190" s="97">
        <v>113.0232558139535</v>
      </c>
      <c r="D190" s="401">
        <v>115</v>
      </c>
      <c r="E190" s="99">
        <v>116.78082191780823</v>
      </c>
      <c r="F190" s="401">
        <v>111</v>
      </c>
      <c r="G190" s="99">
        <v>105.45275590551182</v>
      </c>
      <c r="H190" s="99">
        <v>101.62144710863865</v>
      </c>
      <c r="I190" s="99">
        <v>97.563276836158195</v>
      </c>
      <c r="J190" s="109">
        <f t="shared" si="7"/>
        <v>108.63450822601006</v>
      </c>
    </row>
    <row r="191" spans="1:10" x14ac:dyDescent="0.25">
      <c r="A191" s="2"/>
      <c r="B191" s="544" t="s">
        <v>160</v>
      </c>
      <c r="C191" s="97">
        <v>83.565891472868216</v>
      </c>
      <c r="D191" s="98">
        <v>85.257301808066742</v>
      </c>
      <c r="E191" s="99">
        <v>93.150684931506845</v>
      </c>
      <c r="F191" s="401">
        <v>83</v>
      </c>
      <c r="G191" s="99">
        <v>73.523622047244103</v>
      </c>
      <c r="H191" s="99">
        <v>89.841183117479758</v>
      </c>
      <c r="I191" s="99">
        <v>83.6832768361582</v>
      </c>
      <c r="J191" s="109">
        <f t="shared" si="7"/>
        <v>84.574565744760548</v>
      </c>
    </row>
    <row r="192" spans="1:10" x14ac:dyDescent="0.25">
      <c r="A192" s="2"/>
      <c r="B192" s="544" t="s">
        <v>47</v>
      </c>
      <c r="C192" s="97">
        <v>136.12403100775194</v>
      </c>
      <c r="D192" s="98">
        <v>129.48539638386646</v>
      </c>
      <c r="E192" s="99">
        <v>147.26027397260276</v>
      </c>
      <c r="F192" s="99">
        <v>129.84905660377356</v>
      </c>
      <c r="G192" s="99">
        <v>153.72047244094489</v>
      </c>
      <c r="H192" s="99">
        <v>133.9986506566666</v>
      </c>
      <c r="I192" s="99">
        <v>123.8732768361582</v>
      </c>
      <c r="J192" s="109">
        <f t="shared" si="7"/>
        <v>136.33016541453779</v>
      </c>
    </row>
    <row r="193" spans="1:10" x14ac:dyDescent="0.25">
      <c r="A193" s="2"/>
      <c r="B193" s="544" t="s">
        <v>56</v>
      </c>
      <c r="C193" s="97">
        <v>126.20155038759691</v>
      </c>
      <c r="D193" s="98">
        <v>132.82336578581362</v>
      </c>
      <c r="E193" s="99">
        <v>152.56849315068493</v>
      </c>
      <c r="F193" s="99">
        <v>144.69811320754718</v>
      </c>
      <c r="G193" s="99">
        <v>172.57874015748033</v>
      </c>
      <c r="H193" s="99">
        <v>128.81237091213123</v>
      </c>
      <c r="I193" s="99">
        <v>130.78327683615819</v>
      </c>
      <c r="J193" s="109">
        <f t="shared" si="7"/>
        <v>141.20941577677317</v>
      </c>
    </row>
    <row r="194" spans="1:10" x14ac:dyDescent="0.25">
      <c r="A194" s="2"/>
      <c r="B194" s="690" t="s">
        <v>250</v>
      </c>
      <c r="C194" s="97">
        <v>85.736434108527121</v>
      </c>
      <c r="D194" s="98">
        <v>94.853963838664811</v>
      </c>
      <c r="E194" s="99">
        <v>110.61643835616437</v>
      </c>
      <c r="F194" s="99">
        <v>80.660377358490564</v>
      </c>
      <c r="G194" s="99">
        <v>107.28346456692914</v>
      </c>
      <c r="H194" s="99">
        <v>99.14685077338892</v>
      </c>
      <c r="I194" s="401">
        <v>99.14685077338892</v>
      </c>
      <c r="J194" s="109">
        <f t="shared" si="7"/>
        <v>96.777768539364843</v>
      </c>
    </row>
    <row r="195" spans="1:10" x14ac:dyDescent="0.25">
      <c r="A195" s="2"/>
      <c r="B195" s="690" t="s">
        <v>251</v>
      </c>
      <c r="C195" s="97">
        <v>122.63565891472868</v>
      </c>
      <c r="D195" s="98">
        <v>112.37830319888732</v>
      </c>
      <c r="E195" s="401">
        <v>115</v>
      </c>
      <c r="F195" s="99">
        <v>117.41509433962263</v>
      </c>
      <c r="G195" s="99">
        <v>122.40157480314961</v>
      </c>
      <c r="H195" s="99">
        <v>110.9567506488023</v>
      </c>
      <c r="I195" s="99">
        <v>116.20327683615821</v>
      </c>
      <c r="J195" s="109">
        <f t="shared" si="7"/>
        <v>116.7129512487641</v>
      </c>
    </row>
    <row r="196" spans="1:10" x14ac:dyDescent="0.25">
      <c r="A196" s="2"/>
      <c r="B196" s="544" t="s">
        <v>161</v>
      </c>
      <c r="C196" s="97">
        <v>74.728682170542641</v>
      </c>
      <c r="D196" s="98">
        <v>100.55632823365785</v>
      </c>
      <c r="E196" s="99">
        <v>87.842465753424662</v>
      </c>
      <c r="F196" s="99">
        <v>73.169811320754718</v>
      </c>
      <c r="G196" s="99">
        <v>61.692913385826778</v>
      </c>
      <c r="H196" s="99">
        <v>108.24506723951669</v>
      </c>
      <c r="I196" s="99">
        <v>91.213276836158201</v>
      </c>
      <c r="J196" s="109">
        <f t="shared" ref="J196:J218" si="8">SUM(C196:I196)/7</f>
        <v>85.349792134268796</v>
      </c>
    </row>
    <row r="197" spans="1:10" x14ac:dyDescent="0.25">
      <c r="A197" s="2"/>
      <c r="B197" s="544" t="s">
        <v>162</v>
      </c>
      <c r="C197" s="97">
        <v>91.472868217054256</v>
      </c>
      <c r="D197" s="98">
        <v>88.873435326842838</v>
      </c>
      <c r="E197" s="99">
        <v>82.020547945205479</v>
      </c>
      <c r="F197" s="99">
        <v>102.37735849056604</v>
      </c>
      <c r="G197" s="99">
        <v>71.240157480314963</v>
      </c>
      <c r="H197" s="99">
        <v>86.447874370340898</v>
      </c>
      <c r="I197" s="99">
        <v>94.193276836158191</v>
      </c>
      <c r="J197" s="109">
        <f t="shared" si="8"/>
        <v>88.089359809497509</v>
      </c>
    </row>
    <row r="198" spans="1:10" x14ac:dyDescent="0.25">
      <c r="A198" s="2"/>
      <c r="B198" s="544" t="s">
        <v>65</v>
      </c>
      <c r="C198" s="97">
        <v>103.56589147286822</v>
      </c>
      <c r="D198" s="98">
        <v>110.15299026425592</v>
      </c>
      <c r="E198" s="99">
        <v>106.50684931506851</v>
      </c>
      <c r="F198" s="99">
        <v>113.16981132075472</v>
      </c>
      <c r="G198" s="99">
        <v>103.99606299212599</v>
      </c>
      <c r="H198" s="99">
        <v>103.04396955285409</v>
      </c>
      <c r="I198" s="99">
        <v>93.243276836158202</v>
      </c>
      <c r="J198" s="109">
        <f t="shared" si="8"/>
        <v>104.81126453629794</v>
      </c>
    </row>
    <row r="199" spans="1:10" x14ac:dyDescent="0.25">
      <c r="A199" s="2"/>
      <c r="B199" s="544" t="s">
        <v>163</v>
      </c>
      <c r="C199" s="401">
        <v>77.578740157480311</v>
      </c>
      <c r="D199" s="401">
        <v>77.578740157480311</v>
      </c>
      <c r="E199" s="401">
        <v>77.578740157480311</v>
      </c>
      <c r="F199" s="401">
        <v>77.578740157480311</v>
      </c>
      <c r="G199" s="99">
        <v>77.578740157480311</v>
      </c>
      <c r="H199" s="99">
        <v>82.669299127893709</v>
      </c>
      <c r="I199" s="99">
        <v>92.903276836158199</v>
      </c>
      <c r="J199" s="109">
        <f t="shared" si="8"/>
        <v>80.495182393064766</v>
      </c>
    </row>
    <row r="200" spans="1:10" x14ac:dyDescent="0.25">
      <c r="A200" s="2"/>
      <c r="B200" s="544" t="s">
        <v>164</v>
      </c>
      <c r="C200" s="97">
        <v>81.860465116279073</v>
      </c>
      <c r="D200" s="98">
        <v>86.648122392211391</v>
      </c>
      <c r="E200" s="99">
        <v>62.328767123287662</v>
      </c>
      <c r="F200" s="99">
        <v>91.811320754716974</v>
      </c>
      <c r="G200" s="99">
        <v>54.940944881889763</v>
      </c>
      <c r="H200" s="99">
        <v>68.310713206594372</v>
      </c>
      <c r="I200" s="99">
        <v>85.143276836158208</v>
      </c>
      <c r="J200" s="109">
        <f t="shared" si="8"/>
        <v>75.863372901591063</v>
      </c>
    </row>
    <row r="201" spans="1:10" x14ac:dyDescent="0.25">
      <c r="A201" s="2"/>
      <c r="B201" s="690" t="s">
        <v>252</v>
      </c>
      <c r="C201" s="401">
        <v>121.41732283464567</v>
      </c>
      <c r="D201" s="401">
        <v>121.41732283464567</v>
      </c>
      <c r="E201" s="401">
        <v>121.41732283464567</v>
      </c>
      <c r="F201" s="401">
        <v>121.41732283464567</v>
      </c>
      <c r="G201" s="99">
        <v>121.41732283464567</v>
      </c>
      <c r="H201" s="99">
        <v>99.072761062752704</v>
      </c>
      <c r="I201" s="99">
        <v>105.8532768361582</v>
      </c>
      <c r="J201" s="109">
        <f t="shared" si="8"/>
        <v>116.00180743887704</v>
      </c>
    </row>
    <row r="202" spans="1:10" x14ac:dyDescent="0.25">
      <c r="A202" s="2"/>
      <c r="B202" s="544" t="s">
        <v>253</v>
      </c>
      <c r="C202" s="97">
        <v>119.22480620155041</v>
      </c>
      <c r="D202" s="98">
        <v>97.913769123783041</v>
      </c>
      <c r="E202" s="99">
        <v>92.808219178082197</v>
      </c>
      <c r="F202" s="99">
        <v>88.754716981132077</v>
      </c>
      <c r="G202" s="99">
        <v>102.91338582677166</v>
      </c>
      <c r="H202" s="99">
        <v>110.15658177393115</v>
      </c>
      <c r="I202" s="99">
        <v>110.72327683615819</v>
      </c>
      <c r="J202" s="109">
        <f t="shared" si="8"/>
        <v>103.21353656020126</v>
      </c>
    </row>
    <row r="203" spans="1:10" x14ac:dyDescent="0.25">
      <c r="A203" s="2"/>
      <c r="B203" s="544" t="s">
        <v>88</v>
      </c>
      <c r="C203" s="97">
        <v>93.023255813953483</v>
      </c>
      <c r="D203" s="98">
        <v>108.62308762169678</v>
      </c>
      <c r="E203" s="99">
        <v>103.76712328767124</v>
      </c>
      <c r="F203" s="99">
        <v>88.037735849056602</v>
      </c>
      <c r="G203" s="99">
        <v>116.12204724409449</v>
      </c>
      <c r="H203" s="99">
        <v>114.51305675934084</v>
      </c>
      <c r="I203" s="99">
        <v>105.7132768361582</v>
      </c>
      <c r="J203" s="109">
        <f t="shared" si="8"/>
        <v>104.25708334456739</v>
      </c>
    </row>
    <row r="204" spans="1:10" x14ac:dyDescent="0.25">
      <c r="A204" s="2"/>
      <c r="B204" s="544" t="s">
        <v>66</v>
      </c>
      <c r="C204" s="97">
        <v>112.86821705426355</v>
      </c>
      <c r="D204" s="98">
        <v>105.5632823365786</v>
      </c>
      <c r="E204" s="99">
        <v>103.42465753424656</v>
      </c>
      <c r="F204" s="99">
        <v>84.528301886792448</v>
      </c>
      <c r="G204" s="99">
        <v>108.09055118110236</v>
      </c>
      <c r="H204" s="99">
        <v>100.28783231718673</v>
      </c>
      <c r="I204" s="99">
        <v>96.3232768361582</v>
      </c>
      <c r="J204" s="109">
        <f t="shared" si="8"/>
        <v>101.58373130661836</v>
      </c>
    </row>
    <row r="205" spans="1:10" x14ac:dyDescent="0.25">
      <c r="A205" s="2"/>
      <c r="B205" s="544" t="s">
        <v>44</v>
      </c>
      <c r="C205" s="100">
        <v>99.294838857860341</v>
      </c>
      <c r="D205" s="98">
        <v>99.165507649513202</v>
      </c>
      <c r="E205" s="99">
        <v>65.753424657534239</v>
      </c>
      <c r="F205" s="99">
        <v>59.905660377358494</v>
      </c>
      <c r="G205" s="99">
        <v>88.720472440944889</v>
      </c>
      <c r="H205" s="99">
        <v>104.08122550176114</v>
      </c>
      <c r="I205" s="99">
        <v>109.4632768361582</v>
      </c>
      <c r="J205" s="109">
        <f t="shared" si="8"/>
        <v>89.483486617304365</v>
      </c>
    </row>
    <row r="206" spans="1:10" x14ac:dyDescent="0.25">
      <c r="A206" s="2"/>
      <c r="B206" s="544" t="s">
        <v>165</v>
      </c>
      <c r="C206" s="97">
        <v>94.263565891472865</v>
      </c>
      <c r="D206" s="98">
        <v>85.674547983310148</v>
      </c>
      <c r="E206" s="99">
        <v>85.273972602739718</v>
      </c>
      <c r="F206" s="401">
        <v>81</v>
      </c>
      <c r="G206" s="99">
        <v>77.125984251968504</v>
      </c>
      <c r="H206" s="99">
        <v>85.292074884415882</v>
      </c>
      <c r="I206" s="99">
        <v>87.643276836158208</v>
      </c>
      <c r="J206" s="109">
        <f t="shared" si="8"/>
        <v>85.181917492866475</v>
      </c>
    </row>
    <row r="207" spans="1:10" x14ac:dyDescent="0.25">
      <c r="A207" s="2"/>
      <c r="B207" s="544" t="s">
        <v>100</v>
      </c>
      <c r="C207" s="97">
        <v>110.38759689922482</v>
      </c>
      <c r="D207" s="98">
        <v>103.0598052851182</v>
      </c>
      <c r="E207" s="99">
        <v>99.657534246575352</v>
      </c>
      <c r="F207" s="99">
        <v>87.377358490566039</v>
      </c>
      <c r="G207" s="99">
        <v>96.476377952755911</v>
      </c>
      <c r="H207" s="99">
        <v>118.08418081200662</v>
      </c>
      <c r="I207" s="99">
        <v>96.233276836158197</v>
      </c>
      <c r="J207" s="109">
        <f t="shared" si="8"/>
        <v>101.61087578891502</v>
      </c>
    </row>
    <row r="208" spans="1:10" x14ac:dyDescent="0.25">
      <c r="A208" s="2"/>
      <c r="B208" s="544" t="s">
        <v>15</v>
      </c>
      <c r="C208" s="97">
        <v>113.48837209302327</v>
      </c>
      <c r="D208" s="98">
        <v>89.012517385257297</v>
      </c>
      <c r="E208" s="99">
        <v>69.691780821917817</v>
      </c>
      <c r="F208" s="99">
        <v>96.056603773584897</v>
      </c>
      <c r="G208" s="99">
        <v>143.52362204724409</v>
      </c>
      <c r="H208" s="99">
        <v>102.76242865243643</v>
      </c>
      <c r="I208" s="99">
        <v>102.2632768361582</v>
      </c>
      <c r="J208" s="109">
        <f t="shared" si="8"/>
        <v>102.399800229946</v>
      </c>
    </row>
    <row r="209" spans="1:10" x14ac:dyDescent="0.25">
      <c r="A209" s="2"/>
      <c r="B209" s="544" t="s">
        <v>48</v>
      </c>
      <c r="C209" s="97">
        <v>132.71317829457362</v>
      </c>
      <c r="D209" s="98">
        <v>120.02781641168288</v>
      </c>
      <c r="E209" s="99">
        <v>127.05479452054796</v>
      </c>
      <c r="F209" s="99">
        <v>129.84905660377356</v>
      </c>
      <c r="G209" s="99">
        <v>152.26377952755905</v>
      </c>
      <c r="H209" s="99">
        <v>129.47917830785718</v>
      </c>
      <c r="I209" s="99">
        <v>123.25327683615819</v>
      </c>
      <c r="J209" s="109">
        <f t="shared" si="8"/>
        <v>130.66301150030748</v>
      </c>
    </row>
    <row r="210" spans="1:10" x14ac:dyDescent="0.25">
      <c r="A210" s="2"/>
      <c r="B210" s="544" t="s">
        <v>18</v>
      </c>
      <c r="C210" s="402">
        <v>121.70542635658914</v>
      </c>
      <c r="D210" s="98">
        <v>112.65646731571626</v>
      </c>
      <c r="E210" s="99">
        <v>108.73287671232876</v>
      </c>
      <c r="F210" s="99">
        <v>106.77358490566039</v>
      </c>
      <c r="G210" s="99">
        <v>132.91338582677164</v>
      </c>
      <c r="H210" s="99">
        <v>125.53760570201031</v>
      </c>
      <c r="I210" s="99">
        <v>114.5532768361582</v>
      </c>
      <c r="J210" s="109">
        <f t="shared" si="8"/>
        <v>117.55323195074781</v>
      </c>
    </row>
    <row r="211" spans="1:10" x14ac:dyDescent="0.25">
      <c r="A211" s="2"/>
      <c r="B211" s="544" t="s">
        <v>90</v>
      </c>
      <c r="C211" s="401">
        <v>114.46453407510431</v>
      </c>
      <c r="D211" s="98">
        <v>114.46453407510431</v>
      </c>
      <c r="E211" s="99">
        <v>101.19863013698631</v>
      </c>
      <c r="F211" s="99">
        <v>107.66037735849056</v>
      </c>
      <c r="G211" s="99">
        <v>105.53149606299212</v>
      </c>
      <c r="H211" s="99">
        <v>109.62313585735038</v>
      </c>
      <c r="I211" s="99">
        <v>108.01327683615821</v>
      </c>
      <c r="J211" s="109">
        <f t="shared" si="8"/>
        <v>108.70799777174088</v>
      </c>
    </row>
    <row r="212" spans="1:10" x14ac:dyDescent="0.25">
      <c r="A212" s="2"/>
      <c r="B212" s="544" t="s">
        <v>91</v>
      </c>
      <c r="C212" s="97">
        <v>81.085271317829452</v>
      </c>
      <c r="D212" s="98">
        <v>90.403337969401946</v>
      </c>
      <c r="E212" s="99">
        <v>72.43150684931507</v>
      </c>
      <c r="F212" s="99">
        <v>60.830188679245289</v>
      </c>
      <c r="G212" s="99">
        <v>85.098425196850386</v>
      </c>
      <c r="H212" s="99">
        <v>94.345837524161908</v>
      </c>
      <c r="I212" s="99">
        <v>89.243276836158202</v>
      </c>
      <c r="J212" s="109">
        <f t="shared" si="8"/>
        <v>81.919692053280315</v>
      </c>
    </row>
    <row r="213" spans="1:10" x14ac:dyDescent="0.25">
      <c r="A213" s="2"/>
      <c r="B213" s="690" t="s">
        <v>254</v>
      </c>
      <c r="C213" s="401">
        <v>90.314960629921273</v>
      </c>
      <c r="D213" s="401">
        <v>90.314960629921273</v>
      </c>
      <c r="E213" s="401">
        <v>90.314960629921273</v>
      </c>
      <c r="F213" s="401">
        <v>90.314960629921273</v>
      </c>
      <c r="G213" s="99">
        <v>90.314960629921273</v>
      </c>
      <c r="H213" s="99">
        <v>85.558797842706269</v>
      </c>
      <c r="I213" s="99">
        <v>87.91327683615819</v>
      </c>
      <c r="J213" s="109">
        <f t="shared" si="8"/>
        <v>89.292411118352987</v>
      </c>
    </row>
    <row r="214" spans="1:10" x14ac:dyDescent="0.25">
      <c r="A214" s="2"/>
      <c r="B214" s="544" t="s">
        <v>51</v>
      </c>
      <c r="C214" s="97">
        <v>114.88372093023256</v>
      </c>
      <c r="D214" s="98">
        <v>111.26564673157162</v>
      </c>
      <c r="E214" s="99">
        <v>107.7054794520548</v>
      </c>
      <c r="F214" s="99">
        <v>104.94339622641509</v>
      </c>
      <c r="G214" s="99">
        <v>113.77952755905511</v>
      </c>
      <c r="H214" s="99">
        <v>112.95717283598023</v>
      </c>
      <c r="I214" s="99">
        <v>107.25327683615819</v>
      </c>
      <c r="J214" s="109">
        <f t="shared" si="8"/>
        <v>110.39831722449537</v>
      </c>
    </row>
    <row r="215" spans="1:10" x14ac:dyDescent="0.25">
      <c r="A215" s="2"/>
      <c r="B215" s="544" t="s">
        <v>103</v>
      </c>
      <c r="C215" s="97">
        <v>84.186046511627893</v>
      </c>
      <c r="D215" s="98">
        <v>102.7816411682893</v>
      </c>
      <c r="E215" s="99">
        <v>101.02739726027397</v>
      </c>
      <c r="F215" s="99">
        <v>95.547169811320757</v>
      </c>
      <c r="G215" s="99">
        <v>75.137795275590562</v>
      </c>
      <c r="H215" s="99">
        <v>86.68496144437681</v>
      </c>
      <c r="I215" s="99">
        <v>90.3232768361582</v>
      </c>
      <c r="J215" s="109">
        <f t="shared" si="8"/>
        <v>90.812612615376793</v>
      </c>
    </row>
    <row r="216" spans="1:10" x14ac:dyDescent="0.25">
      <c r="A216" s="2"/>
      <c r="B216" s="544" t="s">
        <v>166</v>
      </c>
      <c r="C216" s="97">
        <v>70.077519379844972</v>
      </c>
      <c r="D216" s="98">
        <v>69.123783031988879</v>
      </c>
      <c r="E216" s="99">
        <v>82.705479452054789</v>
      </c>
      <c r="F216" s="99">
        <v>66.962264150943398</v>
      </c>
      <c r="G216" s="99">
        <v>59.370078740157481</v>
      </c>
      <c r="H216" s="99">
        <v>73.778533851547365</v>
      </c>
      <c r="I216" s="401">
        <v>73.778533851547365</v>
      </c>
      <c r="J216" s="109">
        <f t="shared" si="8"/>
        <v>70.828027494012048</v>
      </c>
    </row>
    <row r="217" spans="1:10" x14ac:dyDescent="0.25">
      <c r="A217" s="2"/>
      <c r="B217" s="544" t="s">
        <v>167</v>
      </c>
      <c r="C217" s="97">
        <v>84.341085271317823</v>
      </c>
      <c r="D217" s="98">
        <v>76.63421418636996</v>
      </c>
      <c r="E217" s="99">
        <v>80.479452054794521</v>
      </c>
      <c r="F217" s="99">
        <v>104.8301886792453</v>
      </c>
      <c r="G217" s="99">
        <v>82.125984251968504</v>
      </c>
      <c r="H217" s="99">
        <v>97.887325692573199</v>
      </c>
      <c r="I217" s="99">
        <v>94.333276836158205</v>
      </c>
      <c r="J217" s="109">
        <f t="shared" si="8"/>
        <v>88.661646710346787</v>
      </c>
    </row>
    <row r="218" spans="1:10" x14ac:dyDescent="0.25">
      <c r="A218" s="2"/>
      <c r="B218" s="544" t="s">
        <v>168</v>
      </c>
      <c r="C218" s="97">
        <v>97.674418604651152</v>
      </c>
      <c r="D218" s="98">
        <v>96.383866481223919</v>
      </c>
      <c r="E218" s="99">
        <v>81.849315068493141</v>
      </c>
      <c r="F218" s="99">
        <v>99.547169811320742</v>
      </c>
      <c r="G218" s="99">
        <v>97.519685039370088</v>
      </c>
      <c r="H218" s="99">
        <v>87.7963071039201</v>
      </c>
      <c r="I218" s="99">
        <v>86.773276836158203</v>
      </c>
      <c r="J218" s="109">
        <f t="shared" si="8"/>
        <v>92.506291277876741</v>
      </c>
    </row>
    <row r="219" spans="1:10" x14ac:dyDescent="0.25">
      <c r="A219" s="2"/>
    </row>
    <row r="220" spans="1:10" x14ac:dyDescent="0.25">
      <c r="A220" s="2"/>
    </row>
    <row r="221" spans="1:10" x14ac:dyDescent="0.25">
      <c r="A221" s="2"/>
    </row>
    <row r="222" spans="1:10" x14ac:dyDescent="0.25">
      <c r="A222" s="2"/>
    </row>
    <row r="223" spans="1:10" x14ac:dyDescent="0.25">
      <c r="A223" s="2"/>
    </row>
    <row r="224" spans="1:10" x14ac:dyDescent="0.25">
      <c r="A224" s="2"/>
    </row>
    <row r="225" spans="1:10" x14ac:dyDescent="0.25">
      <c r="A225" s="2"/>
    </row>
    <row r="226" spans="1:10" x14ac:dyDescent="0.25">
      <c r="A226" s="2"/>
    </row>
    <row r="227" spans="1:10" x14ac:dyDescent="0.25">
      <c r="A227" s="2"/>
    </row>
    <row r="228" spans="1:10" x14ac:dyDescent="0.25">
      <c r="A228" s="2"/>
    </row>
    <row r="229" spans="1:10" x14ac:dyDescent="0.25">
      <c r="A229" s="2"/>
    </row>
    <row r="230" spans="1:10" x14ac:dyDescent="0.25">
      <c r="A230" s="2"/>
    </row>
    <row r="231" spans="1:10" x14ac:dyDescent="0.25">
      <c r="A231" s="2"/>
    </row>
    <row r="232" spans="1:10" x14ac:dyDescent="0.25">
      <c r="A232" s="2"/>
    </row>
    <row r="233" spans="1:10" x14ac:dyDescent="0.25">
      <c r="A233" s="2"/>
    </row>
    <row r="234" spans="1:10" x14ac:dyDescent="0.25">
      <c r="A234" s="2"/>
    </row>
    <row r="235" spans="1:10" x14ac:dyDescent="0.25">
      <c r="A235" s="2"/>
    </row>
    <row r="236" spans="1:10" x14ac:dyDescent="0.25">
      <c r="A236" s="2"/>
      <c r="B236" s="2"/>
      <c r="C236" s="2"/>
      <c r="D236" s="2"/>
      <c r="E236" s="2"/>
      <c r="F236" s="2"/>
      <c r="G236" s="2"/>
      <c r="H236" s="2"/>
      <c r="I236" s="2"/>
      <c r="J236" s="2"/>
    </row>
    <row r="237" spans="1:10" x14ac:dyDescent="0.25">
      <c r="A237" s="2"/>
      <c r="J237" s="2"/>
    </row>
    <row r="238" spans="1:10" x14ac:dyDescent="0.25">
      <c r="A238" s="2"/>
      <c r="B238" s="2"/>
      <c r="C238" s="2"/>
      <c r="D238" s="2"/>
      <c r="E238" s="2"/>
      <c r="F238" s="2"/>
      <c r="G238" s="2"/>
      <c r="H238" s="2"/>
      <c r="I238" s="2"/>
      <c r="J238" s="2"/>
    </row>
    <row r="239" spans="1:10" x14ac:dyDescent="0.25">
      <c r="A239" s="2"/>
      <c r="B239" s="2"/>
      <c r="C239" s="2"/>
      <c r="D239" s="2"/>
      <c r="E239" s="2"/>
      <c r="F239" s="2"/>
      <c r="G239" s="2"/>
      <c r="H239" s="2"/>
      <c r="I239" s="2"/>
      <c r="J239" s="2"/>
    </row>
    <row r="240" spans="1:10" x14ac:dyDescent="0.25">
      <c r="A240" s="2"/>
      <c r="B240" s="2"/>
      <c r="C240" s="2"/>
      <c r="D240" s="2"/>
      <c r="E240" s="2"/>
      <c r="F240" s="2"/>
      <c r="G240" s="2"/>
      <c r="H240" s="2"/>
      <c r="I240" s="2"/>
      <c r="J240" s="2"/>
    </row>
    <row r="241" spans="1:10" x14ac:dyDescent="0.25">
      <c r="A241" s="2"/>
      <c r="J241" s="2"/>
    </row>
    <row r="242" spans="1:10" x14ac:dyDescent="0.25">
      <c r="A242" s="2"/>
      <c r="B242" s="2"/>
      <c r="C242" s="2"/>
      <c r="D242" s="2"/>
      <c r="E242" s="2"/>
      <c r="F242" s="2"/>
      <c r="G242" s="2"/>
      <c r="H242" s="2"/>
      <c r="I242" s="2"/>
      <c r="J242" s="2"/>
    </row>
    <row r="243" spans="1:10" x14ac:dyDescent="0.25">
      <c r="A243" s="2"/>
      <c r="B243" s="2"/>
      <c r="C243" s="2"/>
      <c r="D243" s="2"/>
      <c r="E243" s="2"/>
      <c r="F243" s="2"/>
      <c r="G243" s="2"/>
      <c r="H243" s="2"/>
      <c r="I243" s="2"/>
      <c r="J243" s="2"/>
    </row>
  </sheetData>
  <autoFilter ref="B35:J235" xr:uid="{0E3555EE-9169-4D1A-8E3E-977288B4A9B5}">
    <sortState xmlns:xlrd2="http://schemas.microsoft.com/office/spreadsheetml/2017/richdata2" ref="B36:J235">
      <sortCondition ref="B35:B235"/>
    </sortState>
  </autoFilter>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423"/>
  <sheetViews>
    <sheetView zoomScaleNormal="100" workbookViewId="0"/>
  </sheetViews>
  <sheetFormatPr defaultRowHeight="15" x14ac:dyDescent="0.25"/>
  <cols>
    <col min="1" max="1" width="7.140625" customWidth="1"/>
    <col min="2" max="2" width="21" customWidth="1"/>
    <col min="10" max="11" width="9.140625" customWidth="1"/>
    <col min="12" max="12" width="20.28515625" customWidth="1"/>
    <col min="13" max="13" width="12" customWidth="1"/>
  </cols>
  <sheetData>
    <row r="1" spans="1:25" x14ac:dyDescent="0.25">
      <c r="A1" s="14"/>
      <c r="B1" s="2"/>
      <c r="C1" s="2"/>
      <c r="D1" s="2"/>
      <c r="E1" s="2"/>
      <c r="F1" s="2"/>
      <c r="G1" s="2"/>
      <c r="H1" s="2"/>
      <c r="I1" s="2"/>
      <c r="J1" s="2"/>
      <c r="K1" s="2"/>
      <c r="L1" s="2"/>
      <c r="M1" s="2"/>
      <c r="N1" s="2"/>
      <c r="O1" s="2"/>
      <c r="P1" s="2"/>
      <c r="Q1" s="2"/>
      <c r="R1" s="2"/>
    </row>
    <row r="2" spans="1:25" ht="15.75" x14ac:dyDescent="0.25">
      <c r="A2" s="17" t="s">
        <v>305</v>
      </c>
      <c r="B2" s="37"/>
      <c r="C2" s="37"/>
      <c r="D2" s="37"/>
      <c r="E2" s="37"/>
      <c r="F2" s="2"/>
      <c r="G2" s="2"/>
      <c r="H2" s="2"/>
      <c r="I2" s="2"/>
      <c r="J2" s="38"/>
      <c r="K2" s="2"/>
      <c r="L2" s="2"/>
      <c r="M2" s="2"/>
      <c r="N2" s="2"/>
      <c r="O2" s="2"/>
      <c r="P2" s="2"/>
      <c r="Q2" s="2"/>
      <c r="R2" s="2"/>
    </row>
    <row r="3" spans="1:25" x14ac:dyDescent="0.25">
      <c r="A3" s="103" t="s">
        <v>179</v>
      </c>
      <c r="B3" s="2"/>
      <c r="C3" s="2"/>
      <c r="D3" s="2"/>
      <c r="E3" s="2"/>
      <c r="F3" s="104"/>
      <c r="G3" s="2"/>
      <c r="H3" s="2"/>
      <c r="I3" s="2"/>
      <c r="J3" s="2"/>
      <c r="K3" s="2"/>
      <c r="L3" s="2"/>
      <c r="M3" s="2"/>
      <c r="N3" s="2"/>
      <c r="O3" s="2"/>
      <c r="P3" s="2"/>
      <c r="Q3" s="2"/>
      <c r="R3" s="2"/>
    </row>
    <row r="4" spans="1:25" x14ac:dyDescent="0.25">
      <c r="A4" s="2"/>
      <c r="B4" s="2"/>
      <c r="C4" s="2"/>
      <c r="D4" s="95"/>
      <c r="E4" s="2"/>
      <c r="F4" s="2"/>
      <c r="G4" s="2"/>
      <c r="H4" s="2"/>
      <c r="I4" s="2"/>
      <c r="J4" s="2"/>
      <c r="K4" s="2"/>
      <c r="L4" s="2"/>
      <c r="M4" s="2"/>
      <c r="N4" s="2"/>
      <c r="O4" s="2"/>
      <c r="P4" s="2"/>
      <c r="Q4" s="2"/>
      <c r="R4" s="2"/>
    </row>
    <row r="5" spans="1:25" x14ac:dyDescent="0.25">
      <c r="A5" s="2"/>
      <c r="B5" s="2"/>
      <c r="C5" s="2"/>
      <c r="D5" s="2"/>
      <c r="E5" s="2"/>
      <c r="F5" s="2"/>
      <c r="G5" s="2"/>
      <c r="H5" s="2"/>
      <c r="I5" s="2"/>
      <c r="J5" s="2"/>
      <c r="K5" s="2"/>
      <c r="L5" s="2"/>
      <c r="M5" s="2"/>
      <c r="N5" s="2"/>
      <c r="O5" s="2"/>
      <c r="P5" s="2"/>
      <c r="Q5" s="2"/>
      <c r="R5" s="2"/>
    </row>
    <row r="6" spans="1:25" x14ac:dyDescent="0.25">
      <c r="A6" s="2"/>
      <c r="B6" s="2"/>
      <c r="C6" s="2"/>
      <c r="D6" s="2"/>
      <c r="E6" s="2"/>
      <c r="F6" s="2"/>
      <c r="G6" s="2"/>
      <c r="H6" s="2"/>
      <c r="I6" s="2"/>
      <c r="J6" s="2"/>
      <c r="K6" s="2"/>
      <c r="L6" s="2"/>
      <c r="M6" s="2"/>
      <c r="N6" s="2"/>
      <c r="O6" s="2"/>
      <c r="P6" s="2"/>
      <c r="Q6" s="2"/>
      <c r="R6" s="2"/>
    </row>
    <row r="7" spans="1:25" x14ac:dyDescent="0.25">
      <c r="A7" s="2"/>
      <c r="B7" s="2"/>
      <c r="C7" s="2"/>
      <c r="D7" s="2"/>
      <c r="E7" s="2"/>
      <c r="F7" s="2"/>
      <c r="G7" s="2"/>
      <c r="H7" s="2"/>
      <c r="I7" s="2"/>
      <c r="J7" s="2"/>
      <c r="K7" s="2"/>
      <c r="L7" s="2"/>
      <c r="M7" s="2"/>
      <c r="N7" s="2"/>
      <c r="O7" s="2"/>
      <c r="P7" s="2"/>
      <c r="Q7" s="2"/>
      <c r="R7" s="2"/>
    </row>
    <row r="8" spans="1:25" x14ac:dyDescent="0.25">
      <c r="A8" s="2"/>
      <c r="B8" s="2"/>
      <c r="C8" s="2"/>
      <c r="D8" s="2"/>
      <c r="E8" s="2"/>
      <c r="F8" s="2"/>
      <c r="G8" s="2"/>
      <c r="H8" s="2"/>
      <c r="I8" s="2"/>
      <c r="J8" s="2"/>
      <c r="K8" s="2"/>
      <c r="L8" s="2"/>
      <c r="M8" s="2"/>
      <c r="N8" s="2"/>
      <c r="O8" s="2"/>
      <c r="P8" s="2"/>
      <c r="Q8" s="2"/>
      <c r="R8" s="2"/>
    </row>
    <row r="9" spans="1:25" x14ac:dyDescent="0.25">
      <c r="A9" s="2"/>
      <c r="B9" s="2"/>
      <c r="C9" s="2"/>
      <c r="D9" s="2"/>
      <c r="E9" s="2"/>
      <c r="F9" s="2"/>
      <c r="G9" s="2"/>
      <c r="H9" s="2"/>
      <c r="I9" s="2"/>
      <c r="J9" s="2"/>
      <c r="K9" s="2"/>
      <c r="L9" s="2"/>
      <c r="M9" s="2"/>
      <c r="N9" s="2"/>
      <c r="O9" s="2"/>
      <c r="P9" s="2"/>
      <c r="Q9" s="2"/>
      <c r="R9" s="2"/>
    </row>
    <row r="10" spans="1:25" x14ac:dyDescent="0.25">
      <c r="A10" s="2"/>
      <c r="B10" s="2"/>
      <c r="C10" s="2"/>
      <c r="D10" s="2"/>
      <c r="E10" s="2"/>
      <c r="F10" s="2"/>
      <c r="G10" s="2"/>
      <c r="H10" s="2"/>
      <c r="I10" s="2"/>
      <c r="J10" s="2"/>
      <c r="K10" s="2"/>
      <c r="L10" s="2"/>
      <c r="M10" s="2"/>
      <c r="N10" s="2"/>
      <c r="O10" s="2"/>
      <c r="P10" s="2"/>
      <c r="Q10" s="2"/>
      <c r="R10" s="2"/>
    </row>
    <row r="11" spans="1:25" x14ac:dyDescent="0.25">
      <c r="A11" s="2"/>
      <c r="B11" s="2"/>
      <c r="C11" s="2"/>
      <c r="D11" s="2"/>
      <c r="E11" s="2"/>
      <c r="F11" s="2"/>
      <c r="G11" s="2"/>
      <c r="H11" s="2"/>
      <c r="I11" s="2"/>
      <c r="J11" s="2"/>
      <c r="K11" s="2"/>
      <c r="L11" s="2"/>
      <c r="M11" s="2"/>
      <c r="N11" s="2"/>
      <c r="O11" s="2"/>
      <c r="P11" s="2"/>
      <c r="Q11" s="2"/>
      <c r="R11" s="2"/>
    </row>
    <row r="12" spans="1:25" x14ac:dyDescent="0.25">
      <c r="A12" s="2"/>
      <c r="B12" s="2"/>
      <c r="C12" s="2"/>
      <c r="D12" s="2"/>
      <c r="E12" s="2"/>
      <c r="F12" s="2"/>
      <c r="G12" s="2"/>
      <c r="H12" s="2"/>
      <c r="I12" s="2"/>
      <c r="J12" s="2"/>
      <c r="K12" s="2"/>
      <c r="L12" s="2"/>
      <c r="M12" s="2"/>
      <c r="N12" s="2"/>
      <c r="O12" s="2"/>
      <c r="P12" s="2"/>
      <c r="Q12" s="2"/>
      <c r="R12" s="2"/>
    </row>
    <row r="13" spans="1:25" x14ac:dyDescent="0.25">
      <c r="A13" s="2"/>
      <c r="B13" s="2"/>
      <c r="C13" s="2"/>
      <c r="D13" s="2"/>
      <c r="E13" s="2"/>
      <c r="F13" s="2"/>
      <c r="G13" s="2"/>
      <c r="H13" s="2"/>
      <c r="I13" s="2"/>
      <c r="J13" s="2"/>
      <c r="K13" s="2"/>
      <c r="L13" s="2"/>
      <c r="M13" s="2"/>
      <c r="N13" s="2"/>
      <c r="O13" s="2"/>
      <c r="P13" s="2"/>
      <c r="Q13" s="2"/>
      <c r="R13" s="2"/>
    </row>
    <row r="14" spans="1:25" x14ac:dyDescent="0.25">
      <c r="A14" s="2"/>
      <c r="B14" s="2"/>
      <c r="C14" s="2"/>
      <c r="D14" s="2"/>
      <c r="E14" s="2"/>
      <c r="F14" s="2"/>
      <c r="G14" s="2"/>
      <c r="H14" s="2"/>
      <c r="I14" s="2"/>
      <c r="J14" s="2"/>
      <c r="K14" s="2"/>
      <c r="L14" s="2"/>
      <c r="M14" s="2"/>
      <c r="N14" s="2"/>
      <c r="O14" s="2"/>
      <c r="P14" s="2"/>
      <c r="Q14" s="2"/>
      <c r="R14" s="2"/>
    </row>
    <row r="15" spans="1:25" x14ac:dyDescent="0.25">
      <c r="A15" s="2"/>
      <c r="B15" s="2"/>
      <c r="C15" s="2"/>
      <c r="D15" s="2"/>
      <c r="E15" s="2"/>
      <c r="F15" s="2"/>
      <c r="G15" s="2"/>
      <c r="H15" s="2"/>
      <c r="I15" s="2"/>
      <c r="J15" s="66"/>
      <c r="K15" s="66"/>
      <c r="L15" s="66"/>
      <c r="M15" s="66"/>
      <c r="N15" s="66"/>
      <c r="O15" s="66"/>
      <c r="P15" s="66"/>
      <c r="Q15" s="66"/>
      <c r="R15" s="66"/>
      <c r="S15" s="66"/>
      <c r="T15" s="66"/>
      <c r="U15" s="66"/>
      <c r="V15" s="66"/>
      <c r="W15" s="66"/>
      <c r="X15" s="66"/>
      <c r="Y15" s="66"/>
    </row>
    <row r="16" spans="1:25" x14ac:dyDescent="0.25">
      <c r="A16" s="2"/>
      <c r="B16" s="2"/>
      <c r="C16" s="2"/>
      <c r="D16" s="2"/>
      <c r="E16" s="2"/>
      <c r="F16" s="2"/>
      <c r="G16" s="2"/>
      <c r="H16" s="2"/>
      <c r="I16" s="2"/>
      <c r="J16" s="66"/>
      <c r="K16" s="44"/>
      <c r="L16" s="44"/>
      <c r="M16" s="44"/>
      <c r="N16" s="44"/>
      <c r="O16" s="44"/>
      <c r="P16" s="44"/>
      <c r="Q16" s="44"/>
      <c r="R16" s="44"/>
      <c r="S16" s="66"/>
      <c r="T16" s="66"/>
      <c r="U16" s="66"/>
      <c r="V16" s="66"/>
      <c r="W16" s="66"/>
      <c r="X16" s="66"/>
      <c r="Y16" s="66"/>
    </row>
    <row r="17" spans="1:30" x14ac:dyDescent="0.25">
      <c r="A17" s="2"/>
      <c r="B17" s="2"/>
      <c r="C17" s="2"/>
      <c r="D17" s="2"/>
      <c r="E17" s="2"/>
      <c r="F17" s="2"/>
      <c r="G17" s="2"/>
      <c r="H17" s="2"/>
      <c r="I17" s="2"/>
      <c r="J17" s="66"/>
      <c r="K17" s="45"/>
      <c r="L17" s="105">
        <v>2005</v>
      </c>
      <c r="M17" s="105">
        <v>2007</v>
      </c>
      <c r="N17" s="105">
        <v>2009</v>
      </c>
      <c r="O17" s="105">
        <v>2011</v>
      </c>
      <c r="P17" s="105">
        <v>2013</v>
      </c>
      <c r="Q17" s="105">
        <v>2015</v>
      </c>
      <c r="R17" s="105">
        <v>2017</v>
      </c>
      <c r="S17" s="105">
        <v>2019</v>
      </c>
      <c r="T17" s="105">
        <v>2021</v>
      </c>
      <c r="U17" s="105">
        <v>2023</v>
      </c>
      <c r="V17" s="39"/>
      <c r="W17" s="66"/>
      <c r="X17" s="66"/>
      <c r="Y17" s="66"/>
      <c r="Z17" s="66"/>
      <c r="AA17" s="66"/>
      <c r="AB17" s="66"/>
      <c r="AC17" s="66"/>
      <c r="AD17" s="66"/>
    </row>
    <row r="18" spans="1:30" x14ac:dyDescent="0.25">
      <c r="A18" s="2"/>
      <c r="B18" s="2"/>
      <c r="C18" s="2"/>
      <c r="D18" s="2"/>
      <c r="E18" s="2"/>
      <c r="F18" s="2"/>
      <c r="G18" s="2"/>
      <c r="H18" s="2"/>
      <c r="I18" s="2"/>
      <c r="J18" s="66"/>
      <c r="K18" s="45" t="str">
        <f t="shared" ref="K18:P20" si="0">B29</f>
        <v>Germany</v>
      </c>
      <c r="L18" s="106">
        <f t="shared" si="0"/>
        <v>137</v>
      </c>
      <c r="M18" s="106">
        <f t="shared" si="0"/>
        <v>126</v>
      </c>
      <c r="N18" s="106">
        <f t="shared" si="0"/>
        <v>149</v>
      </c>
      <c r="O18" s="106">
        <f t="shared" si="0"/>
        <v>130</v>
      </c>
      <c r="P18" s="106">
        <f t="shared" si="0"/>
        <v>140</v>
      </c>
      <c r="Q18" s="106">
        <f t="shared" ref="Q18:R20" si="1">H29</f>
        <v>141.47937762410473</v>
      </c>
      <c r="R18" s="106">
        <f t="shared" si="1"/>
        <v>137.58081779008816</v>
      </c>
      <c r="S18" s="106">
        <f>J29</f>
        <v>116.27447711415013</v>
      </c>
      <c r="T18" s="107"/>
      <c r="U18" s="107"/>
      <c r="V18" s="107"/>
      <c r="W18" s="66"/>
      <c r="X18" s="66"/>
      <c r="Y18" s="66"/>
      <c r="Z18" s="66"/>
      <c r="AA18" s="66"/>
      <c r="AB18" s="66"/>
      <c r="AC18" s="66"/>
      <c r="AD18" s="66"/>
    </row>
    <row r="19" spans="1:30" x14ac:dyDescent="0.25">
      <c r="A19" s="2"/>
      <c r="B19" s="2"/>
      <c r="C19" s="2"/>
      <c r="D19" s="2"/>
      <c r="E19" s="2"/>
      <c r="F19" s="2"/>
      <c r="G19" s="2"/>
      <c r="H19" s="2"/>
      <c r="I19" s="2"/>
      <c r="J19" s="66"/>
      <c r="K19" s="45" t="str">
        <f t="shared" si="0"/>
        <v>France</v>
      </c>
      <c r="L19" s="106">
        <f t="shared" si="0"/>
        <v>174</v>
      </c>
      <c r="M19" s="106">
        <f t="shared" si="0"/>
        <v>159</v>
      </c>
      <c r="N19" s="106">
        <f t="shared" si="0"/>
        <v>156</v>
      </c>
      <c r="O19" s="106">
        <f t="shared" si="0"/>
        <v>166</v>
      </c>
      <c r="P19" s="106">
        <f t="shared" si="0"/>
        <v>165</v>
      </c>
      <c r="Q19" s="106">
        <f t="shared" si="1"/>
        <v>171.04223265003705</v>
      </c>
      <c r="R19" s="106">
        <f t="shared" si="1"/>
        <v>154.29732956875483</v>
      </c>
      <c r="S19" s="106">
        <f>J30</f>
        <v>126.76477069315959</v>
      </c>
      <c r="T19" s="107"/>
      <c r="U19" s="107"/>
      <c r="V19" s="107"/>
      <c r="W19" s="66"/>
      <c r="X19" s="66"/>
      <c r="Y19" s="66"/>
      <c r="Z19" s="66"/>
      <c r="AA19" s="66"/>
      <c r="AB19" s="66"/>
      <c r="AC19" s="66"/>
      <c r="AD19" s="66"/>
    </row>
    <row r="20" spans="1:30" x14ac:dyDescent="0.25">
      <c r="A20" s="2"/>
      <c r="B20" s="2"/>
      <c r="C20" s="2"/>
      <c r="D20" s="2"/>
      <c r="E20" s="2"/>
      <c r="F20" s="2"/>
      <c r="G20" s="2"/>
      <c r="H20" s="2"/>
      <c r="I20" s="2"/>
      <c r="J20" s="66"/>
      <c r="K20" s="45" t="str">
        <f t="shared" si="0"/>
        <v>United Kingdom</v>
      </c>
      <c r="L20" s="106">
        <f t="shared" si="0"/>
        <v>174</v>
      </c>
      <c r="M20" s="106">
        <f t="shared" si="0"/>
        <v>120</v>
      </c>
      <c r="N20" s="106">
        <f t="shared" si="0"/>
        <v>126</v>
      </c>
      <c r="O20" s="106">
        <f t="shared" si="0"/>
        <v>128</v>
      </c>
      <c r="P20" s="106">
        <f t="shared" si="0"/>
        <v>128</v>
      </c>
      <c r="Q20" s="106">
        <f t="shared" si="1"/>
        <v>127.40182761175598</v>
      </c>
      <c r="R20" s="106">
        <f t="shared" si="1"/>
        <v>125.41646006222793</v>
      </c>
      <c r="S20" s="106">
        <f>J31</f>
        <v>111.04763893092439</v>
      </c>
      <c r="T20" s="107"/>
      <c r="U20" s="107"/>
      <c r="V20" s="107"/>
      <c r="W20" s="66"/>
      <c r="X20" s="66"/>
      <c r="Y20" s="66"/>
      <c r="Z20" s="66"/>
      <c r="AA20" s="66"/>
      <c r="AB20" s="66"/>
      <c r="AC20" s="66"/>
      <c r="AD20" s="66"/>
    </row>
    <row r="21" spans="1:30" x14ac:dyDescent="0.25">
      <c r="A21" s="2"/>
      <c r="B21" s="2"/>
      <c r="C21" s="2"/>
      <c r="D21" s="2"/>
      <c r="E21" s="2"/>
      <c r="F21" s="2"/>
      <c r="G21" s="2"/>
      <c r="H21" s="2"/>
      <c r="I21" s="2"/>
      <c r="J21" s="66"/>
      <c r="K21" s="45" t="str">
        <f t="shared" ref="K21:P21" si="2">B28</f>
        <v>(average country)</v>
      </c>
      <c r="L21" s="106">
        <f t="shared" si="2"/>
        <v>100</v>
      </c>
      <c r="M21" s="106">
        <f t="shared" si="2"/>
        <v>100</v>
      </c>
      <c r="N21" s="106">
        <f t="shared" si="2"/>
        <v>100</v>
      </c>
      <c r="O21" s="106">
        <f t="shared" si="2"/>
        <v>100</v>
      </c>
      <c r="P21" s="106">
        <f t="shared" si="2"/>
        <v>100</v>
      </c>
      <c r="Q21" s="106">
        <v>100</v>
      </c>
      <c r="R21" s="106">
        <v>100</v>
      </c>
      <c r="S21" s="106">
        <v>100</v>
      </c>
      <c r="T21" s="107"/>
      <c r="U21" s="107"/>
      <c r="V21" s="107"/>
      <c r="W21" s="66"/>
      <c r="X21" s="66"/>
      <c r="Y21" s="66"/>
      <c r="Z21" s="66"/>
      <c r="AA21" s="66"/>
      <c r="AB21" s="66"/>
      <c r="AC21" s="66"/>
      <c r="AD21" s="66"/>
    </row>
    <row r="22" spans="1:30" x14ac:dyDescent="0.25">
      <c r="A22" s="2"/>
      <c r="B22" s="2"/>
      <c r="C22" s="2"/>
      <c r="D22" s="2"/>
      <c r="E22" s="2"/>
      <c r="F22" s="2"/>
      <c r="G22" s="2"/>
      <c r="H22" s="2"/>
      <c r="I22" s="2"/>
      <c r="J22" s="66"/>
      <c r="K22" s="45"/>
      <c r="L22" s="45"/>
      <c r="M22" s="45"/>
      <c r="N22" s="45"/>
      <c r="O22" s="45"/>
      <c r="P22" s="45"/>
      <c r="Q22" s="45"/>
      <c r="R22" s="45"/>
      <c r="S22" s="107"/>
      <c r="T22" s="107"/>
      <c r="U22" s="107"/>
      <c r="V22" s="107"/>
      <c r="W22" s="66"/>
      <c r="X22" s="66"/>
      <c r="Y22" s="66"/>
    </row>
    <row r="23" spans="1:30" x14ac:dyDescent="0.25">
      <c r="A23" s="2"/>
      <c r="B23" s="2"/>
      <c r="C23" s="2"/>
      <c r="D23" s="2"/>
      <c r="E23" s="2"/>
      <c r="F23" s="2"/>
      <c r="G23" s="2"/>
      <c r="H23" s="2"/>
      <c r="I23" s="2"/>
      <c r="J23" s="2"/>
      <c r="K23" s="44"/>
      <c r="L23" s="44"/>
      <c r="M23" s="44"/>
      <c r="N23" s="44"/>
      <c r="O23" s="44"/>
      <c r="P23" s="44"/>
      <c r="Q23" s="44"/>
      <c r="R23" s="44"/>
      <c r="S23" s="66"/>
      <c r="T23" s="66"/>
      <c r="U23" s="66"/>
    </row>
    <row r="24" spans="1:30" x14ac:dyDescent="0.25">
      <c r="A24" s="2"/>
      <c r="B24" s="2"/>
      <c r="C24" s="2"/>
      <c r="D24" s="2"/>
      <c r="E24" s="2"/>
      <c r="F24" s="2"/>
      <c r="G24" s="2"/>
      <c r="H24" s="2"/>
      <c r="I24" s="2"/>
      <c r="J24" s="2"/>
      <c r="K24" s="44"/>
      <c r="L24" s="44"/>
      <c r="M24" s="44"/>
      <c r="N24" s="44"/>
      <c r="O24" s="44"/>
      <c r="P24" s="44"/>
      <c r="Q24" s="44"/>
      <c r="R24" s="44"/>
    </row>
    <row r="25" spans="1:30" x14ac:dyDescent="0.25">
      <c r="A25" s="2"/>
      <c r="B25" s="2"/>
      <c r="C25" s="2"/>
      <c r="D25" s="2"/>
      <c r="E25" s="2"/>
      <c r="F25" s="2"/>
      <c r="G25" s="2"/>
      <c r="H25" s="2"/>
      <c r="I25" s="2"/>
      <c r="J25" s="2"/>
      <c r="K25" s="2"/>
      <c r="L25" s="2"/>
      <c r="M25" s="2"/>
      <c r="N25" s="2"/>
      <c r="O25" s="2"/>
      <c r="P25" s="2"/>
      <c r="Q25" s="2"/>
      <c r="R25" s="2"/>
    </row>
    <row r="26" spans="1:30" x14ac:dyDescent="0.25">
      <c r="A26" s="2"/>
      <c r="B26" s="2"/>
      <c r="C26" s="2"/>
      <c r="D26" s="2"/>
      <c r="E26" s="2"/>
      <c r="F26" s="2"/>
      <c r="G26" s="2"/>
      <c r="H26" s="2"/>
      <c r="I26" s="2"/>
      <c r="J26" s="2"/>
      <c r="K26" s="2"/>
      <c r="L26" s="2"/>
      <c r="M26" s="2"/>
      <c r="N26" s="2"/>
      <c r="O26" s="2"/>
      <c r="P26" s="2"/>
      <c r="Q26" s="2"/>
      <c r="R26" s="2"/>
    </row>
    <row r="27" spans="1:30" x14ac:dyDescent="0.25">
      <c r="A27" s="2"/>
      <c r="B27" s="226"/>
      <c r="C27" s="147">
        <v>2005</v>
      </c>
      <c r="D27" s="147">
        <v>2007</v>
      </c>
      <c r="E27" s="147">
        <v>2009</v>
      </c>
      <c r="F27" s="147">
        <v>2011</v>
      </c>
      <c r="G27" s="147">
        <v>2013</v>
      </c>
      <c r="H27" s="147">
        <v>2015</v>
      </c>
      <c r="I27" s="147">
        <v>2017</v>
      </c>
      <c r="J27" s="147">
        <v>2019</v>
      </c>
      <c r="K27" s="147" t="s">
        <v>255</v>
      </c>
      <c r="L27" s="449"/>
      <c r="M27" s="87"/>
      <c r="N27" s="2"/>
      <c r="O27" s="2"/>
      <c r="P27" s="2"/>
      <c r="Q27" s="2"/>
      <c r="R27" s="2"/>
    </row>
    <row r="28" spans="1:30" x14ac:dyDescent="0.25">
      <c r="A28" s="96">
        <v>100</v>
      </c>
      <c r="B28" s="392" t="s">
        <v>256</v>
      </c>
      <c r="C28" s="232">
        <v>100</v>
      </c>
      <c r="D28" s="232">
        <v>100</v>
      </c>
      <c r="E28" s="232">
        <v>100</v>
      </c>
      <c r="F28" s="232">
        <v>100</v>
      </c>
      <c r="G28" s="232">
        <v>100</v>
      </c>
      <c r="H28" s="232">
        <v>100</v>
      </c>
      <c r="I28" s="232">
        <v>100</v>
      </c>
      <c r="J28" s="232">
        <v>100</v>
      </c>
      <c r="K28" s="233">
        <f>SUM(C28:I28)/7</f>
        <v>100</v>
      </c>
      <c r="L28" s="449"/>
      <c r="M28" s="2"/>
      <c r="N28" s="2"/>
      <c r="O28" s="2"/>
      <c r="P28" s="2"/>
      <c r="Q28" s="2"/>
      <c r="R28" s="2"/>
    </row>
    <row r="29" spans="1:30" x14ac:dyDescent="0.25">
      <c r="A29" s="208" t="s">
        <v>169</v>
      </c>
      <c r="B29" s="544" t="s">
        <v>35</v>
      </c>
      <c r="C29" s="89">
        <v>137</v>
      </c>
      <c r="D29" s="89">
        <v>126</v>
      </c>
      <c r="E29" s="89">
        <v>149</v>
      </c>
      <c r="F29" s="89">
        <v>130</v>
      </c>
      <c r="G29" s="89">
        <v>140</v>
      </c>
      <c r="H29" s="89">
        <v>141.47937762410473</v>
      </c>
      <c r="I29" s="89">
        <v>137.58081779008816</v>
      </c>
      <c r="J29" s="89">
        <v>116.27447711415013</v>
      </c>
      <c r="K29" s="109">
        <v>134.66683406604287</v>
      </c>
      <c r="L29" s="449"/>
      <c r="M29" s="2"/>
      <c r="N29" s="2"/>
      <c r="O29" s="2"/>
      <c r="P29" s="2"/>
      <c r="Q29" s="2"/>
      <c r="R29" s="2"/>
    </row>
    <row r="30" spans="1:30" x14ac:dyDescent="0.25">
      <c r="A30" s="94" t="s">
        <v>169</v>
      </c>
      <c r="B30" s="544" t="s">
        <v>49</v>
      </c>
      <c r="C30" s="89">
        <v>174</v>
      </c>
      <c r="D30" s="89">
        <v>159</v>
      </c>
      <c r="E30" s="89">
        <v>156</v>
      </c>
      <c r="F30" s="89">
        <v>166</v>
      </c>
      <c r="G30" s="89">
        <v>165</v>
      </c>
      <c r="H30" s="89">
        <v>171.04223265003705</v>
      </c>
      <c r="I30" s="89">
        <v>154.29732956875483</v>
      </c>
      <c r="J30" s="89">
        <v>126.76477069315959</v>
      </c>
      <c r="K30" s="109">
        <v>159.01304161399392</v>
      </c>
      <c r="L30" s="449"/>
      <c r="M30" s="2"/>
      <c r="N30" s="2"/>
      <c r="O30" s="2"/>
      <c r="P30" s="2"/>
      <c r="Q30" s="2"/>
      <c r="R30" s="2"/>
    </row>
    <row r="31" spans="1:30" x14ac:dyDescent="0.25">
      <c r="A31" s="209" t="s">
        <v>169</v>
      </c>
      <c r="B31" s="544" t="s">
        <v>48</v>
      </c>
      <c r="C31" s="89">
        <v>174</v>
      </c>
      <c r="D31" s="89">
        <v>120</v>
      </c>
      <c r="E31" s="89">
        <v>126</v>
      </c>
      <c r="F31" s="89">
        <v>128</v>
      </c>
      <c r="G31" s="89">
        <v>128</v>
      </c>
      <c r="H31" s="89">
        <v>127.40182761175598</v>
      </c>
      <c r="I31" s="89">
        <v>125.41646006222793</v>
      </c>
      <c r="J31" s="89">
        <v>111.04763893092439</v>
      </c>
      <c r="K31" s="109">
        <v>129.98324082561354</v>
      </c>
      <c r="L31" s="449"/>
      <c r="M31" s="2"/>
      <c r="N31" s="2"/>
      <c r="O31" s="2"/>
      <c r="P31" s="2"/>
      <c r="Q31" s="2"/>
      <c r="R31" s="2"/>
    </row>
    <row r="32" spans="1:30" x14ac:dyDescent="0.25">
      <c r="A32" s="2"/>
      <c r="B32" s="449"/>
      <c r="C32" s="449"/>
      <c r="D32" s="449"/>
      <c r="E32" s="449"/>
      <c r="F32" s="449"/>
      <c r="G32" s="449"/>
      <c r="H32" s="449"/>
      <c r="I32" s="449"/>
      <c r="J32" s="449"/>
      <c r="K32" s="449"/>
      <c r="L32" s="449"/>
      <c r="M32" s="2"/>
      <c r="N32" s="2"/>
      <c r="O32" s="2"/>
      <c r="P32" s="2"/>
      <c r="Q32" s="2"/>
      <c r="R32" s="2"/>
    </row>
    <row r="33" spans="1:18" x14ac:dyDescent="0.25">
      <c r="A33" s="2"/>
      <c r="B33" s="196" t="s">
        <v>315</v>
      </c>
      <c r="C33" s="196" t="s">
        <v>259</v>
      </c>
      <c r="D33" s="229"/>
      <c r="E33" s="228"/>
      <c r="F33" s="228"/>
      <c r="G33" s="228"/>
      <c r="H33" s="228"/>
      <c r="I33" s="228"/>
      <c r="J33" s="228"/>
      <c r="K33" s="228"/>
      <c r="L33" s="2"/>
      <c r="N33" s="2"/>
      <c r="O33" s="2"/>
      <c r="P33" s="2"/>
      <c r="Q33" s="2"/>
      <c r="R33" s="2"/>
    </row>
    <row r="34" spans="1:18" x14ac:dyDescent="0.25">
      <c r="A34" s="2"/>
      <c r="B34" s="148" t="s">
        <v>320</v>
      </c>
      <c r="C34" s="147">
        <v>2005</v>
      </c>
      <c r="D34" s="147">
        <v>2007</v>
      </c>
      <c r="E34" s="147">
        <v>2009</v>
      </c>
      <c r="F34" s="147">
        <v>2011</v>
      </c>
      <c r="G34" s="147">
        <v>2013</v>
      </c>
      <c r="H34" s="147">
        <v>2015</v>
      </c>
      <c r="I34" s="147">
        <v>2017</v>
      </c>
      <c r="J34" s="147">
        <v>2019</v>
      </c>
      <c r="K34" s="147" t="s">
        <v>255</v>
      </c>
      <c r="L34" s="2"/>
      <c r="N34" s="2"/>
      <c r="O34" s="2"/>
      <c r="P34" s="2"/>
      <c r="Q34" s="2"/>
      <c r="R34" s="2"/>
    </row>
    <row r="35" spans="1:18" x14ac:dyDescent="0.25">
      <c r="A35" s="2"/>
      <c r="B35" s="693" t="s">
        <v>408</v>
      </c>
      <c r="C35" s="230"/>
      <c r="D35" s="230"/>
      <c r="E35" s="230"/>
      <c r="F35" s="230"/>
      <c r="G35" s="230"/>
      <c r="H35" s="230"/>
      <c r="I35" s="230"/>
      <c r="J35" s="230"/>
      <c r="K35" s="230"/>
      <c r="L35" s="2"/>
      <c r="N35" s="2"/>
      <c r="R35" s="2"/>
    </row>
    <row r="36" spans="1:18" x14ac:dyDescent="0.25">
      <c r="A36" s="2"/>
      <c r="B36" s="392" t="s">
        <v>256</v>
      </c>
      <c r="C36" s="232">
        <v>100</v>
      </c>
      <c r="D36" s="232">
        <v>100</v>
      </c>
      <c r="E36" s="232">
        <v>100</v>
      </c>
      <c r="F36" s="232">
        <v>100</v>
      </c>
      <c r="G36" s="232">
        <v>100</v>
      </c>
      <c r="H36" s="232">
        <v>100</v>
      </c>
      <c r="I36" s="232">
        <v>100</v>
      </c>
      <c r="J36" s="232">
        <v>100</v>
      </c>
      <c r="K36" s="207">
        <f>SUM(C36:J36)/8</f>
        <v>100</v>
      </c>
      <c r="L36" s="2"/>
      <c r="N36" s="2"/>
      <c r="R36" s="2"/>
    </row>
    <row r="37" spans="1:18" x14ac:dyDescent="0.25">
      <c r="A37" s="2"/>
      <c r="B37" s="544" t="s">
        <v>107</v>
      </c>
      <c r="C37" s="89">
        <v>8</v>
      </c>
      <c r="D37" s="89">
        <v>33</v>
      </c>
      <c r="E37" s="89">
        <v>36</v>
      </c>
      <c r="F37" s="89">
        <v>33</v>
      </c>
      <c r="G37" s="89">
        <v>35</v>
      </c>
      <c r="H37" s="89">
        <v>43.640405038281052</v>
      </c>
      <c r="I37" s="89">
        <v>40.930825910179074</v>
      </c>
      <c r="J37" s="89">
        <v>40.772655882716478</v>
      </c>
      <c r="K37" s="109">
        <v>33.792985853897072</v>
      </c>
      <c r="L37" s="2"/>
      <c r="N37" s="2"/>
      <c r="R37" s="2"/>
    </row>
    <row r="38" spans="1:18" x14ac:dyDescent="0.25">
      <c r="A38" s="2"/>
      <c r="B38" s="544" t="s">
        <v>96</v>
      </c>
      <c r="C38" s="89">
        <v>69</v>
      </c>
      <c r="D38" s="89">
        <v>73</v>
      </c>
      <c r="E38" s="89">
        <v>71</v>
      </c>
      <c r="F38" s="89">
        <v>69</v>
      </c>
      <c r="G38" s="89">
        <v>77</v>
      </c>
      <c r="H38" s="89">
        <v>93.615707582119029</v>
      </c>
      <c r="I38" s="89">
        <v>94.760991130785982</v>
      </c>
      <c r="J38" s="89">
        <v>82.308385986457765</v>
      </c>
      <c r="K38" s="109">
        <v>78.710635587420356</v>
      </c>
      <c r="L38" s="2"/>
      <c r="R38" s="2"/>
    </row>
    <row r="39" spans="1:18" x14ac:dyDescent="0.25">
      <c r="A39" s="2"/>
      <c r="B39" s="544" t="s">
        <v>84</v>
      </c>
      <c r="C39" s="546">
        <v>63</v>
      </c>
      <c r="D39" s="546">
        <v>67</v>
      </c>
      <c r="E39" s="546">
        <v>59</v>
      </c>
      <c r="F39" s="546">
        <v>64</v>
      </c>
      <c r="G39" s="546">
        <v>73</v>
      </c>
      <c r="H39" s="89">
        <v>68.276117559891333</v>
      </c>
      <c r="I39" s="89">
        <v>68.044676574215046</v>
      </c>
      <c r="J39" s="89">
        <v>71.490712398676948</v>
      </c>
      <c r="K39" s="109">
        <v>66.726438316597907</v>
      </c>
      <c r="L39" s="2"/>
      <c r="R39" s="2"/>
    </row>
    <row r="40" spans="1:18" x14ac:dyDescent="0.25">
      <c r="A40" s="2"/>
      <c r="B40" s="544" t="s">
        <v>98</v>
      </c>
      <c r="C40" s="89">
        <v>69</v>
      </c>
      <c r="D40" s="89">
        <v>50</v>
      </c>
      <c r="E40" s="89">
        <v>52</v>
      </c>
      <c r="F40" s="89">
        <v>50</v>
      </c>
      <c r="G40" s="89">
        <v>57</v>
      </c>
      <c r="H40" s="89">
        <v>51</v>
      </c>
      <c r="I40" s="89">
        <v>52.891877366476926</v>
      </c>
      <c r="J40" s="89">
        <v>46.654214208425273</v>
      </c>
      <c r="K40" s="109">
        <v>53.568261446862778</v>
      </c>
      <c r="L40" s="2"/>
      <c r="R40" s="2"/>
    </row>
    <row r="41" spans="1:18" x14ac:dyDescent="0.25">
      <c r="A41" s="2"/>
      <c r="B41" s="544" t="s">
        <v>219</v>
      </c>
      <c r="C41" s="89">
        <v>132</v>
      </c>
      <c r="D41" s="89">
        <v>125</v>
      </c>
      <c r="E41" s="89">
        <v>114</v>
      </c>
      <c r="F41" s="89">
        <v>121</v>
      </c>
      <c r="G41" s="89">
        <v>132</v>
      </c>
      <c r="H41" s="89">
        <v>144.99876512719189</v>
      </c>
      <c r="I41" s="89">
        <v>168.93458814286356</v>
      </c>
      <c r="J41" s="89">
        <v>150.87098314962105</v>
      </c>
      <c r="K41" s="109">
        <v>136.10054205245956</v>
      </c>
      <c r="L41" s="2"/>
      <c r="R41" s="2"/>
    </row>
    <row r="42" spans="1:18" x14ac:dyDescent="0.25">
      <c r="A42" s="2"/>
      <c r="B42" s="544" t="s">
        <v>99</v>
      </c>
      <c r="C42" s="89">
        <v>59</v>
      </c>
      <c r="D42" s="89">
        <v>53</v>
      </c>
      <c r="E42" s="89">
        <v>68</v>
      </c>
      <c r="F42" s="89">
        <v>70</v>
      </c>
      <c r="G42" s="89">
        <v>71</v>
      </c>
      <c r="H42" s="89">
        <v>94.319585082736481</v>
      </c>
      <c r="I42" s="89">
        <v>83.464220537985938</v>
      </c>
      <c r="J42" s="89">
        <v>77.90147760197182</v>
      </c>
      <c r="K42" s="109">
        <v>72.08566040283678</v>
      </c>
      <c r="L42" s="2"/>
      <c r="R42" s="2"/>
    </row>
    <row r="43" spans="1:18" x14ac:dyDescent="0.25">
      <c r="A43" s="2"/>
      <c r="B43" s="544" t="s">
        <v>20</v>
      </c>
      <c r="C43" s="89">
        <v>267</v>
      </c>
      <c r="D43" s="89">
        <v>389</v>
      </c>
      <c r="E43" s="89">
        <v>232</v>
      </c>
      <c r="F43" s="89">
        <v>249</v>
      </c>
      <c r="G43" s="89">
        <v>199</v>
      </c>
      <c r="H43" s="89">
        <v>313.22548777475919</v>
      </c>
      <c r="I43" s="89">
        <v>264.42702024831948</v>
      </c>
      <c r="J43" s="89">
        <v>131.26723769962805</v>
      </c>
      <c r="K43" s="109">
        <v>255.61496821533834</v>
      </c>
      <c r="L43" s="2"/>
      <c r="R43" s="2"/>
    </row>
    <row r="44" spans="1:18" x14ac:dyDescent="0.25">
      <c r="A44" s="2"/>
      <c r="B44" s="544" t="s">
        <v>29</v>
      </c>
      <c r="C44" s="89">
        <v>174</v>
      </c>
      <c r="D44" s="89">
        <v>129</v>
      </c>
      <c r="E44" s="89">
        <v>136</v>
      </c>
      <c r="F44" s="89">
        <v>140</v>
      </c>
      <c r="G44" s="89">
        <v>150</v>
      </c>
      <c r="H44" s="89">
        <v>135.8483576191652</v>
      </c>
      <c r="I44" s="89">
        <v>136.33908609113442</v>
      </c>
      <c r="J44" s="89">
        <v>153.52263541980324</v>
      </c>
      <c r="K44" s="109">
        <v>144.33875989126284</v>
      </c>
      <c r="L44" s="2"/>
      <c r="R44" s="2"/>
    </row>
    <row r="45" spans="1:18" x14ac:dyDescent="0.25">
      <c r="A45" s="2"/>
      <c r="B45" s="544" t="s">
        <v>108</v>
      </c>
      <c r="C45" s="89">
        <v>51</v>
      </c>
      <c r="D45" s="89">
        <v>67</v>
      </c>
      <c r="E45" s="89">
        <v>59</v>
      </c>
      <c r="F45" s="89">
        <v>63</v>
      </c>
      <c r="G45" s="89">
        <v>59</v>
      </c>
      <c r="H45" s="89">
        <v>74.611015065448257</v>
      </c>
      <c r="I45" s="89">
        <v>73.70712123299154</v>
      </c>
      <c r="J45" s="89">
        <v>66.576877753207853</v>
      </c>
      <c r="K45" s="109">
        <v>64.236876756455956</v>
      </c>
      <c r="L45" s="2"/>
      <c r="R45" s="2"/>
    </row>
    <row r="46" spans="1:18" x14ac:dyDescent="0.25">
      <c r="A46" s="2"/>
      <c r="B46" s="544" t="s">
        <v>62</v>
      </c>
      <c r="C46" s="403">
        <v>168.2267226475673</v>
      </c>
      <c r="D46" s="403">
        <v>168.2267226475673</v>
      </c>
      <c r="E46" s="403">
        <v>168.2267226475673</v>
      </c>
      <c r="F46" s="403">
        <v>168.2267226475673</v>
      </c>
      <c r="G46" s="403">
        <v>168.2267226475673</v>
      </c>
      <c r="H46" s="89">
        <v>168.2267226475673</v>
      </c>
      <c r="I46" s="89">
        <v>142.88667071350594</v>
      </c>
      <c r="J46" s="89">
        <v>76.961106380387818</v>
      </c>
      <c r="K46" s="109">
        <v>153.65101412241216</v>
      </c>
      <c r="L46" s="2"/>
      <c r="R46" s="2"/>
    </row>
    <row r="47" spans="1:18" x14ac:dyDescent="0.25">
      <c r="A47" s="2"/>
      <c r="B47" s="544" t="s">
        <v>19</v>
      </c>
      <c r="C47" s="403">
        <v>102</v>
      </c>
      <c r="D47" s="403">
        <v>102</v>
      </c>
      <c r="E47" s="403">
        <v>102</v>
      </c>
      <c r="F47" s="403">
        <v>102</v>
      </c>
      <c r="G47" s="89">
        <v>102</v>
      </c>
      <c r="H47" s="89">
        <v>91.50407508026673</v>
      </c>
      <c r="I47" s="89">
        <v>83.82027039987851</v>
      </c>
      <c r="J47" s="89">
        <v>95.483656506420317</v>
      </c>
      <c r="K47" s="109">
        <v>97.601000248320688</v>
      </c>
      <c r="L47" s="2"/>
      <c r="R47" s="2"/>
    </row>
    <row r="48" spans="1:18" x14ac:dyDescent="0.25">
      <c r="A48" s="2"/>
      <c r="B48" s="544" t="s">
        <v>109</v>
      </c>
      <c r="C48" s="89">
        <v>34</v>
      </c>
      <c r="D48" s="89">
        <v>31</v>
      </c>
      <c r="E48" s="89">
        <v>31</v>
      </c>
      <c r="F48" s="89">
        <v>32</v>
      </c>
      <c r="G48" s="89">
        <v>35</v>
      </c>
      <c r="H48" s="89">
        <v>32.378365028402072</v>
      </c>
      <c r="I48" s="89">
        <v>33.258366944298359</v>
      </c>
      <c r="J48" s="89">
        <v>38.060015209501643</v>
      </c>
      <c r="K48" s="109">
        <v>33.337093397775263</v>
      </c>
      <c r="L48" s="2"/>
      <c r="R48" s="2"/>
    </row>
    <row r="49" spans="1:18" x14ac:dyDescent="0.25">
      <c r="A49" s="2"/>
      <c r="B49" s="544" t="s">
        <v>54</v>
      </c>
      <c r="C49" s="403">
        <v>84.465300074092369</v>
      </c>
      <c r="D49" s="403">
        <v>84.465300074092369</v>
      </c>
      <c r="E49" s="403">
        <v>84.465300074092369</v>
      </c>
      <c r="F49" s="403">
        <v>84.465300074092369</v>
      </c>
      <c r="G49" s="403">
        <v>84.465300074092369</v>
      </c>
      <c r="H49" s="89">
        <v>84.465300074092369</v>
      </c>
      <c r="I49" s="89">
        <v>85.373921772392819</v>
      </c>
      <c r="J49" s="89">
        <v>93.575570582438772</v>
      </c>
      <c r="K49" s="109">
        <v>85.717661599923233</v>
      </c>
      <c r="L49" s="2"/>
      <c r="R49" s="2"/>
    </row>
    <row r="50" spans="1:18" x14ac:dyDescent="0.25">
      <c r="A50" s="2"/>
      <c r="B50" s="544" t="s">
        <v>74</v>
      </c>
      <c r="C50" s="89">
        <v>128</v>
      </c>
      <c r="D50" s="89">
        <v>132</v>
      </c>
      <c r="E50" s="89">
        <v>122</v>
      </c>
      <c r="F50" s="89">
        <v>125</v>
      </c>
      <c r="G50" s="89">
        <v>142</v>
      </c>
      <c r="H50" s="89">
        <v>177.37713015559396</v>
      </c>
      <c r="I50" s="89">
        <v>140.46445537178676</v>
      </c>
      <c r="J50" s="89">
        <v>138.26088321416003</v>
      </c>
      <c r="K50" s="109">
        <v>138.13780859269258</v>
      </c>
      <c r="L50" s="2"/>
      <c r="R50" s="2"/>
    </row>
    <row r="51" spans="1:18" x14ac:dyDescent="0.25">
      <c r="A51" s="2"/>
      <c r="B51" s="544" t="s">
        <v>28</v>
      </c>
      <c r="C51" s="89">
        <v>165</v>
      </c>
      <c r="D51" s="89">
        <v>173</v>
      </c>
      <c r="E51" s="89">
        <v>257</v>
      </c>
      <c r="F51" s="89">
        <v>240</v>
      </c>
      <c r="G51" s="89">
        <v>280</v>
      </c>
      <c r="H51" s="89">
        <v>211.86712768584837</v>
      </c>
      <c r="I51" s="89">
        <v>180.06429847943568</v>
      </c>
      <c r="J51" s="89">
        <v>164.49780727225632</v>
      </c>
      <c r="K51" s="109">
        <v>208.92865417969253</v>
      </c>
      <c r="L51" s="2"/>
      <c r="R51" s="2"/>
    </row>
    <row r="52" spans="1:18" x14ac:dyDescent="0.25">
      <c r="A52" s="2"/>
      <c r="B52" s="544" t="s">
        <v>221</v>
      </c>
      <c r="C52" s="400"/>
      <c r="D52" s="400"/>
      <c r="E52" s="400"/>
      <c r="F52" s="400"/>
      <c r="G52" s="400"/>
      <c r="H52" s="400"/>
      <c r="I52" s="400"/>
      <c r="J52" s="89">
        <v>216.7997681813855</v>
      </c>
      <c r="K52" s="109">
        <v>216.7997681813855</v>
      </c>
      <c r="L52" s="2"/>
      <c r="R52" s="2"/>
    </row>
    <row r="53" spans="1:18" x14ac:dyDescent="0.25">
      <c r="A53" s="2"/>
      <c r="B53" s="544" t="s">
        <v>110</v>
      </c>
      <c r="C53" s="89">
        <v>59</v>
      </c>
      <c r="D53" s="89">
        <v>54</v>
      </c>
      <c r="E53" s="89">
        <v>64</v>
      </c>
      <c r="F53" s="89">
        <v>66</v>
      </c>
      <c r="G53" s="89">
        <v>65</v>
      </c>
      <c r="H53" s="89">
        <v>64.052852556186707</v>
      </c>
      <c r="I53" s="89">
        <v>66.012842449878889</v>
      </c>
      <c r="J53" s="89">
        <v>74.177432634675284</v>
      </c>
      <c r="K53" s="109">
        <v>64.030390955092614</v>
      </c>
      <c r="L53" s="2"/>
      <c r="R53" s="2"/>
    </row>
    <row r="54" spans="1:18" x14ac:dyDescent="0.25">
      <c r="A54" s="2"/>
      <c r="B54" s="544" t="s">
        <v>111</v>
      </c>
      <c r="C54" s="401">
        <v>67</v>
      </c>
      <c r="D54" s="89">
        <v>67</v>
      </c>
      <c r="E54" s="403">
        <v>67</v>
      </c>
      <c r="F54" s="403">
        <v>182</v>
      </c>
      <c r="G54" s="403">
        <v>297.03630526055809</v>
      </c>
      <c r="H54" s="89">
        <v>297.03630526055809</v>
      </c>
      <c r="I54" s="89">
        <v>265.45202430483772</v>
      </c>
      <c r="J54" s="89">
        <v>256.55291264392901</v>
      </c>
      <c r="K54" s="109">
        <v>187.38469343373535</v>
      </c>
      <c r="L54" s="2"/>
      <c r="R54" s="2"/>
    </row>
    <row r="55" spans="1:18" x14ac:dyDescent="0.25">
      <c r="A55" s="2"/>
      <c r="B55" s="544" t="s">
        <v>95</v>
      </c>
      <c r="C55" s="89">
        <v>80</v>
      </c>
      <c r="D55" s="89">
        <v>115</v>
      </c>
      <c r="E55" s="89">
        <v>137</v>
      </c>
      <c r="F55" s="89">
        <v>141</v>
      </c>
      <c r="G55" s="89">
        <v>134</v>
      </c>
      <c r="H55" s="89">
        <v>161.89182514201036</v>
      </c>
      <c r="I55" s="89">
        <v>165.21053329733891</v>
      </c>
      <c r="J55" s="89">
        <v>168.54472975279327</v>
      </c>
      <c r="K55" s="109">
        <v>137.83088602401781</v>
      </c>
      <c r="L55" s="2"/>
      <c r="R55" s="2"/>
    </row>
    <row r="56" spans="1:18" x14ac:dyDescent="0.25">
      <c r="A56" s="2"/>
      <c r="B56" s="544" t="s">
        <v>223</v>
      </c>
      <c r="C56" s="89">
        <v>86</v>
      </c>
      <c r="D56" s="89">
        <v>96</v>
      </c>
      <c r="E56" s="89">
        <v>99</v>
      </c>
      <c r="F56" s="89">
        <v>98</v>
      </c>
      <c r="G56" s="89">
        <v>94</v>
      </c>
      <c r="H56" s="89">
        <v>97.135095085206231</v>
      </c>
      <c r="I56" s="89">
        <v>106.1422224300464</v>
      </c>
      <c r="J56" s="89">
        <v>130.61868378930635</v>
      </c>
      <c r="K56" s="109">
        <v>100.86200016306988</v>
      </c>
      <c r="L56" s="2"/>
      <c r="R56" s="2"/>
    </row>
    <row r="57" spans="1:18" x14ac:dyDescent="0.25">
      <c r="A57" s="2"/>
      <c r="B57" s="544" t="s">
        <v>79</v>
      </c>
      <c r="C57" s="89">
        <v>79</v>
      </c>
      <c r="D57" s="89">
        <v>142</v>
      </c>
      <c r="E57" s="89">
        <v>112</v>
      </c>
      <c r="F57" s="89">
        <v>119</v>
      </c>
      <c r="G57" s="89">
        <v>108</v>
      </c>
      <c r="H57" s="89">
        <v>102.7661150901457</v>
      </c>
      <c r="I57" s="89">
        <v>61.282948939124026</v>
      </c>
      <c r="J57" s="89">
        <v>54.49627733194712</v>
      </c>
      <c r="K57" s="109">
        <v>97.318167670152107</v>
      </c>
      <c r="L57" s="2"/>
      <c r="R57" s="2"/>
    </row>
    <row r="58" spans="1:18" x14ac:dyDescent="0.25">
      <c r="A58" s="2"/>
      <c r="B58" s="544" t="s">
        <v>80</v>
      </c>
      <c r="C58" s="89">
        <v>143</v>
      </c>
      <c r="D58" s="89">
        <v>158</v>
      </c>
      <c r="E58" s="89">
        <v>154</v>
      </c>
      <c r="F58" s="89">
        <v>153</v>
      </c>
      <c r="G58" s="89">
        <v>157</v>
      </c>
      <c r="H58" s="89">
        <v>154.85305013583596</v>
      </c>
      <c r="I58" s="89">
        <v>145.89685378405127</v>
      </c>
      <c r="J58" s="89">
        <v>144.62595056455538</v>
      </c>
      <c r="K58" s="109">
        <v>151.29698181055531</v>
      </c>
      <c r="L58" s="2"/>
      <c r="R58" s="2"/>
    </row>
    <row r="59" spans="1:18" x14ac:dyDescent="0.25">
      <c r="A59" s="2"/>
      <c r="B59" s="544" t="s">
        <v>12</v>
      </c>
      <c r="C59" s="403">
        <v>57.717955050629776</v>
      </c>
      <c r="D59" s="403">
        <v>57.717955050629776</v>
      </c>
      <c r="E59" s="403">
        <v>57.717955050629776</v>
      </c>
      <c r="F59" s="403">
        <v>57.717955050629776</v>
      </c>
      <c r="G59" s="403">
        <v>57.717955050629776</v>
      </c>
      <c r="H59" s="89">
        <v>57.717955050629776</v>
      </c>
      <c r="I59" s="89">
        <v>82.094670273654714</v>
      </c>
      <c r="J59" s="89">
        <v>78.684411191264843</v>
      </c>
      <c r="K59" s="109">
        <v>63.385851471087278</v>
      </c>
      <c r="L59" s="2"/>
      <c r="R59" s="2"/>
    </row>
    <row r="60" spans="1:18" x14ac:dyDescent="0.25">
      <c r="A60" s="2"/>
      <c r="B60" s="544" t="s">
        <v>73</v>
      </c>
      <c r="C60" s="89">
        <v>96</v>
      </c>
      <c r="D60" s="89">
        <v>94</v>
      </c>
      <c r="E60" s="89">
        <v>145</v>
      </c>
      <c r="F60" s="89">
        <v>117</v>
      </c>
      <c r="G60" s="89">
        <v>102</v>
      </c>
      <c r="H60" s="89">
        <v>87.280810076562119</v>
      </c>
      <c r="I60" s="89">
        <v>79.615358106464967</v>
      </c>
      <c r="J60" s="89">
        <v>97.577904856160529</v>
      </c>
      <c r="K60" s="109">
        <v>102.30925912989846</v>
      </c>
      <c r="L60" s="2"/>
      <c r="R60" s="2"/>
    </row>
    <row r="61" spans="1:18" x14ac:dyDescent="0.25">
      <c r="A61" s="2"/>
      <c r="B61" s="544" t="s">
        <v>112</v>
      </c>
      <c r="C61" s="89">
        <v>79</v>
      </c>
      <c r="D61" s="89">
        <v>129</v>
      </c>
      <c r="E61" s="89">
        <v>80</v>
      </c>
      <c r="F61" s="89">
        <v>92</v>
      </c>
      <c r="G61" s="89">
        <v>94</v>
      </c>
      <c r="H61" s="89">
        <v>76.018770066683132</v>
      </c>
      <c r="I61" s="89">
        <v>72.615263079944654</v>
      </c>
      <c r="J61" s="89">
        <v>75.712010815202049</v>
      </c>
      <c r="K61" s="109">
        <v>87.293255495228721</v>
      </c>
      <c r="L61" s="2"/>
      <c r="R61" s="2"/>
    </row>
    <row r="62" spans="1:18" x14ac:dyDescent="0.25">
      <c r="A62" s="2"/>
      <c r="B62" s="544" t="s">
        <v>113</v>
      </c>
      <c r="C62" s="89">
        <v>57</v>
      </c>
      <c r="D62" s="89">
        <v>49</v>
      </c>
      <c r="E62" s="89">
        <v>55</v>
      </c>
      <c r="F62" s="89">
        <v>52</v>
      </c>
      <c r="G62" s="89">
        <v>57</v>
      </c>
      <c r="H62" s="89">
        <v>53.494690046925164</v>
      </c>
      <c r="I62" s="89">
        <v>41.415637039342322</v>
      </c>
      <c r="J62" s="89">
        <v>43.586305047251692</v>
      </c>
      <c r="K62" s="109">
        <v>51.062079016689893</v>
      </c>
      <c r="L62" s="2"/>
      <c r="R62" s="2"/>
    </row>
    <row r="63" spans="1:18" x14ac:dyDescent="0.25">
      <c r="A63" s="2"/>
      <c r="B63" s="544" t="s">
        <v>114</v>
      </c>
      <c r="C63" s="89">
        <v>54</v>
      </c>
      <c r="D63" s="89">
        <v>51</v>
      </c>
      <c r="E63" s="89">
        <v>56</v>
      </c>
      <c r="F63" s="89">
        <v>57</v>
      </c>
      <c r="G63" s="89">
        <v>61</v>
      </c>
      <c r="H63" s="403">
        <v>61</v>
      </c>
      <c r="I63" s="403">
        <v>61</v>
      </c>
      <c r="J63" s="403">
        <v>61</v>
      </c>
      <c r="K63" s="109">
        <v>57.75</v>
      </c>
      <c r="L63" s="2"/>
      <c r="R63" s="2"/>
    </row>
    <row r="64" spans="1:18" x14ac:dyDescent="0.25">
      <c r="A64" s="2"/>
      <c r="B64" s="544" t="s">
        <v>115</v>
      </c>
      <c r="C64" s="89">
        <v>60</v>
      </c>
      <c r="D64" s="89">
        <v>81</v>
      </c>
      <c r="E64" s="89">
        <v>57</v>
      </c>
      <c r="F64" s="89">
        <v>61</v>
      </c>
      <c r="G64" s="89">
        <v>75</v>
      </c>
      <c r="H64" s="89">
        <v>68.979995060508756</v>
      </c>
      <c r="I64" s="89">
        <v>68.02910829841457</v>
      </c>
      <c r="J64" s="89">
        <v>82.968365214300093</v>
      </c>
      <c r="K64" s="109">
        <v>69.247183571652926</v>
      </c>
      <c r="L64" s="2"/>
      <c r="R64" s="2"/>
    </row>
    <row r="65" spans="1:18" x14ac:dyDescent="0.25">
      <c r="A65" s="2"/>
      <c r="B65" s="544" t="s">
        <v>23</v>
      </c>
      <c r="C65" s="89">
        <v>253</v>
      </c>
      <c r="D65" s="89">
        <v>245</v>
      </c>
      <c r="E65" s="89">
        <v>185</v>
      </c>
      <c r="F65" s="89">
        <v>174</v>
      </c>
      <c r="G65" s="89">
        <v>189</v>
      </c>
      <c r="H65" s="89">
        <v>223.83304519634476</v>
      </c>
      <c r="I65" s="89">
        <v>242.84136265414892</v>
      </c>
      <c r="J65" s="89">
        <v>192.47956872344582</v>
      </c>
      <c r="K65" s="109">
        <v>213.14424707174243</v>
      </c>
      <c r="L65" s="2"/>
      <c r="R65" s="2"/>
    </row>
    <row r="66" spans="1:18" x14ac:dyDescent="0.25">
      <c r="A66" s="2"/>
      <c r="B66" s="690" t="s">
        <v>225</v>
      </c>
      <c r="C66" s="403">
        <v>147.1103976290442</v>
      </c>
      <c r="D66" s="403">
        <v>147.1103976290442</v>
      </c>
      <c r="E66" s="403">
        <v>147.1103976290442</v>
      </c>
      <c r="F66" s="403">
        <v>147.1103976290442</v>
      </c>
      <c r="G66" s="403">
        <v>147.1103976290442</v>
      </c>
      <c r="H66" s="89">
        <v>147.1103976290442</v>
      </c>
      <c r="I66" s="89">
        <v>162.41142553609288</v>
      </c>
      <c r="J66" s="403">
        <v>162.41142553609288</v>
      </c>
      <c r="K66" s="109">
        <v>150.93565460580635</v>
      </c>
      <c r="L66" s="2"/>
      <c r="R66" s="2"/>
    </row>
    <row r="67" spans="1:18" x14ac:dyDescent="0.25">
      <c r="A67" s="2"/>
      <c r="B67" s="544" t="s">
        <v>116</v>
      </c>
      <c r="C67" s="89">
        <v>73</v>
      </c>
      <c r="D67" s="89">
        <v>106</v>
      </c>
      <c r="E67" s="89">
        <v>81</v>
      </c>
      <c r="F67" s="89">
        <v>83</v>
      </c>
      <c r="G67" s="89">
        <v>79</v>
      </c>
      <c r="H67" s="89">
        <v>82.35366757224007</v>
      </c>
      <c r="I67" s="89">
        <v>77.577906521857628</v>
      </c>
      <c r="J67" s="89">
        <v>81.71999024932002</v>
      </c>
      <c r="K67" s="109">
        <v>82.956445542927213</v>
      </c>
      <c r="L67" s="2"/>
      <c r="R67" s="2"/>
    </row>
    <row r="68" spans="1:18" x14ac:dyDescent="0.25">
      <c r="A68" s="2"/>
      <c r="B68" s="544" t="s">
        <v>117</v>
      </c>
      <c r="C68" s="89">
        <v>84</v>
      </c>
      <c r="D68" s="89">
        <v>114</v>
      </c>
      <c r="E68" s="89">
        <v>106</v>
      </c>
      <c r="F68" s="89">
        <v>117</v>
      </c>
      <c r="G68" s="89">
        <v>116</v>
      </c>
      <c r="H68" s="89">
        <v>101.35836008891084</v>
      </c>
      <c r="I68" s="89">
        <v>94.056620733817695</v>
      </c>
      <c r="J68" s="89">
        <v>104.33394368138276</v>
      </c>
      <c r="K68" s="109">
        <v>104.5936155630139</v>
      </c>
      <c r="L68" s="2"/>
      <c r="R68" s="2"/>
    </row>
    <row r="69" spans="1:18" x14ac:dyDescent="0.25">
      <c r="A69" s="2"/>
      <c r="B69" s="544" t="s">
        <v>61</v>
      </c>
      <c r="C69" s="89">
        <v>142</v>
      </c>
      <c r="D69" s="89">
        <v>163</v>
      </c>
      <c r="E69" s="89">
        <v>138</v>
      </c>
      <c r="F69" s="89">
        <v>156</v>
      </c>
      <c r="G69" s="89">
        <v>132</v>
      </c>
      <c r="H69" s="89">
        <v>164.00345764386265</v>
      </c>
      <c r="I69" s="89">
        <v>155.58429465171162</v>
      </c>
      <c r="J69" s="89">
        <v>173.04986722375011</v>
      </c>
      <c r="K69" s="109">
        <v>152.95470243991556</v>
      </c>
      <c r="L69" s="2"/>
      <c r="R69" s="2"/>
    </row>
    <row r="70" spans="1:18" x14ac:dyDescent="0.25">
      <c r="A70" s="2"/>
      <c r="B70" s="544" t="s">
        <v>59</v>
      </c>
      <c r="C70" s="89">
        <v>70</v>
      </c>
      <c r="D70" s="89">
        <v>65</v>
      </c>
      <c r="E70" s="89">
        <v>62</v>
      </c>
      <c r="F70" s="89">
        <v>61</v>
      </c>
      <c r="G70" s="89">
        <v>69</v>
      </c>
      <c r="H70" s="89">
        <v>75.314892566065694</v>
      </c>
      <c r="I70" s="89">
        <v>74.604257962889392</v>
      </c>
      <c r="J70" s="89">
        <v>79.343070976821807</v>
      </c>
      <c r="K70" s="109">
        <v>69.532777688222112</v>
      </c>
      <c r="L70" s="2"/>
      <c r="R70" s="2"/>
    </row>
    <row r="71" spans="1:18" x14ac:dyDescent="0.25">
      <c r="A71" s="2"/>
      <c r="B71" s="544" t="s">
        <v>118</v>
      </c>
      <c r="C71" s="89">
        <v>74</v>
      </c>
      <c r="D71" s="89">
        <v>90</v>
      </c>
      <c r="E71" s="89">
        <v>70</v>
      </c>
      <c r="F71" s="89">
        <v>85</v>
      </c>
      <c r="G71" s="89">
        <v>93</v>
      </c>
      <c r="H71" s="89">
        <v>85.169177574709792</v>
      </c>
      <c r="I71" s="89">
        <v>83.043365920796404</v>
      </c>
      <c r="J71" s="89">
        <v>87.101811659337187</v>
      </c>
      <c r="K71" s="109">
        <v>83.414294394355423</v>
      </c>
      <c r="L71" s="2"/>
      <c r="R71" s="2"/>
    </row>
    <row r="72" spans="1:18" x14ac:dyDescent="0.25">
      <c r="A72" s="2"/>
      <c r="B72" s="544" t="s">
        <v>119</v>
      </c>
      <c r="C72" s="403">
        <v>55.606322548777477</v>
      </c>
      <c r="D72" s="403">
        <v>55.606322548777477</v>
      </c>
      <c r="E72" s="403">
        <v>55.606322548777477</v>
      </c>
      <c r="F72" s="403">
        <v>55.606322548777477</v>
      </c>
      <c r="G72" s="403">
        <v>55.606322548777477</v>
      </c>
      <c r="H72" s="89">
        <v>55.606322548777477</v>
      </c>
      <c r="I72" s="89">
        <v>77.655736162898009</v>
      </c>
      <c r="J72" s="403">
        <v>77.655736162898009</v>
      </c>
      <c r="K72" s="109">
        <v>61.118675952307605</v>
      </c>
      <c r="L72" s="2"/>
      <c r="R72" s="2"/>
    </row>
    <row r="73" spans="1:18" x14ac:dyDescent="0.25">
      <c r="A73" s="2"/>
      <c r="B73" s="544" t="s">
        <v>329</v>
      </c>
      <c r="C73" s="89">
        <v>49</v>
      </c>
      <c r="D73" s="89">
        <v>39</v>
      </c>
      <c r="E73" s="89">
        <v>45</v>
      </c>
      <c r="F73" s="89">
        <v>45</v>
      </c>
      <c r="G73" s="89">
        <v>45</v>
      </c>
      <c r="H73" s="89">
        <v>51.383057545072866</v>
      </c>
      <c r="I73" s="89">
        <v>130.31160336494989</v>
      </c>
      <c r="J73" s="89">
        <v>45.762062780251711</v>
      </c>
      <c r="K73" s="109">
        <v>56.307090461284311</v>
      </c>
      <c r="L73" s="2"/>
      <c r="R73" s="2"/>
    </row>
    <row r="74" spans="1:18" x14ac:dyDescent="0.25">
      <c r="A74" s="2"/>
      <c r="B74" s="544" t="s">
        <v>330</v>
      </c>
      <c r="C74" s="89">
        <v>43</v>
      </c>
      <c r="D74" s="89">
        <v>29</v>
      </c>
      <c r="E74" s="89">
        <v>57</v>
      </c>
      <c r="F74" s="89">
        <v>60</v>
      </c>
      <c r="G74" s="89">
        <v>49</v>
      </c>
      <c r="H74" s="89">
        <v>57.717955050629776</v>
      </c>
      <c r="I74" s="89">
        <v>58.945150722341943</v>
      </c>
      <c r="J74" s="89">
        <v>54.507236877617103</v>
      </c>
      <c r="K74" s="109">
        <v>51.146292831323606</v>
      </c>
      <c r="L74" s="2"/>
      <c r="R74" s="2"/>
    </row>
    <row r="75" spans="1:18" x14ac:dyDescent="0.25">
      <c r="A75" s="2"/>
      <c r="B75" s="544" t="s">
        <v>121</v>
      </c>
      <c r="C75" s="89">
        <v>114</v>
      </c>
      <c r="D75" s="89">
        <v>96</v>
      </c>
      <c r="E75" s="89">
        <v>111</v>
      </c>
      <c r="F75" s="89">
        <v>99</v>
      </c>
      <c r="G75" s="89">
        <v>100</v>
      </c>
      <c r="H75" s="89">
        <v>103.46999259076316</v>
      </c>
      <c r="I75" s="89">
        <v>47.461976075003484</v>
      </c>
      <c r="J75" s="89">
        <v>102.47386106775546</v>
      </c>
      <c r="K75" s="109">
        <v>96.675728716690259</v>
      </c>
      <c r="L75" s="2"/>
      <c r="R75" s="2"/>
    </row>
    <row r="76" spans="1:18" x14ac:dyDescent="0.25">
      <c r="A76" s="2"/>
      <c r="B76" s="544" t="s">
        <v>303</v>
      </c>
      <c r="C76" s="89">
        <v>49</v>
      </c>
      <c r="D76" s="89">
        <v>53</v>
      </c>
      <c r="E76" s="89">
        <v>57</v>
      </c>
      <c r="F76" s="403">
        <v>58</v>
      </c>
      <c r="G76" s="89">
        <v>59</v>
      </c>
      <c r="H76" s="89">
        <v>71.091627562361069</v>
      </c>
      <c r="I76" s="89">
        <v>97.892990598612883</v>
      </c>
      <c r="J76" s="89">
        <v>64.220854508295488</v>
      </c>
      <c r="K76" s="109">
        <v>63.650684083658675</v>
      </c>
      <c r="L76" s="2"/>
      <c r="R76" s="2"/>
    </row>
    <row r="77" spans="1:18" x14ac:dyDescent="0.25">
      <c r="A77" s="2"/>
      <c r="B77" s="544" t="s">
        <v>55</v>
      </c>
      <c r="C77" s="89">
        <v>103</v>
      </c>
      <c r="D77" s="89">
        <v>102</v>
      </c>
      <c r="E77" s="89">
        <v>120</v>
      </c>
      <c r="F77" s="89">
        <v>143</v>
      </c>
      <c r="G77" s="89">
        <v>106</v>
      </c>
      <c r="H77" s="89">
        <v>120.36305260558163</v>
      </c>
      <c r="I77" s="89">
        <v>66.462439883923409</v>
      </c>
      <c r="J77" s="89">
        <v>120.74989657569586</v>
      </c>
      <c r="K77" s="109">
        <v>110.19692363315011</v>
      </c>
      <c r="L77" s="2"/>
      <c r="R77" s="2"/>
    </row>
    <row r="78" spans="1:18" x14ac:dyDescent="0.25">
      <c r="A78" s="2"/>
      <c r="B78" s="690" t="s">
        <v>123</v>
      </c>
      <c r="C78" s="89">
        <v>74</v>
      </c>
      <c r="D78" s="89">
        <v>65</v>
      </c>
      <c r="E78" s="89">
        <v>67</v>
      </c>
      <c r="F78" s="89">
        <v>69</v>
      </c>
      <c r="G78" s="89">
        <v>53</v>
      </c>
      <c r="H78" s="89">
        <v>51.383057545072852</v>
      </c>
      <c r="I78" s="89">
        <v>119.33401703269466</v>
      </c>
      <c r="J78" s="89">
        <v>58.035870846943041</v>
      </c>
      <c r="K78" s="109">
        <v>69.59411817808882</v>
      </c>
      <c r="L78" s="2"/>
      <c r="R78" s="2"/>
    </row>
    <row r="79" spans="1:18" x14ac:dyDescent="0.25">
      <c r="A79" s="2"/>
      <c r="B79" s="544" t="s">
        <v>36</v>
      </c>
      <c r="C79" s="403">
        <v>128</v>
      </c>
      <c r="D79" s="403">
        <v>128</v>
      </c>
      <c r="E79" s="403">
        <v>128</v>
      </c>
      <c r="F79" s="403">
        <v>128</v>
      </c>
      <c r="G79" s="89">
        <v>128</v>
      </c>
      <c r="H79" s="89">
        <v>89.392442578414432</v>
      </c>
      <c r="I79" s="89">
        <v>48.899133845017111</v>
      </c>
      <c r="J79" s="403">
        <v>48.899133845017111</v>
      </c>
      <c r="K79" s="109">
        <v>103.39883878355607</v>
      </c>
      <c r="L79" s="2"/>
      <c r="R79" s="2"/>
    </row>
    <row r="80" spans="1:18" x14ac:dyDescent="0.25">
      <c r="A80" s="2"/>
      <c r="B80" s="544" t="s">
        <v>38</v>
      </c>
      <c r="C80" s="89">
        <v>156</v>
      </c>
      <c r="D80" s="89">
        <v>132</v>
      </c>
      <c r="E80" s="89">
        <v>155</v>
      </c>
      <c r="F80" s="89">
        <v>148</v>
      </c>
      <c r="G80" s="89">
        <v>138</v>
      </c>
      <c r="H80" s="89">
        <v>123.88244010866882</v>
      </c>
      <c r="I80" s="89">
        <v>77.584523493823966</v>
      </c>
      <c r="J80" s="89">
        <v>153.57414138072781</v>
      </c>
      <c r="K80" s="109">
        <v>135.50513812290257</v>
      </c>
      <c r="L80" s="2"/>
      <c r="R80" s="2"/>
    </row>
    <row r="81" spans="1:18" x14ac:dyDescent="0.25">
      <c r="A81" s="2"/>
      <c r="B81" s="544" t="s">
        <v>53</v>
      </c>
      <c r="C81" s="89">
        <v>220</v>
      </c>
      <c r="D81" s="89">
        <v>299</v>
      </c>
      <c r="E81" s="89">
        <v>298</v>
      </c>
      <c r="F81" s="89">
        <v>356</v>
      </c>
      <c r="G81" s="89">
        <v>358</v>
      </c>
      <c r="H81" s="89">
        <v>204.828352679674</v>
      </c>
      <c r="I81" s="89">
        <v>209.01370844163836</v>
      </c>
      <c r="J81" s="89">
        <v>246.31357586264522</v>
      </c>
      <c r="K81" s="109">
        <v>273.89445462299472</v>
      </c>
      <c r="L81" s="2"/>
      <c r="R81" s="2"/>
    </row>
    <row r="82" spans="1:18" x14ac:dyDescent="0.25">
      <c r="A82" s="2"/>
      <c r="B82" s="544" t="s">
        <v>226</v>
      </c>
      <c r="C82" s="400"/>
      <c r="D82" s="400"/>
      <c r="E82" s="400"/>
      <c r="F82" s="400"/>
      <c r="G82" s="400"/>
      <c r="H82" s="400"/>
      <c r="I82" s="400"/>
      <c r="J82" s="89">
        <v>142.41748699633919</v>
      </c>
      <c r="K82" s="109">
        <v>142.41748699633919</v>
      </c>
      <c r="L82" s="2"/>
      <c r="R82" s="2"/>
    </row>
    <row r="83" spans="1:18" x14ac:dyDescent="0.25">
      <c r="A83" s="2"/>
      <c r="B83" s="690" t="s">
        <v>227</v>
      </c>
      <c r="C83" s="403">
        <v>77.426525067918007</v>
      </c>
      <c r="D83" s="403">
        <v>77.426525067918007</v>
      </c>
      <c r="E83" s="403">
        <v>77.426525067918007</v>
      </c>
      <c r="F83" s="403">
        <v>77.426525067918007</v>
      </c>
      <c r="G83" s="403">
        <v>77.426525067918007</v>
      </c>
      <c r="H83" s="89">
        <v>77.426525067918007</v>
      </c>
      <c r="I83" s="89">
        <v>86.31764409976364</v>
      </c>
      <c r="J83" s="403">
        <v>86.31764409976364</v>
      </c>
      <c r="K83" s="109">
        <v>79.649304825879426</v>
      </c>
      <c r="L83" s="2"/>
      <c r="R83" s="2"/>
    </row>
    <row r="84" spans="1:18" x14ac:dyDescent="0.25">
      <c r="A84" s="2"/>
      <c r="B84" s="544" t="s">
        <v>89</v>
      </c>
      <c r="C84" s="89">
        <v>86</v>
      </c>
      <c r="D84" s="89">
        <v>64</v>
      </c>
      <c r="E84" s="89">
        <v>47</v>
      </c>
      <c r="F84" s="89">
        <v>48</v>
      </c>
      <c r="G84" s="89">
        <v>53</v>
      </c>
      <c r="H84" s="89">
        <v>47.863670041985671</v>
      </c>
      <c r="I84" s="89">
        <v>45.256796625640369</v>
      </c>
      <c r="J84" s="89">
        <v>54.651639119154225</v>
      </c>
      <c r="K84" s="109">
        <v>55.721513223347529</v>
      </c>
      <c r="L84" s="2"/>
      <c r="R84" s="2"/>
    </row>
    <row r="85" spans="1:18" x14ac:dyDescent="0.25">
      <c r="A85" s="2"/>
      <c r="B85" s="544" t="s">
        <v>83</v>
      </c>
      <c r="C85" s="89">
        <v>80</v>
      </c>
      <c r="D85" s="89">
        <v>106</v>
      </c>
      <c r="E85" s="89">
        <v>76</v>
      </c>
      <c r="F85" s="89">
        <v>109</v>
      </c>
      <c r="G85" s="89">
        <v>73</v>
      </c>
      <c r="H85" s="89">
        <v>76.018770066683132</v>
      </c>
      <c r="I85" s="89">
        <v>63.322760147399606</v>
      </c>
      <c r="J85" s="403">
        <v>63.322760147399606</v>
      </c>
      <c r="K85" s="109">
        <v>80.833036295185281</v>
      </c>
      <c r="L85" s="2"/>
      <c r="R85" s="2"/>
    </row>
    <row r="86" spans="1:18" x14ac:dyDescent="0.25">
      <c r="A86" s="2"/>
      <c r="B86" s="544" t="s">
        <v>82</v>
      </c>
      <c r="C86" s="89">
        <v>75</v>
      </c>
      <c r="D86" s="89">
        <v>66</v>
      </c>
      <c r="E86" s="89">
        <v>65</v>
      </c>
      <c r="F86" s="89">
        <v>69</v>
      </c>
      <c r="G86" s="89">
        <v>75</v>
      </c>
      <c r="H86" s="89">
        <v>78.834280069152868</v>
      </c>
      <c r="I86" s="89">
        <v>69.594207549890157</v>
      </c>
      <c r="J86" s="403">
        <v>69.594207549890157</v>
      </c>
      <c r="K86" s="109">
        <v>71.002836896116648</v>
      </c>
      <c r="L86" s="2"/>
      <c r="R86" s="2"/>
    </row>
    <row r="87" spans="1:18" x14ac:dyDescent="0.25">
      <c r="A87" s="2"/>
      <c r="B87" s="544" t="s">
        <v>125</v>
      </c>
      <c r="C87" s="89">
        <v>79</v>
      </c>
      <c r="D87" s="89">
        <v>66</v>
      </c>
      <c r="E87" s="89">
        <v>86</v>
      </c>
      <c r="F87" s="89">
        <v>88</v>
      </c>
      <c r="G87" s="89">
        <v>93</v>
      </c>
      <c r="H87" s="89">
        <v>87.280810076562105</v>
      </c>
      <c r="I87" s="89">
        <v>79.252434302640978</v>
      </c>
      <c r="J87" s="89">
        <v>88.60326915466004</v>
      </c>
      <c r="K87" s="109">
        <v>83.392064191732885</v>
      </c>
      <c r="L87" s="2"/>
      <c r="R87" s="2"/>
    </row>
    <row r="88" spans="1:18" x14ac:dyDescent="0.25">
      <c r="A88" s="2"/>
      <c r="B88" s="544" t="s">
        <v>22</v>
      </c>
      <c r="C88" s="403">
        <v>55.606322548777477</v>
      </c>
      <c r="D88" s="403">
        <v>55.606322548777477</v>
      </c>
      <c r="E88" s="403">
        <v>55.606322548777477</v>
      </c>
      <c r="F88" s="403">
        <v>55.606322548777477</v>
      </c>
      <c r="G88" s="403">
        <v>55.606322548777477</v>
      </c>
      <c r="H88" s="89">
        <v>55.606322548777477</v>
      </c>
      <c r="I88" s="89">
        <v>53.72076901321747</v>
      </c>
      <c r="J88" s="89">
        <v>36.317728695057113</v>
      </c>
      <c r="K88" s="109">
        <v>52.959554125117428</v>
      </c>
      <c r="L88" s="2"/>
      <c r="R88" s="2"/>
    </row>
    <row r="89" spans="1:18" x14ac:dyDescent="0.25">
      <c r="A89" s="2"/>
      <c r="B89" s="544" t="s">
        <v>126</v>
      </c>
      <c r="C89" s="89">
        <v>48</v>
      </c>
      <c r="D89" s="89">
        <v>63</v>
      </c>
      <c r="E89" s="89">
        <v>49</v>
      </c>
      <c r="F89" s="89">
        <v>39</v>
      </c>
      <c r="G89" s="89">
        <v>33</v>
      </c>
      <c r="H89" s="89">
        <v>26.043467522845148</v>
      </c>
      <c r="I89" s="89">
        <v>32.424539671706931</v>
      </c>
      <c r="J89" s="89">
        <v>31.847343275084324</v>
      </c>
      <c r="K89" s="109">
        <v>40.289418808704553</v>
      </c>
      <c r="L89" s="2"/>
      <c r="R89" s="2"/>
    </row>
    <row r="90" spans="1:18" x14ac:dyDescent="0.25">
      <c r="A90" s="2"/>
      <c r="B90" s="544" t="s">
        <v>33</v>
      </c>
      <c r="C90" s="89">
        <v>248</v>
      </c>
      <c r="D90" s="89">
        <v>241</v>
      </c>
      <c r="E90" s="89">
        <v>285</v>
      </c>
      <c r="F90" s="89">
        <v>174</v>
      </c>
      <c r="G90" s="89">
        <v>203</v>
      </c>
      <c r="H90" s="403">
        <v>232</v>
      </c>
      <c r="I90" s="89">
        <v>260.9502109538368</v>
      </c>
      <c r="J90" s="89">
        <v>272.89440083596742</v>
      </c>
      <c r="K90" s="109">
        <v>239.60557647372553</v>
      </c>
      <c r="L90" s="2"/>
      <c r="R90" s="2"/>
    </row>
    <row r="91" spans="1:18" x14ac:dyDescent="0.25">
      <c r="A91" s="2"/>
      <c r="B91" s="544" t="s">
        <v>127</v>
      </c>
      <c r="C91" s="89">
        <v>63</v>
      </c>
      <c r="D91" s="89">
        <v>90</v>
      </c>
      <c r="E91" s="89">
        <v>65</v>
      </c>
      <c r="F91" s="89">
        <v>68</v>
      </c>
      <c r="G91" s="89">
        <v>71</v>
      </c>
      <c r="H91" s="89">
        <v>66.868362558656443</v>
      </c>
      <c r="I91" s="89">
        <v>64.865296940450079</v>
      </c>
      <c r="J91" s="89">
        <v>66.612709732982111</v>
      </c>
      <c r="K91" s="109">
        <v>69.418296154011074</v>
      </c>
      <c r="L91" s="2"/>
      <c r="R91" s="2"/>
    </row>
    <row r="92" spans="1:18" x14ac:dyDescent="0.25">
      <c r="A92" s="2"/>
      <c r="B92" s="544" t="s">
        <v>102</v>
      </c>
      <c r="C92" s="403">
        <v>128.80958261299085</v>
      </c>
      <c r="D92" s="403">
        <v>128.80958261299085</v>
      </c>
      <c r="E92" s="403">
        <v>128.80958261299085</v>
      </c>
      <c r="F92" s="403">
        <v>128.80958261299085</v>
      </c>
      <c r="G92" s="403">
        <v>128.80958261299085</v>
      </c>
      <c r="H92" s="89">
        <v>128.80958261299085</v>
      </c>
      <c r="I92" s="89">
        <v>161.47163149454943</v>
      </c>
      <c r="J92" s="89">
        <v>165.19457385920995</v>
      </c>
      <c r="K92" s="109">
        <v>137.44046262896308</v>
      </c>
      <c r="L92" s="2"/>
      <c r="R92" s="2"/>
    </row>
    <row r="93" spans="1:18" x14ac:dyDescent="0.25">
      <c r="A93" s="2"/>
      <c r="B93" s="544" t="s">
        <v>25</v>
      </c>
      <c r="C93" s="89">
        <v>302</v>
      </c>
      <c r="D93" s="89">
        <v>235</v>
      </c>
      <c r="E93" s="89">
        <v>115</v>
      </c>
      <c r="F93" s="89">
        <v>128</v>
      </c>
      <c r="G93" s="89">
        <v>116</v>
      </c>
      <c r="H93" s="403">
        <v>116</v>
      </c>
      <c r="I93" s="403">
        <v>145.72722268607583</v>
      </c>
      <c r="J93" s="89">
        <v>145.72722268607583</v>
      </c>
      <c r="K93" s="109">
        <v>162.93180567151899</v>
      </c>
      <c r="L93" s="2"/>
      <c r="R93" s="2"/>
    </row>
    <row r="94" spans="1:18" x14ac:dyDescent="0.25">
      <c r="A94" s="2"/>
      <c r="B94" s="544" t="s">
        <v>49</v>
      </c>
      <c r="C94" s="89">
        <v>174</v>
      </c>
      <c r="D94" s="89">
        <v>159</v>
      </c>
      <c r="E94" s="89">
        <v>156</v>
      </c>
      <c r="F94" s="89">
        <v>166</v>
      </c>
      <c r="G94" s="89">
        <v>165</v>
      </c>
      <c r="H94" s="89">
        <v>171.04223265003705</v>
      </c>
      <c r="I94" s="89">
        <v>154.29732956875483</v>
      </c>
      <c r="J94" s="89">
        <v>126.76477069315959</v>
      </c>
      <c r="K94" s="109">
        <v>159.01304161399392</v>
      </c>
      <c r="L94" s="2"/>
      <c r="R94" s="2"/>
    </row>
    <row r="95" spans="1:18" x14ac:dyDescent="0.25">
      <c r="A95" s="2"/>
      <c r="B95" s="690" t="s">
        <v>229</v>
      </c>
      <c r="C95" s="403">
        <v>53.494690046925172</v>
      </c>
      <c r="D95" s="403">
        <v>53.494690046925172</v>
      </c>
      <c r="E95" s="403">
        <v>53.494690046925172</v>
      </c>
      <c r="F95" s="403">
        <v>53.494690046925172</v>
      </c>
      <c r="G95" s="403">
        <v>53.494690046925172</v>
      </c>
      <c r="H95" s="89">
        <v>53.494690046925172</v>
      </c>
      <c r="I95" s="89">
        <v>49.229873485106992</v>
      </c>
      <c r="J95" s="89">
        <v>48.55681795371887</v>
      </c>
      <c r="K95" s="109">
        <v>52.344353965047098</v>
      </c>
      <c r="L95" s="2"/>
      <c r="R95" s="2"/>
    </row>
    <row r="96" spans="1:18" x14ac:dyDescent="0.25">
      <c r="A96" s="2"/>
      <c r="B96" s="690" t="s">
        <v>230</v>
      </c>
      <c r="C96" s="403">
        <v>164.70733514448011</v>
      </c>
      <c r="D96" s="403">
        <v>164.70733514448011</v>
      </c>
      <c r="E96" s="403">
        <v>164.70733514448011</v>
      </c>
      <c r="F96" s="403">
        <v>164.70733514448011</v>
      </c>
      <c r="G96" s="403">
        <v>164.70733514448011</v>
      </c>
      <c r="H96" s="89">
        <v>164.70733514448011</v>
      </c>
      <c r="I96" s="89">
        <v>192.86921146407633</v>
      </c>
      <c r="J96" s="403">
        <v>192.86921146407633</v>
      </c>
      <c r="K96" s="109">
        <v>171.74780422437914</v>
      </c>
      <c r="L96" s="2"/>
      <c r="R96" s="2"/>
    </row>
    <row r="97" spans="1:18" x14ac:dyDescent="0.25">
      <c r="A97" s="2"/>
      <c r="B97" s="544" t="s">
        <v>72</v>
      </c>
      <c r="C97" s="89">
        <v>117</v>
      </c>
      <c r="D97" s="89">
        <v>86</v>
      </c>
      <c r="E97" s="89">
        <v>88</v>
      </c>
      <c r="F97" s="89">
        <v>113</v>
      </c>
      <c r="G97" s="89">
        <v>138</v>
      </c>
      <c r="H97" s="89">
        <v>111.91652259817239</v>
      </c>
      <c r="I97" s="89">
        <v>113.12799129932868</v>
      </c>
      <c r="J97" s="89">
        <v>107.85241611186795</v>
      </c>
      <c r="K97" s="109">
        <v>109.36211625117112</v>
      </c>
      <c r="L97" s="2"/>
    </row>
    <row r="98" spans="1:18" x14ac:dyDescent="0.25">
      <c r="A98" s="2"/>
      <c r="B98" s="544" t="s">
        <v>128</v>
      </c>
      <c r="C98" s="89">
        <v>96</v>
      </c>
      <c r="D98" s="89">
        <v>76</v>
      </c>
      <c r="E98" s="89">
        <v>196</v>
      </c>
      <c r="F98" s="89">
        <v>75</v>
      </c>
      <c r="G98" s="89">
        <v>93</v>
      </c>
      <c r="H98" s="89">
        <v>57.717955050629776</v>
      </c>
      <c r="I98" s="89">
        <v>50.345117161591382</v>
      </c>
      <c r="J98" s="89">
        <v>51.222028756466266</v>
      </c>
      <c r="K98" s="109">
        <v>86.910637621085925</v>
      </c>
      <c r="L98" s="2"/>
      <c r="R98" s="2"/>
    </row>
    <row r="99" spans="1:18" x14ac:dyDescent="0.25">
      <c r="A99" s="2"/>
      <c r="B99" s="544" t="s">
        <v>129</v>
      </c>
      <c r="C99" s="89">
        <v>61</v>
      </c>
      <c r="D99" s="89">
        <v>58</v>
      </c>
      <c r="E99" s="89">
        <v>81</v>
      </c>
      <c r="F99" s="89">
        <v>59</v>
      </c>
      <c r="G99" s="89">
        <v>53</v>
      </c>
      <c r="H99" s="89">
        <v>52.790812546307734</v>
      </c>
      <c r="I99" s="89">
        <v>54.981756784675831</v>
      </c>
      <c r="J99" s="89">
        <v>58.427989354136933</v>
      </c>
      <c r="K99" s="109">
        <v>59.77506983564006</v>
      </c>
      <c r="L99" s="2"/>
      <c r="R99" s="2"/>
    </row>
    <row r="100" spans="1:18" x14ac:dyDescent="0.25">
      <c r="A100" s="2"/>
      <c r="B100" s="544" t="s">
        <v>35</v>
      </c>
      <c r="C100" s="89">
        <v>137</v>
      </c>
      <c r="D100" s="89">
        <v>126</v>
      </c>
      <c r="E100" s="89">
        <v>149</v>
      </c>
      <c r="F100" s="89">
        <v>130</v>
      </c>
      <c r="G100" s="89">
        <v>140</v>
      </c>
      <c r="H100" s="89">
        <v>141.47937762410473</v>
      </c>
      <c r="I100" s="89">
        <v>137.58081779008816</v>
      </c>
      <c r="J100" s="89">
        <v>116.27447711415013</v>
      </c>
      <c r="K100" s="109">
        <v>134.66683406604287</v>
      </c>
      <c r="L100" s="2"/>
      <c r="R100" s="2"/>
    </row>
    <row r="101" spans="1:18" x14ac:dyDescent="0.25">
      <c r="A101" s="2"/>
      <c r="B101" s="544" t="s">
        <v>130</v>
      </c>
      <c r="C101" s="89">
        <v>80</v>
      </c>
      <c r="D101" s="89">
        <v>80</v>
      </c>
      <c r="E101" s="89">
        <v>93</v>
      </c>
      <c r="F101" s="89">
        <v>95</v>
      </c>
      <c r="G101" s="89">
        <v>100</v>
      </c>
      <c r="H101" s="89">
        <v>108.39713509508522</v>
      </c>
      <c r="I101" s="89">
        <v>105.99150822932172</v>
      </c>
      <c r="J101" s="89">
        <v>111.74637783705134</v>
      </c>
      <c r="K101" s="109">
        <v>96.766877645182291</v>
      </c>
      <c r="L101" s="2"/>
      <c r="R101" s="2"/>
    </row>
    <row r="102" spans="1:18" x14ac:dyDescent="0.25">
      <c r="A102" s="2"/>
      <c r="B102" s="544" t="s">
        <v>41</v>
      </c>
      <c r="C102" s="89">
        <v>153</v>
      </c>
      <c r="D102" s="89">
        <v>152</v>
      </c>
      <c r="E102" s="89">
        <v>155</v>
      </c>
      <c r="F102" s="89">
        <v>149</v>
      </c>
      <c r="G102" s="89">
        <v>152</v>
      </c>
      <c r="H102" s="89">
        <v>126.69795011113854</v>
      </c>
      <c r="I102" s="89">
        <v>121.87932364164267</v>
      </c>
      <c r="J102" s="89">
        <v>126.86230017526674</v>
      </c>
      <c r="K102" s="109">
        <v>142.05494674100601</v>
      </c>
      <c r="L102" s="2"/>
      <c r="R102" s="2"/>
    </row>
    <row r="103" spans="1:18" x14ac:dyDescent="0.25">
      <c r="A103" s="2"/>
      <c r="B103" s="690" t="s">
        <v>233</v>
      </c>
      <c r="C103" s="403">
        <v>42.936527537663629</v>
      </c>
      <c r="D103" s="403">
        <v>42.936527537663629</v>
      </c>
      <c r="E103" s="403">
        <v>42.936527537663629</v>
      </c>
      <c r="F103" s="403">
        <v>42.936527537663629</v>
      </c>
      <c r="G103" s="403">
        <v>42.936527537663629</v>
      </c>
      <c r="H103" s="89">
        <v>42.936527537663629</v>
      </c>
      <c r="I103" s="89">
        <v>34.826236489520781</v>
      </c>
      <c r="J103" s="89">
        <v>36.317696507899349</v>
      </c>
      <c r="K103" s="109">
        <v>41.095387277925241</v>
      </c>
      <c r="L103" s="2"/>
      <c r="R103" s="2"/>
    </row>
    <row r="104" spans="1:18" x14ac:dyDescent="0.25">
      <c r="A104" s="2"/>
      <c r="B104" s="544" t="s">
        <v>104</v>
      </c>
      <c r="C104" s="89">
        <v>75</v>
      </c>
      <c r="D104" s="89">
        <v>71</v>
      </c>
      <c r="E104" s="89">
        <v>80</v>
      </c>
      <c r="F104" s="89">
        <v>82</v>
      </c>
      <c r="G104" s="89">
        <v>85</v>
      </c>
      <c r="H104" s="89">
        <v>83.761422573474917</v>
      </c>
      <c r="I104" s="89">
        <v>81.144436622304738</v>
      </c>
      <c r="J104" s="89">
        <v>90.804229749948576</v>
      </c>
      <c r="K104" s="109">
        <v>81.088761118216027</v>
      </c>
      <c r="L104" s="2"/>
      <c r="R104" s="2"/>
    </row>
    <row r="105" spans="1:18" x14ac:dyDescent="0.25">
      <c r="A105" s="2"/>
      <c r="B105" s="544" t="s">
        <v>131</v>
      </c>
      <c r="C105" s="89">
        <v>70</v>
      </c>
      <c r="D105" s="89">
        <v>87</v>
      </c>
      <c r="E105" s="89">
        <v>98</v>
      </c>
      <c r="F105" s="89">
        <v>101</v>
      </c>
      <c r="G105" s="89">
        <v>102</v>
      </c>
      <c r="H105" s="89">
        <v>87.984687577179542</v>
      </c>
      <c r="I105" s="89">
        <v>84.509877287563341</v>
      </c>
      <c r="J105" s="89">
        <v>97.526516533496491</v>
      </c>
      <c r="K105" s="109">
        <v>91.002635174779925</v>
      </c>
      <c r="L105" s="2"/>
      <c r="R105" s="2"/>
    </row>
    <row r="106" spans="1:18" x14ac:dyDescent="0.25">
      <c r="A106" s="2"/>
      <c r="B106" s="544" t="s">
        <v>132</v>
      </c>
      <c r="C106" s="89">
        <v>54</v>
      </c>
      <c r="D106" s="89">
        <v>60</v>
      </c>
      <c r="E106" s="89">
        <v>57</v>
      </c>
      <c r="F106" s="89">
        <v>64</v>
      </c>
      <c r="G106" s="89">
        <v>108</v>
      </c>
      <c r="H106" s="89">
        <v>102.06223758952827</v>
      </c>
      <c r="I106" s="89">
        <v>84.977893074105111</v>
      </c>
      <c r="J106" s="89">
        <v>97.549158226616967</v>
      </c>
      <c r="K106" s="109">
        <v>78.448661111281297</v>
      </c>
      <c r="L106" s="2"/>
      <c r="R106" s="2"/>
    </row>
    <row r="107" spans="1:18" x14ac:dyDescent="0.25">
      <c r="A107" s="2"/>
      <c r="B107" s="544" t="s">
        <v>92</v>
      </c>
      <c r="C107" s="403">
        <v>127.40182761175598</v>
      </c>
      <c r="D107" s="403">
        <v>127.40182761175598</v>
      </c>
      <c r="E107" s="403">
        <v>127.40182761175598</v>
      </c>
      <c r="F107" s="403">
        <v>127.40182761175598</v>
      </c>
      <c r="G107" s="403">
        <v>127.40182761175598</v>
      </c>
      <c r="H107" s="89">
        <v>127.40182761175598</v>
      </c>
      <c r="I107" s="89">
        <v>129.3227102018636</v>
      </c>
      <c r="J107" s="89">
        <v>118.71242480735739</v>
      </c>
      <c r="K107" s="109">
        <v>126.5557625849696</v>
      </c>
      <c r="L107" s="2"/>
      <c r="R107" s="2"/>
    </row>
    <row r="108" spans="1:18" x14ac:dyDescent="0.25">
      <c r="A108" s="2"/>
      <c r="B108" s="544" t="s">
        <v>133</v>
      </c>
      <c r="C108" s="89">
        <v>44</v>
      </c>
      <c r="D108" s="89">
        <v>29</v>
      </c>
      <c r="E108" s="89">
        <v>36</v>
      </c>
      <c r="F108" s="89">
        <v>32</v>
      </c>
      <c r="G108" s="89">
        <v>31</v>
      </c>
      <c r="H108" s="89">
        <v>31.674487527784638</v>
      </c>
      <c r="I108" s="89">
        <v>34.030922922055815</v>
      </c>
      <c r="J108" s="89">
        <v>37.352544656395423</v>
      </c>
      <c r="K108" s="109">
        <v>34.382244388279489</v>
      </c>
      <c r="L108" s="2"/>
      <c r="R108" s="2"/>
    </row>
    <row r="109" spans="1:18" x14ac:dyDescent="0.25">
      <c r="A109" s="2"/>
      <c r="B109" s="544" t="s">
        <v>93</v>
      </c>
      <c r="C109" s="89">
        <v>75</v>
      </c>
      <c r="D109" s="89">
        <v>85</v>
      </c>
      <c r="E109" s="89">
        <v>87</v>
      </c>
      <c r="F109" s="89">
        <v>78</v>
      </c>
      <c r="G109" s="89">
        <v>77</v>
      </c>
      <c r="H109" s="89">
        <v>76.722647567300569</v>
      </c>
      <c r="I109" s="89">
        <v>96.075024701013191</v>
      </c>
      <c r="J109" s="403">
        <v>96.075024701013191</v>
      </c>
      <c r="K109" s="109">
        <v>83.859087121165857</v>
      </c>
      <c r="L109" s="2"/>
      <c r="R109" s="2"/>
    </row>
    <row r="110" spans="1:18" x14ac:dyDescent="0.25">
      <c r="A110" s="2"/>
      <c r="B110" s="544" t="s">
        <v>71</v>
      </c>
      <c r="C110" s="89">
        <v>123</v>
      </c>
      <c r="D110" s="89">
        <v>134</v>
      </c>
      <c r="E110" s="89">
        <v>82</v>
      </c>
      <c r="F110" s="89">
        <v>122</v>
      </c>
      <c r="G110" s="89">
        <v>89</v>
      </c>
      <c r="H110" s="89">
        <v>71.091627562361069</v>
      </c>
      <c r="I110" s="89">
        <v>91.667567079162481</v>
      </c>
      <c r="J110" s="89">
        <v>90.440656888709441</v>
      </c>
      <c r="K110" s="109">
        <v>100.39998144127912</v>
      </c>
      <c r="L110" s="2"/>
      <c r="R110" s="2"/>
    </row>
    <row r="111" spans="1:18" x14ac:dyDescent="0.25">
      <c r="A111" s="2"/>
      <c r="B111" s="544" t="s">
        <v>106</v>
      </c>
      <c r="C111" s="89">
        <v>45</v>
      </c>
      <c r="D111" s="89">
        <v>38</v>
      </c>
      <c r="E111" s="89">
        <v>36</v>
      </c>
      <c r="F111" s="89">
        <v>35</v>
      </c>
      <c r="G111" s="89">
        <v>35</v>
      </c>
      <c r="H111" s="89">
        <v>39.417140034576434</v>
      </c>
      <c r="I111" s="89">
        <v>36.436349595315747</v>
      </c>
      <c r="J111" s="89">
        <v>38.062395867770981</v>
      </c>
      <c r="K111" s="109">
        <v>37.864485687207896</v>
      </c>
      <c r="L111" s="2"/>
      <c r="R111" s="2"/>
    </row>
    <row r="112" spans="1:18" x14ac:dyDescent="0.25">
      <c r="A112" s="2"/>
      <c r="B112" s="544" t="s">
        <v>85</v>
      </c>
      <c r="C112" s="89">
        <v>70</v>
      </c>
      <c r="D112" s="89">
        <v>54</v>
      </c>
      <c r="E112" s="89">
        <v>54</v>
      </c>
      <c r="F112" s="89">
        <v>56</v>
      </c>
      <c r="G112" s="89">
        <v>63</v>
      </c>
      <c r="H112" s="89">
        <v>66.16448505803902</v>
      </c>
      <c r="I112" s="89">
        <v>63.261716789642222</v>
      </c>
      <c r="J112" s="89">
        <v>72.836232019423392</v>
      </c>
      <c r="K112" s="109">
        <v>62.407804233388077</v>
      </c>
      <c r="L112" s="2"/>
      <c r="R112" s="2"/>
    </row>
    <row r="113" spans="1:18" x14ac:dyDescent="0.25">
      <c r="A113" s="2"/>
      <c r="B113" s="544" t="s">
        <v>42</v>
      </c>
      <c r="C113" s="89">
        <v>74</v>
      </c>
      <c r="D113" s="89">
        <v>69</v>
      </c>
      <c r="E113" s="89">
        <v>60</v>
      </c>
      <c r="F113" s="89">
        <v>55</v>
      </c>
      <c r="G113" s="89">
        <v>71</v>
      </c>
      <c r="H113" s="89">
        <v>74.611015065448242</v>
      </c>
      <c r="I113" s="89">
        <v>63.546439758553966</v>
      </c>
      <c r="J113" s="89">
        <v>63.406002337774268</v>
      </c>
      <c r="K113" s="109">
        <v>66.320432145222057</v>
      </c>
      <c r="L113" s="2"/>
      <c r="R113" s="2"/>
    </row>
    <row r="114" spans="1:18" x14ac:dyDescent="0.25">
      <c r="A114" s="2"/>
      <c r="B114" s="544" t="s">
        <v>70</v>
      </c>
      <c r="C114" s="89">
        <v>13</v>
      </c>
      <c r="D114" s="89">
        <v>31</v>
      </c>
      <c r="E114" s="89">
        <v>29</v>
      </c>
      <c r="F114" s="89">
        <v>29</v>
      </c>
      <c r="G114" s="89">
        <v>30</v>
      </c>
      <c r="H114" s="89">
        <v>36.601630032106691</v>
      </c>
      <c r="I114" s="89">
        <v>37.41786700481881</v>
      </c>
      <c r="J114" s="89">
        <v>30.877458970917242</v>
      </c>
      <c r="K114" s="109">
        <v>29.612119500980345</v>
      </c>
      <c r="L114" s="2"/>
      <c r="R114" s="2"/>
    </row>
    <row r="115" spans="1:18" x14ac:dyDescent="0.25">
      <c r="A115" s="2"/>
      <c r="B115" s="544" t="s">
        <v>27</v>
      </c>
      <c r="C115" s="89">
        <v>158</v>
      </c>
      <c r="D115" s="89">
        <v>152</v>
      </c>
      <c r="E115" s="89">
        <v>161</v>
      </c>
      <c r="F115" s="89">
        <v>154</v>
      </c>
      <c r="G115" s="89">
        <v>152</v>
      </c>
      <c r="H115" s="89">
        <v>164.70733514448014</v>
      </c>
      <c r="I115" s="89">
        <v>156.46608047493274</v>
      </c>
      <c r="J115" s="89">
        <v>142.54006376053172</v>
      </c>
      <c r="K115" s="109">
        <v>155.08918492249308</v>
      </c>
      <c r="L115" s="2"/>
      <c r="R115" s="2"/>
    </row>
    <row r="116" spans="1:18" x14ac:dyDescent="0.25">
      <c r="A116" s="2"/>
      <c r="B116" s="544" t="s">
        <v>32</v>
      </c>
      <c r="C116" s="89">
        <v>144</v>
      </c>
      <c r="D116" s="89">
        <v>94</v>
      </c>
      <c r="E116" s="89">
        <v>108</v>
      </c>
      <c r="F116" s="89">
        <v>102</v>
      </c>
      <c r="G116" s="89">
        <v>114</v>
      </c>
      <c r="H116" s="89">
        <v>114.0281551000247</v>
      </c>
      <c r="I116" s="89">
        <v>107.67886401839273</v>
      </c>
      <c r="J116" s="89">
        <v>109.38289272833015</v>
      </c>
      <c r="K116" s="109">
        <v>111.63623898084344</v>
      </c>
      <c r="L116" s="2"/>
      <c r="R116" s="2"/>
    </row>
    <row r="117" spans="1:18" x14ac:dyDescent="0.25">
      <c r="A117" s="2"/>
      <c r="B117" s="544" t="s">
        <v>46</v>
      </c>
      <c r="C117" s="89">
        <v>141</v>
      </c>
      <c r="D117" s="89">
        <v>136</v>
      </c>
      <c r="E117" s="89">
        <v>145</v>
      </c>
      <c r="F117" s="89">
        <v>133</v>
      </c>
      <c r="G117" s="89">
        <v>148</v>
      </c>
      <c r="H117" s="89">
        <v>128.80958261299085</v>
      </c>
      <c r="I117" s="89">
        <v>124.76410597642607</v>
      </c>
      <c r="J117" s="89">
        <v>127.51051353323986</v>
      </c>
      <c r="K117" s="109">
        <v>135.51052526533209</v>
      </c>
      <c r="L117" s="2"/>
      <c r="R117" s="2"/>
    </row>
    <row r="118" spans="1:18" x14ac:dyDescent="0.25">
      <c r="A118" s="2"/>
      <c r="B118" s="544" t="s">
        <v>86</v>
      </c>
      <c r="C118" s="89">
        <v>108</v>
      </c>
      <c r="D118" s="89">
        <v>59</v>
      </c>
      <c r="E118" s="89">
        <v>67</v>
      </c>
      <c r="F118" s="89">
        <v>68</v>
      </c>
      <c r="G118" s="89">
        <v>61</v>
      </c>
      <c r="H118" s="89">
        <v>56.310200049394908</v>
      </c>
      <c r="I118" s="89">
        <v>56.812255422299508</v>
      </c>
      <c r="J118" s="89">
        <v>54.691952294836057</v>
      </c>
      <c r="K118" s="109">
        <v>66.351800970816313</v>
      </c>
      <c r="L118" s="2"/>
      <c r="R118" s="2"/>
    </row>
    <row r="119" spans="1:18" x14ac:dyDescent="0.25">
      <c r="A119" s="2"/>
      <c r="B119" s="544" t="s">
        <v>30</v>
      </c>
      <c r="C119" s="89">
        <v>132</v>
      </c>
      <c r="D119" s="89">
        <v>82</v>
      </c>
      <c r="E119" s="89">
        <v>98</v>
      </c>
      <c r="F119" s="89">
        <v>83</v>
      </c>
      <c r="G119" s="89">
        <v>91</v>
      </c>
      <c r="H119" s="89">
        <v>93.615707582119029</v>
      </c>
      <c r="I119" s="89">
        <v>90.526664732340961</v>
      </c>
      <c r="J119" s="89">
        <v>77.688336038194578</v>
      </c>
      <c r="K119" s="109">
        <v>93.478838544081825</v>
      </c>
      <c r="L119" s="2"/>
      <c r="R119" s="2"/>
    </row>
    <row r="120" spans="1:18" x14ac:dyDescent="0.25">
      <c r="A120" s="2"/>
      <c r="B120" s="544" t="s">
        <v>76</v>
      </c>
      <c r="C120" s="89">
        <v>82</v>
      </c>
      <c r="D120" s="89">
        <v>66</v>
      </c>
      <c r="E120" s="89">
        <v>77</v>
      </c>
      <c r="F120" s="89">
        <v>87</v>
      </c>
      <c r="G120" s="89">
        <v>81</v>
      </c>
      <c r="H120" s="89">
        <v>69.683872561126208</v>
      </c>
      <c r="I120" s="89">
        <v>62.865322361957418</v>
      </c>
      <c r="J120" s="89">
        <v>68.813801476236009</v>
      </c>
      <c r="K120" s="109">
        <v>74.295374549914953</v>
      </c>
      <c r="L120" s="2"/>
      <c r="R120" s="2"/>
    </row>
    <row r="121" spans="1:18" x14ac:dyDescent="0.25">
      <c r="A121" s="2"/>
      <c r="B121" s="544" t="s">
        <v>31</v>
      </c>
      <c r="C121" s="89">
        <v>107</v>
      </c>
      <c r="D121" s="89">
        <v>92</v>
      </c>
      <c r="E121" s="89">
        <v>92</v>
      </c>
      <c r="F121" s="89">
        <v>74</v>
      </c>
      <c r="G121" s="89">
        <v>65</v>
      </c>
      <c r="H121" s="89">
        <v>66.868362558656457</v>
      </c>
      <c r="I121" s="89">
        <v>98.286295506100601</v>
      </c>
      <c r="J121" s="89">
        <v>97.394521504563642</v>
      </c>
      <c r="K121" s="109">
        <v>86.568647446165087</v>
      </c>
      <c r="L121" s="2"/>
      <c r="R121" s="2"/>
    </row>
    <row r="122" spans="1:18" x14ac:dyDescent="0.25">
      <c r="A122" s="2"/>
      <c r="B122" s="544" t="s">
        <v>134</v>
      </c>
      <c r="C122" s="89">
        <v>54</v>
      </c>
      <c r="D122" s="89">
        <v>65</v>
      </c>
      <c r="E122" s="89">
        <v>60</v>
      </c>
      <c r="F122" s="89">
        <v>52</v>
      </c>
      <c r="G122" s="89">
        <v>55</v>
      </c>
      <c r="H122" s="89">
        <v>59.125710051864658</v>
      </c>
      <c r="I122" s="89">
        <v>56.881764033317729</v>
      </c>
      <c r="J122" s="89">
        <v>54.503682792685296</v>
      </c>
      <c r="K122" s="109">
        <v>57.06389460973346</v>
      </c>
      <c r="L122" s="2"/>
      <c r="R122" s="2"/>
    </row>
    <row r="123" spans="1:18" x14ac:dyDescent="0.25">
      <c r="A123" s="2"/>
      <c r="B123" s="544" t="s">
        <v>11</v>
      </c>
      <c r="C123" s="89">
        <v>77</v>
      </c>
      <c r="D123" s="89">
        <v>77</v>
      </c>
      <c r="E123" s="89">
        <v>112</v>
      </c>
      <c r="F123" s="89">
        <v>126</v>
      </c>
      <c r="G123" s="89">
        <v>106</v>
      </c>
      <c r="H123" s="89">
        <v>87.280810076562105</v>
      </c>
      <c r="I123" s="89">
        <v>93.975869824723745</v>
      </c>
      <c r="J123" s="89">
        <v>102.04327135154705</v>
      </c>
      <c r="K123" s="109">
        <v>97.662493906604112</v>
      </c>
      <c r="L123" s="2"/>
      <c r="R123" s="2"/>
    </row>
    <row r="124" spans="1:18" x14ac:dyDescent="0.25">
      <c r="A124" s="2"/>
      <c r="B124" s="544" t="s">
        <v>135</v>
      </c>
      <c r="C124" s="89">
        <v>85</v>
      </c>
      <c r="D124" s="89">
        <v>46</v>
      </c>
      <c r="E124" s="89">
        <v>50</v>
      </c>
      <c r="F124" s="89">
        <v>55</v>
      </c>
      <c r="G124" s="89">
        <v>61</v>
      </c>
      <c r="H124" s="89">
        <v>66.868362558656443</v>
      </c>
      <c r="I124" s="89">
        <v>66.571712418499914</v>
      </c>
      <c r="J124" s="89">
        <v>53.802542687136558</v>
      </c>
      <c r="K124" s="109">
        <v>60.53032720803661</v>
      </c>
      <c r="L124" s="2"/>
      <c r="R124" s="2"/>
    </row>
    <row r="125" spans="1:18" x14ac:dyDescent="0.25">
      <c r="A125" s="2"/>
      <c r="B125" s="544" t="s">
        <v>136</v>
      </c>
      <c r="C125" s="89">
        <v>71</v>
      </c>
      <c r="D125" s="89">
        <v>73</v>
      </c>
      <c r="E125" s="89">
        <v>72</v>
      </c>
      <c r="F125" s="89">
        <v>76</v>
      </c>
      <c r="G125" s="89">
        <v>83</v>
      </c>
      <c r="H125" s="89">
        <v>79.538157569770291</v>
      </c>
      <c r="I125" s="89">
        <v>87.458288496564492</v>
      </c>
      <c r="J125" s="89">
        <v>121.61909895469401</v>
      </c>
      <c r="K125" s="109">
        <v>82.951943127628596</v>
      </c>
      <c r="L125" s="2"/>
      <c r="R125" s="2"/>
    </row>
    <row r="126" spans="1:18" x14ac:dyDescent="0.25">
      <c r="A126" s="2"/>
      <c r="B126" s="544" t="s">
        <v>137</v>
      </c>
      <c r="C126" s="89">
        <v>180</v>
      </c>
      <c r="D126" s="89">
        <v>200</v>
      </c>
      <c r="E126" s="89">
        <v>262</v>
      </c>
      <c r="F126" s="89">
        <v>154</v>
      </c>
      <c r="G126" s="89">
        <v>161</v>
      </c>
      <c r="H126" s="89">
        <v>325.89528278587301</v>
      </c>
      <c r="I126" s="89">
        <v>330.2366697277626</v>
      </c>
      <c r="J126" s="89">
        <v>313.44553574776415</v>
      </c>
      <c r="K126" s="109">
        <v>240.82218603267495</v>
      </c>
      <c r="L126" s="2"/>
      <c r="R126" s="2"/>
    </row>
    <row r="127" spans="1:18" x14ac:dyDescent="0.25">
      <c r="A127" s="2"/>
      <c r="B127" s="544" t="s">
        <v>69</v>
      </c>
      <c r="C127" s="89">
        <v>88</v>
      </c>
      <c r="D127" s="89">
        <v>73</v>
      </c>
      <c r="E127" s="89">
        <v>92</v>
      </c>
      <c r="F127" s="89">
        <v>95</v>
      </c>
      <c r="G127" s="89">
        <v>112</v>
      </c>
      <c r="H127" s="89">
        <v>93.615707582119029</v>
      </c>
      <c r="I127" s="89">
        <v>80.554426619927298</v>
      </c>
      <c r="J127" s="89">
        <v>85.962941943854773</v>
      </c>
      <c r="K127" s="109">
        <v>90.016634518237638</v>
      </c>
      <c r="L127" s="2"/>
      <c r="R127" s="2"/>
    </row>
    <row r="128" spans="1:18" x14ac:dyDescent="0.25">
      <c r="A128" s="2"/>
      <c r="B128" s="544" t="s">
        <v>138</v>
      </c>
      <c r="C128" s="89">
        <v>58</v>
      </c>
      <c r="D128" s="89">
        <v>60</v>
      </c>
      <c r="E128" s="89">
        <v>74</v>
      </c>
      <c r="F128" s="89">
        <v>72</v>
      </c>
      <c r="G128" s="89">
        <v>67</v>
      </c>
      <c r="H128" s="89">
        <v>75.314892566065694</v>
      </c>
      <c r="I128" s="89">
        <v>74.574104071510561</v>
      </c>
      <c r="J128" s="89">
        <v>74.31235673874221</v>
      </c>
      <c r="K128" s="109">
        <v>69.40016917203981</v>
      </c>
      <c r="L128" s="2"/>
      <c r="R128" s="2"/>
    </row>
    <row r="129" spans="1:18" x14ac:dyDescent="0.25">
      <c r="A129" s="2"/>
      <c r="B129" s="544" t="s">
        <v>45</v>
      </c>
      <c r="C129" s="89">
        <v>73</v>
      </c>
      <c r="D129" s="89">
        <v>69</v>
      </c>
      <c r="E129" s="89">
        <v>70</v>
      </c>
      <c r="F129" s="89">
        <v>85</v>
      </c>
      <c r="G129" s="89">
        <v>98</v>
      </c>
      <c r="H129" s="89">
        <v>96.431217584588794</v>
      </c>
      <c r="I129" s="89">
        <v>101.23194902427424</v>
      </c>
      <c r="J129" s="89">
        <v>81.197394637797757</v>
      </c>
      <c r="K129" s="109">
        <v>84.232570155832605</v>
      </c>
      <c r="L129" s="2"/>
      <c r="R129" s="2"/>
    </row>
    <row r="130" spans="1:18" x14ac:dyDescent="0.25">
      <c r="A130" s="2"/>
      <c r="B130" s="544" t="s">
        <v>97</v>
      </c>
      <c r="C130" s="89">
        <v>199</v>
      </c>
      <c r="D130" s="89">
        <v>150</v>
      </c>
      <c r="E130" s="89">
        <v>186</v>
      </c>
      <c r="F130" s="89">
        <v>174</v>
      </c>
      <c r="G130" s="89">
        <v>175</v>
      </c>
      <c r="H130" s="89">
        <v>259.73079772783404</v>
      </c>
      <c r="I130" s="89">
        <v>271.8469031470168</v>
      </c>
      <c r="J130" s="89">
        <v>215.13933905465464</v>
      </c>
      <c r="K130" s="109">
        <v>203.83962999118816</v>
      </c>
      <c r="L130" s="2"/>
      <c r="R130" s="2"/>
    </row>
    <row r="131" spans="1:18" x14ac:dyDescent="0.25">
      <c r="A131" s="2"/>
      <c r="B131" s="544" t="s">
        <v>13</v>
      </c>
      <c r="C131" s="403">
        <v>222.42529019510991</v>
      </c>
      <c r="D131" s="403">
        <v>222.42529019510991</v>
      </c>
      <c r="E131" s="403">
        <v>222.42529019510991</v>
      </c>
      <c r="F131" s="403">
        <v>222.42529019510991</v>
      </c>
      <c r="G131" s="403">
        <v>222.42529019510991</v>
      </c>
      <c r="H131" s="89">
        <v>222.42529019510991</v>
      </c>
      <c r="I131" s="89">
        <v>189.60257808352259</v>
      </c>
      <c r="J131" s="89">
        <v>203.04173059396456</v>
      </c>
      <c r="K131" s="109">
        <v>215.89950623101831</v>
      </c>
      <c r="L131" s="2"/>
      <c r="R131" s="2"/>
    </row>
    <row r="132" spans="1:18" x14ac:dyDescent="0.25">
      <c r="A132" s="2"/>
      <c r="B132" s="544" t="s">
        <v>139</v>
      </c>
      <c r="C132" s="89">
        <v>53</v>
      </c>
      <c r="D132" s="89">
        <v>71</v>
      </c>
      <c r="E132" s="89">
        <v>107</v>
      </c>
      <c r="F132" s="89">
        <v>69</v>
      </c>
      <c r="G132" s="89">
        <v>69</v>
      </c>
      <c r="H132" s="89">
        <v>65.460607557421596</v>
      </c>
      <c r="I132" s="89">
        <v>61.292937738482379</v>
      </c>
      <c r="J132" s="89">
        <v>59.751668287660195</v>
      </c>
      <c r="K132" s="109">
        <v>69.438151697945528</v>
      </c>
      <c r="L132" s="2"/>
      <c r="R132" s="2"/>
    </row>
    <row r="133" spans="1:18" x14ac:dyDescent="0.25">
      <c r="A133" s="2"/>
      <c r="B133" s="544" t="s">
        <v>140</v>
      </c>
      <c r="C133" s="89">
        <v>47</v>
      </c>
      <c r="D133" s="89">
        <v>29</v>
      </c>
      <c r="E133" s="89">
        <v>42</v>
      </c>
      <c r="F133" s="89">
        <v>45</v>
      </c>
      <c r="G133" s="89">
        <v>49</v>
      </c>
      <c r="H133" s="89">
        <v>52.086935045690282</v>
      </c>
      <c r="I133" s="89">
        <v>51.636056118466037</v>
      </c>
      <c r="J133" s="89">
        <v>46.993135542613587</v>
      </c>
      <c r="K133" s="109">
        <v>45.339515838346237</v>
      </c>
      <c r="L133" s="2"/>
      <c r="R133" s="2"/>
    </row>
    <row r="134" spans="1:18" x14ac:dyDescent="0.25">
      <c r="A134" s="2"/>
      <c r="B134" s="544" t="s">
        <v>39</v>
      </c>
      <c r="C134" s="89">
        <v>100</v>
      </c>
      <c r="D134" s="89">
        <v>89</v>
      </c>
      <c r="E134" s="89">
        <v>108</v>
      </c>
      <c r="F134" s="89">
        <v>117</v>
      </c>
      <c r="G134" s="89">
        <v>112</v>
      </c>
      <c r="H134" s="89">
        <v>112.6204000987898</v>
      </c>
      <c r="I134" s="89">
        <v>108.59080530147629</v>
      </c>
      <c r="J134" s="89">
        <v>103.49647951071816</v>
      </c>
      <c r="K134" s="109">
        <v>106.33846061387302</v>
      </c>
      <c r="L134" s="2"/>
      <c r="R134" s="2"/>
    </row>
    <row r="135" spans="1:18" x14ac:dyDescent="0.25">
      <c r="A135" s="2"/>
      <c r="B135" s="544" t="s">
        <v>141</v>
      </c>
      <c r="C135" s="89">
        <v>66</v>
      </c>
      <c r="D135" s="89">
        <v>102</v>
      </c>
      <c r="E135" s="89">
        <v>116</v>
      </c>
      <c r="F135" s="89">
        <v>110</v>
      </c>
      <c r="G135" s="89">
        <v>112</v>
      </c>
      <c r="H135" s="89">
        <v>101.35836008891084</v>
      </c>
      <c r="I135" s="89">
        <v>85.963657115681031</v>
      </c>
      <c r="J135" s="89">
        <v>100.1218054034577</v>
      </c>
      <c r="K135" s="109">
        <v>99.180477826006182</v>
      </c>
      <c r="L135" s="2"/>
      <c r="R135" s="2"/>
    </row>
    <row r="136" spans="1:18" x14ac:dyDescent="0.25">
      <c r="A136" s="2"/>
      <c r="B136" s="690" t="s">
        <v>238</v>
      </c>
      <c r="C136" s="403">
        <v>24.635712521610269</v>
      </c>
      <c r="D136" s="403">
        <v>24.635712521610269</v>
      </c>
      <c r="E136" s="403">
        <v>24.635712521610269</v>
      </c>
      <c r="F136" s="403">
        <v>24.635712521610269</v>
      </c>
      <c r="G136" s="403">
        <v>24.635712521610269</v>
      </c>
      <c r="H136" s="89">
        <v>24.635712521610269</v>
      </c>
      <c r="I136" s="403">
        <v>24.635712521610269</v>
      </c>
      <c r="J136" s="403">
        <v>24.635712521610269</v>
      </c>
      <c r="K136" s="109">
        <v>24.635712521610266</v>
      </c>
      <c r="L136" s="2"/>
      <c r="R136" s="2"/>
    </row>
    <row r="137" spans="1:18" x14ac:dyDescent="0.25">
      <c r="A137" s="2"/>
      <c r="B137" s="544" t="s">
        <v>142</v>
      </c>
      <c r="C137" s="89">
        <v>82</v>
      </c>
      <c r="D137" s="89">
        <v>127</v>
      </c>
      <c r="E137" s="89">
        <v>149</v>
      </c>
      <c r="F137" s="89">
        <v>159</v>
      </c>
      <c r="G137" s="89">
        <v>138</v>
      </c>
      <c r="H137" s="89">
        <v>140.0716226228698</v>
      </c>
      <c r="I137" s="89">
        <v>138.86109383728922</v>
      </c>
      <c r="J137" s="89">
        <v>134.69442645433691</v>
      </c>
      <c r="K137" s="109">
        <v>133.57839286431198</v>
      </c>
      <c r="L137" s="2"/>
      <c r="R137" s="2"/>
    </row>
    <row r="138" spans="1:18" x14ac:dyDescent="0.25">
      <c r="A138" s="2"/>
      <c r="B138" s="544" t="s">
        <v>67</v>
      </c>
      <c r="C138" s="89">
        <v>95</v>
      </c>
      <c r="D138" s="89">
        <v>118</v>
      </c>
      <c r="E138" s="89">
        <v>173</v>
      </c>
      <c r="F138" s="89">
        <v>196</v>
      </c>
      <c r="G138" s="89">
        <v>193</v>
      </c>
      <c r="H138" s="89">
        <v>103.46999259076316</v>
      </c>
      <c r="I138" s="89">
        <v>104.6473543802674</v>
      </c>
      <c r="J138" s="403">
        <v>104.6473543802674</v>
      </c>
      <c r="K138" s="109">
        <v>135.97058766891223</v>
      </c>
      <c r="L138" s="2"/>
      <c r="R138" s="2"/>
    </row>
    <row r="139" spans="1:18" x14ac:dyDescent="0.25">
      <c r="A139" s="2"/>
      <c r="B139" s="544" t="s">
        <v>68</v>
      </c>
      <c r="C139" s="89">
        <v>117</v>
      </c>
      <c r="D139" s="89">
        <v>99</v>
      </c>
      <c r="E139" s="89">
        <v>101</v>
      </c>
      <c r="F139" s="89">
        <v>100</v>
      </c>
      <c r="G139" s="89">
        <v>93</v>
      </c>
      <c r="H139" s="89">
        <v>80.945912571005181</v>
      </c>
      <c r="I139" s="89">
        <v>77.267499758949938</v>
      </c>
      <c r="J139" s="89">
        <v>80.16879943354067</v>
      </c>
      <c r="K139" s="109">
        <v>93.547776470436986</v>
      </c>
      <c r="L139" s="2"/>
      <c r="R139" s="2"/>
    </row>
    <row r="140" spans="1:18" x14ac:dyDescent="0.25">
      <c r="A140" s="2"/>
      <c r="B140" s="544" t="s">
        <v>143</v>
      </c>
      <c r="C140" s="89">
        <v>63</v>
      </c>
      <c r="D140" s="89">
        <v>61</v>
      </c>
      <c r="E140" s="89">
        <v>37</v>
      </c>
      <c r="F140" s="89">
        <v>83</v>
      </c>
      <c r="G140" s="89">
        <v>65</v>
      </c>
      <c r="H140" s="89">
        <v>52.790812546307734</v>
      </c>
      <c r="I140" s="89">
        <v>62.544675677399233</v>
      </c>
      <c r="J140" s="89">
        <v>62.034185312220828</v>
      </c>
      <c r="K140" s="109">
        <v>60.796209191990975</v>
      </c>
      <c r="L140" s="2"/>
      <c r="R140" s="2"/>
    </row>
    <row r="141" spans="1:18" x14ac:dyDescent="0.25">
      <c r="A141" s="2"/>
      <c r="B141" s="544" t="s">
        <v>58</v>
      </c>
      <c r="C141" s="89">
        <v>182</v>
      </c>
      <c r="D141" s="89">
        <v>152</v>
      </c>
      <c r="E141" s="89">
        <v>267</v>
      </c>
      <c r="F141" s="89">
        <v>274</v>
      </c>
      <c r="G141" s="89">
        <v>230</v>
      </c>
      <c r="H141" s="89">
        <v>280.14324524573965</v>
      </c>
      <c r="I141" s="89">
        <v>307.00519486852107</v>
      </c>
      <c r="J141" s="89">
        <v>400.20190163055611</v>
      </c>
      <c r="K141" s="109">
        <v>261.54379271810211</v>
      </c>
      <c r="L141" s="2"/>
      <c r="R141" s="2"/>
    </row>
    <row r="142" spans="1:18" x14ac:dyDescent="0.25">
      <c r="A142" s="2"/>
      <c r="B142" s="690" t="s">
        <v>78</v>
      </c>
      <c r="C142" s="403">
        <v>116.139787601877</v>
      </c>
      <c r="D142" s="403">
        <v>116.139787601877</v>
      </c>
      <c r="E142" s="403">
        <v>116.139787601877</v>
      </c>
      <c r="F142" s="403">
        <v>116.139787601877</v>
      </c>
      <c r="G142" s="403">
        <v>116.139787601877</v>
      </c>
      <c r="H142" s="89">
        <v>116.139787601877</v>
      </c>
      <c r="I142" s="89">
        <v>110.95419612708857</v>
      </c>
      <c r="J142" s="89">
        <v>106.69661135779415</v>
      </c>
      <c r="K142" s="109">
        <v>114.31119163701811</v>
      </c>
      <c r="L142" s="2"/>
      <c r="R142" s="2"/>
    </row>
    <row r="143" spans="1:18" x14ac:dyDescent="0.25">
      <c r="A143" s="2"/>
      <c r="B143" s="544" t="s">
        <v>101</v>
      </c>
      <c r="C143" s="89">
        <v>56</v>
      </c>
      <c r="D143" s="89">
        <v>56</v>
      </c>
      <c r="E143" s="89">
        <v>55</v>
      </c>
      <c r="F143" s="89">
        <v>59</v>
      </c>
      <c r="G143" s="89">
        <v>71</v>
      </c>
      <c r="H143" s="89">
        <v>70.387750061743631</v>
      </c>
      <c r="I143" s="89">
        <v>70.498376619197458</v>
      </c>
      <c r="J143" s="89">
        <v>70.017503080240033</v>
      </c>
      <c r="K143" s="109">
        <v>63.487953720147644</v>
      </c>
      <c r="L143" s="2"/>
      <c r="R143" s="2"/>
    </row>
    <row r="144" spans="1:18" x14ac:dyDescent="0.25">
      <c r="A144" s="2"/>
      <c r="B144" s="544" t="s">
        <v>144</v>
      </c>
      <c r="C144" s="89">
        <v>48</v>
      </c>
      <c r="D144" s="89">
        <v>47</v>
      </c>
      <c r="E144" s="89">
        <v>46</v>
      </c>
      <c r="F144" s="89">
        <v>44</v>
      </c>
      <c r="G144" s="89">
        <v>53</v>
      </c>
      <c r="H144" s="89">
        <v>49.975302543837977</v>
      </c>
      <c r="I144" s="89">
        <v>43.742173640880885</v>
      </c>
      <c r="J144" s="89">
        <v>44.766972098095223</v>
      </c>
      <c r="K144" s="109">
        <v>47.060556035351759</v>
      </c>
      <c r="L144" s="2"/>
      <c r="R144" s="2"/>
    </row>
    <row r="145" spans="1:18" x14ac:dyDescent="0.25">
      <c r="A145" s="2"/>
      <c r="B145" s="544" t="s">
        <v>302</v>
      </c>
      <c r="C145" s="89">
        <v>72</v>
      </c>
      <c r="D145" s="89">
        <v>69</v>
      </c>
      <c r="E145" s="89">
        <v>106</v>
      </c>
      <c r="F145" s="89">
        <v>116</v>
      </c>
      <c r="G145" s="89">
        <v>120</v>
      </c>
      <c r="H145" s="89">
        <v>94.319585082736495</v>
      </c>
      <c r="I145" s="89">
        <v>85.211791191923155</v>
      </c>
      <c r="J145" s="89">
        <v>105.38455729875112</v>
      </c>
      <c r="K145" s="109">
        <v>95.989491696676339</v>
      </c>
      <c r="L145" s="2"/>
      <c r="R145" s="2"/>
    </row>
    <row r="146" spans="1:18" x14ac:dyDescent="0.25">
      <c r="A146" s="2"/>
      <c r="B146" s="544" t="s">
        <v>145</v>
      </c>
      <c r="C146" s="89">
        <v>64</v>
      </c>
      <c r="D146" s="89">
        <v>204</v>
      </c>
      <c r="E146" s="89">
        <v>97</v>
      </c>
      <c r="F146" s="89">
        <v>103</v>
      </c>
      <c r="G146" s="403">
        <v>103</v>
      </c>
      <c r="H146" s="89">
        <v>103.46999259076316</v>
      </c>
      <c r="I146" s="403">
        <v>103.46999259076316</v>
      </c>
      <c r="J146" s="89">
        <v>102.95586501679088</v>
      </c>
      <c r="K146" s="109">
        <v>110.11198127478964</v>
      </c>
      <c r="L146" s="2"/>
      <c r="R146" s="2"/>
    </row>
    <row r="147" spans="1:18" x14ac:dyDescent="0.25">
      <c r="A147" s="2"/>
      <c r="B147" s="544" t="s">
        <v>146</v>
      </c>
      <c r="C147" s="89">
        <v>51</v>
      </c>
      <c r="D147" s="89">
        <v>51</v>
      </c>
      <c r="E147" s="89">
        <v>44</v>
      </c>
      <c r="F147" s="89">
        <v>43</v>
      </c>
      <c r="G147" s="89">
        <v>43</v>
      </c>
      <c r="H147" s="89">
        <v>57.717955050629776</v>
      </c>
      <c r="I147" s="89">
        <v>52.00875222238642</v>
      </c>
      <c r="J147" s="89">
        <v>55.418537227235277</v>
      </c>
      <c r="K147" s="109">
        <v>49.643155562531433</v>
      </c>
      <c r="L147" s="2"/>
      <c r="R147" s="2"/>
    </row>
    <row r="148" spans="1:18" x14ac:dyDescent="0.25">
      <c r="A148" s="2"/>
      <c r="B148" s="544" t="s">
        <v>26</v>
      </c>
      <c r="C148" s="89">
        <v>132</v>
      </c>
      <c r="D148" s="89">
        <v>114</v>
      </c>
      <c r="E148" s="89">
        <v>199</v>
      </c>
      <c r="F148" s="89">
        <v>199</v>
      </c>
      <c r="G148" s="89">
        <v>220</v>
      </c>
      <c r="H148" s="89">
        <v>144.29488762657442</v>
      </c>
      <c r="I148" s="89">
        <v>133.44253045590756</v>
      </c>
      <c r="J148" s="89">
        <v>146.04402548660576</v>
      </c>
      <c r="K148" s="109">
        <v>160.97268044613597</v>
      </c>
      <c r="L148" s="2"/>
      <c r="R148" s="2"/>
    </row>
    <row r="149" spans="1:18" x14ac:dyDescent="0.25">
      <c r="A149" s="2"/>
      <c r="B149" s="690" t="s">
        <v>239</v>
      </c>
      <c r="C149" s="403">
        <v>126.69795011113854</v>
      </c>
      <c r="D149" s="403">
        <v>126.69795011113854</v>
      </c>
      <c r="E149" s="403">
        <v>126.69795011113854</v>
      </c>
      <c r="F149" s="403">
        <v>126.69795011113854</v>
      </c>
      <c r="G149" s="403">
        <v>126.69795011113854</v>
      </c>
      <c r="H149" s="89">
        <v>126.69795011113854</v>
      </c>
      <c r="I149" s="89">
        <v>150.375072743901</v>
      </c>
      <c r="J149" s="403">
        <v>150.375072743901</v>
      </c>
      <c r="K149" s="109">
        <v>132.61723076932915</v>
      </c>
      <c r="L149" s="2"/>
      <c r="R149" s="2"/>
    </row>
    <row r="150" spans="1:18" x14ac:dyDescent="0.25">
      <c r="A150" s="2"/>
      <c r="B150" s="544" t="s">
        <v>34</v>
      </c>
      <c r="C150" s="89">
        <v>360</v>
      </c>
      <c r="D150" s="89">
        <v>366</v>
      </c>
      <c r="E150" s="89">
        <v>162</v>
      </c>
      <c r="F150" s="89">
        <v>171</v>
      </c>
      <c r="G150" s="89">
        <v>106</v>
      </c>
      <c r="H150" s="89">
        <v>194.97406767102984</v>
      </c>
      <c r="I150" s="89">
        <v>181.54388865130636</v>
      </c>
      <c r="J150" s="403">
        <v>181.54388865130636</v>
      </c>
      <c r="K150" s="109">
        <v>215.38273062170532</v>
      </c>
      <c r="L150" s="2"/>
      <c r="R150" s="2"/>
    </row>
    <row r="151" spans="1:18" x14ac:dyDescent="0.25">
      <c r="A151" s="2"/>
      <c r="B151" s="544" t="s">
        <v>147</v>
      </c>
      <c r="C151" s="89">
        <v>76</v>
      </c>
      <c r="D151" s="89">
        <v>106</v>
      </c>
      <c r="E151" s="89">
        <v>74</v>
      </c>
      <c r="F151" s="89">
        <v>77</v>
      </c>
      <c r="G151" s="89">
        <v>73</v>
      </c>
      <c r="H151" s="89">
        <v>67.572240059273895</v>
      </c>
      <c r="I151" s="89">
        <v>69.607637831561703</v>
      </c>
      <c r="J151" s="89">
        <v>81.941682721779472</v>
      </c>
      <c r="K151" s="109">
        <v>78.140195076576873</v>
      </c>
      <c r="L151" s="2"/>
      <c r="R151" s="2"/>
    </row>
    <row r="152" spans="1:18" x14ac:dyDescent="0.25">
      <c r="A152" s="2"/>
      <c r="B152" s="544" t="s">
        <v>148</v>
      </c>
      <c r="C152" s="89">
        <v>88</v>
      </c>
      <c r="D152" s="89">
        <v>104</v>
      </c>
      <c r="E152" s="89">
        <v>143</v>
      </c>
      <c r="F152" s="403">
        <v>143</v>
      </c>
      <c r="G152" s="403">
        <v>102.7661150901457</v>
      </c>
      <c r="H152" s="89">
        <v>102.7661150901457</v>
      </c>
      <c r="I152" s="89">
        <v>98.269715049102928</v>
      </c>
      <c r="J152" s="89">
        <v>111.64414928216819</v>
      </c>
      <c r="K152" s="109">
        <v>111.68076181394532</v>
      </c>
      <c r="L152" s="2"/>
      <c r="R152" s="2"/>
    </row>
    <row r="153" spans="1:18" x14ac:dyDescent="0.25">
      <c r="A153" s="2"/>
      <c r="B153" s="544" t="s">
        <v>149</v>
      </c>
      <c r="C153" s="89">
        <v>82</v>
      </c>
      <c r="D153" s="89">
        <v>79</v>
      </c>
      <c r="E153" s="89">
        <v>79</v>
      </c>
      <c r="F153" s="89">
        <v>80</v>
      </c>
      <c r="G153" s="89">
        <v>73</v>
      </c>
      <c r="H153" s="89">
        <v>66.868362558656457</v>
      </c>
      <c r="I153" s="89">
        <v>60.151132460624389</v>
      </c>
      <c r="J153" s="89">
        <v>62.295883821933195</v>
      </c>
      <c r="K153" s="109">
        <v>72.789422355151757</v>
      </c>
      <c r="L153" s="2"/>
      <c r="R153" s="2"/>
    </row>
    <row r="154" spans="1:18" x14ac:dyDescent="0.25">
      <c r="A154" s="2"/>
      <c r="B154" s="690" t="s">
        <v>240</v>
      </c>
      <c r="C154" s="89">
        <v>47</v>
      </c>
      <c r="D154" s="89">
        <v>44</v>
      </c>
      <c r="E154" s="89">
        <v>37</v>
      </c>
      <c r="F154" s="89">
        <v>35</v>
      </c>
      <c r="G154" s="89">
        <v>35</v>
      </c>
      <c r="H154" s="89">
        <v>35.193875030871816</v>
      </c>
      <c r="I154" s="89">
        <v>33.962319967731489</v>
      </c>
      <c r="J154" s="89">
        <v>34.519114167706931</v>
      </c>
      <c r="K154" s="109">
        <v>37.709413645788786</v>
      </c>
      <c r="L154" s="2"/>
      <c r="R154" s="2"/>
    </row>
    <row r="155" spans="1:18" x14ac:dyDescent="0.25">
      <c r="A155" s="2"/>
      <c r="B155" s="544" t="s">
        <v>328</v>
      </c>
      <c r="C155" s="89">
        <v>83</v>
      </c>
      <c r="D155" s="89">
        <v>93</v>
      </c>
      <c r="E155" s="89">
        <v>107</v>
      </c>
      <c r="F155" s="89">
        <v>93</v>
      </c>
      <c r="G155" s="89">
        <v>89</v>
      </c>
      <c r="H155" s="89">
        <v>83.761422573474917</v>
      </c>
      <c r="I155" s="89">
        <v>81.032972174504621</v>
      </c>
      <c r="J155" s="89">
        <v>92.03778702149404</v>
      </c>
      <c r="K155" s="109">
        <v>90.229022721184194</v>
      </c>
      <c r="L155" s="2"/>
      <c r="R155" s="2"/>
    </row>
    <row r="156" spans="1:18" x14ac:dyDescent="0.25">
      <c r="A156" s="2"/>
      <c r="B156" s="544" t="s">
        <v>21</v>
      </c>
      <c r="C156" s="89">
        <v>320</v>
      </c>
      <c r="D156" s="89">
        <v>357</v>
      </c>
      <c r="E156" s="89">
        <v>257</v>
      </c>
      <c r="F156" s="89">
        <v>199</v>
      </c>
      <c r="G156" s="403">
        <v>199</v>
      </c>
      <c r="H156" s="403">
        <v>214.29034343417914</v>
      </c>
      <c r="I156" s="89">
        <v>214.29034343417914</v>
      </c>
      <c r="J156" s="89">
        <v>210.23978548335936</v>
      </c>
      <c r="K156" s="109">
        <v>246.35255904396473</v>
      </c>
      <c r="L156" s="2"/>
      <c r="R156" s="2"/>
    </row>
    <row r="157" spans="1:18" x14ac:dyDescent="0.25">
      <c r="A157" s="2"/>
      <c r="B157" s="544" t="s">
        <v>16</v>
      </c>
      <c r="C157" s="403">
        <v>87</v>
      </c>
      <c r="D157" s="89">
        <v>87</v>
      </c>
      <c r="E157" s="89">
        <v>110</v>
      </c>
      <c r="F157" s="89">
        <v>151</v>
      </c>
      <c r="G157" s="89">
        <v>136</v>
      </c>
      <c r="H157" s="89">
        <v>120.36305260558163</v>
      </c>
      <c r="I157" s="89">
        <v>103.85865589567105</v>
      </c>
      <c r="J157" s="89">
        <v>143.30523898918707</v>
      </c>
      <c r="K157" s="109">
        <v>117.31586843630497</v>
      </c>
      <c r="L157" s="2"/>
      <c r="R157" s="2"/>
    </row>
    <row r="158" spans="1:18" x14ac:dyDescent="0.25">
      <c r="A158" s="2"/>
      <c r="B158" s="544" t="s">
        <v>150</v>
      </c>
      <c r="C158" s="89">
        <v>33</v>
      </c>
      <c r="D158" s="89">
        <v>33</v>
      </c>
      <c r="E158" s="89">
        <v>31</v>
      </c>
      <c r="F158" s="89">
        <v>32</v>
      </c>
      <c r="G158" s="89">
        <v>31</v>
      </c>
      <c r="H158" s="89">
        <v>28.858977525314895</v>
      </c>
      <c r="I158" s="89">
        <v>28.46034001761593</v>
      </c>
      <c r="J158" s="89">
        <v>32.218145776475751</v>
      </c>
      <c r="K158" s="109">
        <v>31.192182914925819</v>
      </c>
      <c r="L158" s="2"/>
      <c r="R158" s="2"/>
    </row>
    <row r="159" spans="1:18" x14ac:dyDescent="0.25">
      <c r="A159" s="2"/>
      <c r="B159" s="690" t="s">
        <v>411</v>
      </c>
      <c r="C159" s="403">
        <v>24</v>
      </c>
      <c r="D159" s="403">
        <v>24</v>
      </c>
      <c r="E159" s="89">
        <v>24</v>
      </c>
      <c r="F159" s="89">
        <v>23</v>
      </c>
      <c r="G159" s="89">
        <v>16</v>
      </c>
      <c r="H159" s="403">
        <v>16</v>
      </c>
      <c r="I159" s="403">
        <v>16</v>
      </c>
      <c r="J159" s="403">
        <v>16</v>
      </c>
      <c r="K159" s="109">
        <v>19.875</v>
      </c>
      <c r="L159" s="2"/>
      <c r="R159" s="2"/>
    </row>
    <row r="160" spans="1:18" x14ac:dyDescent="0.25">
      <c r="A160" s="2"/>
      <c r="B160" s="544" t="s">
        <v>75</v>
      </c>
      <c r="C160" s="89">
        <v>90</v>
      </c>
      <c r="D160" s="89">
        <v>149</v>
      </c>
      <c r="E160" s="89">
        <v>115</v>
      </c>
      <c r="F160" s="89">
        <v>125</v>
      </c>
      <c r="G160" s="89">
        <v>75</v>
      </c>
      <c r="H160" s="89">
        <v>94.319585082736452</v>
      </c>
      <c r="I160" s="89">
        <v>99.638245248851618</v>
      </c>
      <c r="J160" s="89">
        <v>97.651628645929108</v>
      </c>
      <c r="K160" s="109">
        <v>105.70118237218965</v>
      </c>
      <c r="L160" s="2"/>
      <c r="R160" s="2"/>
    </row>
    <row r="161" spans="1:18" x14ac:dyDescent="0.25">
      <c r="A161" s="2"/>
      <c r="B161" s="544" t="s">
        <v>105</v>
      </c>
      <c r="C161" s="89">
        <v>116</v>
      </c>
      <c r="D161" s="89">
        <v>114</v>
      </c>
      <c r="E161" s="89">
        <v>97</v>
      </c>
      <c r="F161" s="89">
        <v>115</v>
      </c>
      <c r="G161" s="89">
        <v>110</v>
      </c>
      <c r="H161" s="89">
        <v>110.50876759693749</v>
      </c>
      <c r="I161" s="89">
        <v>95.25121785984048</v>
      </c>
      <c r="J161" s="89">
        <v>104.75134662631372</v>
      </c>
      <c r="K161" s="109">
        <v>107.81391651038646</v>
      </c>
      <c r="L161" s="2"/>
      <c r="R161" s="2"/>
    </row>
    <row r="162" spans="1:18" x14ac:dyDescent="0.25">
      <c r="A162" s="2"/>
      <c r="B162" s="544" t="s">
        <v>151</v>
      </c>
      <c r="C162" s="89">
        <v>133</v>
      </c>
      <c r="D162" s="89">
        <v>197</v>
      </c>
      <c r="E162" s="89">
        <v>175</v>
      </c>
      <c r="F162" s="89">
        <v>156</v>
      </c>
      <c r="G162" s="89">
        <v>226</v>
      </c>
      <c r="H162" s="89">
        <v>224.53692269696219</v>
      </c>
      <c r="I162" s="89">
        <v>248.13208461762315</v>
      </c>
      <c r="J162" s="89">
        <v>168.90460251201324</v>
      </c>
      <c r="K162" s="109">
        <v>191.07170122832483</v>
      </c>
      <c r="L162" s="2"/>
      <c r="R162" s="2"/>
    </row>
    <row r="163" spans="1:18" x14ac:dyDescent="0.25">
      <c r="A163" s="2"/>
      <c r="B163" s="544" t="s">
        <v>94</v>
      </c>
      <c r="C163" s="89">
        <v>75</v>
      </c>
      <c r="D163" s="89">
        <v>92</v>
      </c>
      <c r="E163" s="89">
        <v>80</v>
      </c>
      <c r="F163" s="89">
        <v>108</v>
      </c>
      <c r="G163" s="89">
        <v>69</v>
      </c>
      <c r="H163" s="89">
        <v>112.62040009878982</v>
      </c>
      <c r="I163" s="89">
        <v>114.45370905201939</v>
      </c>
      <c r="J163" s="89">
        <v>108.03489997506533</v>
      </c>
      <c r="K163" s="109">
        <v>94.888626140734303</v>
      </c>
      <c r="L163" s="2"/>
      <c r="R163" s="2"/>
    </row>
    <row r="164" spans="1:18" x14ac:dyDescent="0.25">
      <c r="A164" s="2"/>
      <c r="B164" s="544" t="s">
        <v>152</v>
      </c>
      <c r="C164" s="89">
        <v>74</v>
      </c>
      <c r="D164" s="89">
        <v>55</v>
      </c>
      <c r="E164" s="89">
        <v>61</v>
      </c>
      <c r="F164" s="89">
        <v>61</v>
      </c>
      <c r="G164" s="89">
        <v>55</v>
      </c>
      <c r="H164" s="89">
        <v>53.494690046925164</v>
      </c>
      <c r="I164" s="89">
        <v>49.620461183737667</v>
      </c>
      <c r="J164" s="89">
        <v>54.115168997090201</v>
      </c>
      <c r="K164" s="109">
        <v>57.903790028469132</v>
      </c>
      <c r="L164" s="2"/>
      <c r="R164" s="2"/>
    </row>
    <row r="165" spans="1:18" x14ac:dyDescent="0.25">
      <c r="A165" s="2"/>
      <c r="B165" s="544" t="s">
        <v>57</v>
      </c>
      <c r="C165" s="89">
        <v>123</v>
      </c>
      <c r="D165" s="89">
        <v>130</v>
      </c>
      <c r="E165" s="89">
        <v>131</v>
      </c>
      <c r="F165" s="89">
        <v>120</v>
      </c>
      <c r="G165" s="89">
        <v>134</v>
      </c>
      <c r="H165" s="89">
        <v>126.69795011113855</v>
      </c>
      <c r="I165" s="89">
        <v>114.42216020252327</v>
      </c>
      <c r="J165" s="89">
        <v>122.65166826540511</v>
      </c>
      <c r="K165" s="109">
        <v>125.22147232238336</v>
      </c>
      <c r="L165" s="2"/>
      <c r="R165" s="2"/>
    </row>
    <row r="166" spans="1:18" x14ac:dyDescent="0.25">
      <c r="A166" s="2"/>
      <c r="B166" s="544" t="s">
        <v>50</v>
      </c>
      <c r="C166" s="89">
        <v>188</v>
      </c>
      <c r="D166" s="89">
        <v>122</v>
      </c>
      <c r="E166" s="89">
        <v>150</v>
      </c>
      <c r="F166" s="89">
        <v>131</v>
      </c>
      <c r="G166" s="89">
        <v>173</v>
      </c>
      <c r="H166" s="89">
        <v>121.7708076068165</v>
      </c>
      <c r="I166" s="89">
        <v>117.9401621436496</v>
      </c>
      <c r="J166" s="89">
        <v>127.33374549003145</v>
      </c>
      <c r="K166" s="109">
        <v>141.38058940506221</v>
      </c>
      <c r="L166" s="2"/>
      <c r="R166" s="2"/>
    </row>
    <row r="167" spans="1:18" x14ac:dyDescent="0.25">
      <c r="A167" s="2"/>
      <c r="B167" s="544" t="s">
        <v>10</v>
      </c>
      <c r="C167" s="403">
        <v>148</v>
      </c>
      <c r="D167" s="403">
        <v>148</v>
      </c>
      <c r="E167" s="89">
        <v>148</v>
      </c>
      <c r="F167" s="89">
        <v>173</v>
      </c>
      <c r="G167" s="89">
        <v>163</v>
      </c>
      <c r="H167" s="89">
        <v>87.280810076562105</v>
      </c>
      <c r="I167" s="89">
        <v>83.205032399759233</v>
      </c>
      <c r="J167" s="89">
        <v>93.345445949293165</v>
      </c>
      <c r="K167" s="109">
        <v>130.47891105320181</v>
      </c>
      <c r="L167" s="2"/>
      <c r="R167" s="2"/>
    </row>
    <row r="168" spans="1:18" x14ac:dyDescent="0.25">
      <c r="A168" s="2"/>
      <c r="B168" s="690" t="s">
        <v>241</v>
      </c>
      <c r="C168" s="403">
        <v>27.45122252408002</v>
      </c>
      <c r="D168" s="403">
        <v>27.45122252408002</v>
      </c>
      <c r="E168" s="403">
        <v>27.45122252408002</v>
      </c>
      <c r="F168" s="403">
        <v>27.45122252408002</v>
      </c>
      <c r="G168" s="403">
        <v>27.45122252408002</v>
      </c>
      <c r="H168" s="89">
        <v>27.45122252408002</v>
      </c>
      <c r="I168" s="89">
        <v>36.399320756584927</v>
      </c>
      <c r="J168" s="403">
        <v>36.399320756584927</v>
      </c>
      <c r="K168" s="109">
        <v>29.688247082206246</v>
      </c>
      <c r="L168" s="2"/>
      <c r="R168" s="2"/>
    </row>
    <row r="169" spans="1:18" x14ac:dyDescent="0.25">
      <c r="A169" s="2"/>
      <c r="B169" s="544" t="s">
        <v>87</v>
      </c>
      <c r="C169" s="89">
        <v>109</v>
      </c>
      <c r="D169" s="89">
        <v>118</v>
      </c>
      <c r="E169" s="89">
        <v>86</v>
      </c>
      <c r="F169" s="89">
        <v>100</v>
      </c>
      <c r="G169" s="89">
        <v>93</v>
      </c>
      <c r="H169" s="89">
        <v>87.984687577179542</v>
      </c>
      <c r="I169" s="89">
        <v>85.385547030638264</v>
      </c>
      <c r="J169" s="89">
        <v>107.87121684225349</v>
      </c>
      <c r="K169" s="109">
        <v>98.40518143125891</v>
      </c>
      <c r="L169" s="2"/>
      <c r="R169" s="2"/>
    </row>
    <row r="170" spans="1:18" x14ac:dyDescent="0.25">
      <c r="A170" s="2"/>
      <c r="B170" s="544" t="s">
        <v>40</v>
      </c>
      <c r="C170" s="89">
        <v>129</v>
      </c>
      <c r="D170" s="89">
        <v>98</v>
      </c>
      <c r="E170" s="89">
        <v>105</v>
      </c>
      <c r="F170" s="89">
        <v>115</v>
      </c>
      <c r="G170" s="89">
        <v>98</v>
      </c>
      <c r="H170" s="89">
        <v>127.40182761175598</v>
      </c>
      <c r="I170" s="89">
        <v>138.01727378131355</v>
      </c>
      <c r="J170" s="89">
        <v>133.31461236167993</v>
      </c>
      <c r="K170" s="109">
        <v>117.96671421934367</v>
      </c>
      <c r="L170" s="2"/>
      <c r="R170" s="2"/>
    </row>
    <row r="171" spans="1:18" x14ac:dyDescent="0.25">
      <c r="A171" s="2"/>
      <c r="B171" s="544" t="s">
        <v>153</v>
      </c>
      <c r="C171" s="89">
        <v>56</v>
      </c>
      <c r="D171" s="89">
        <v>51</v>
      </c>
      <c r="E171" s="89">
        <v>61</v>
      </c>
      <c r="F171" s="89">
        <v>41</v>
      </c>
      <c r="G171" s="89">
        <v>55</v>
      </c>
      <c r="H171" s="89">
        <v>55.606322548777477</v>
      </c>
      <c r="I171" s="89">
        <v>55.053391592220748</v>
      </c>
      <c r="J171" s="89">
        <v>48.546985170952823</v>
      </c>
      <c r="K171" s="109">
        <v>52.900837413993884</v>
      </c>
      <c r="L171" s="2"/>
      <c r="R171" s="2"/>
    </row>
    <row r="172" spans="1:18" x14ac:dyDescent="0.25">
      <c r="A172" s="2"/>
      <c r="B172" s="690" t="s">
        <v>242</v>
      </c>
      <c r="C172" s="403">
        <v>111.91652259817238</v>
      </c>
      <c r="D172" s="403">
        <v>111.91652259817238</v>
      </c>
      <c r="E172" s="403">
        <v>111.91652259817238</v>
      </c>
      <c r="F172" s="403">
        <v>111.91652259817238</v>
      </c>
      <c r="G172" s="403">
        <v>111.91652259817238</v>
      </c>
      <c r="H172" s="89">
        <v>111.91652259817238</v>
      </c>
      <c r="I172" s="89">
        <v>147.37868186324022</v>
      </c>
      <c r="J172" s="403">
        <v>147.37868186324022</v>
      </c>
      <c r="K172" s="109">
        <v>120.78206241443934</v>
      </c>
      <c r="L172" s="2"/>
      <c r="R172" s="2"/>
    </row>
    <row r="173" spans="1:18" x14ac:dyDescent="0.25">
      <c r="A173" s="2"/>
      <c r="B173" s="544" t="s">
        <v>243</v>
      </c>
      <c r="C173" s="403">
        <v>61.941220054334401</v>
      </c>
      <c r="D173" s="403">
        <v>61.941220054334401</v>
      </c>
      <c r="E173" s="403">
        <v>61.941220054334401</v>
      </c>
      <c r="F173" s="403">
        <v>61.941220054334401</v>
      </c>
      <c r="G173" s="403">
        <v>61.941220054334401</v>
      </c>
      <c r="H173" s="89">
        <v>61.941220054334401</v>
      </c>
      <c r="I173" s="89">
        <v>57.845549432916613</v>
      </c>
      <c r="J173" s="403">
        <v>57.845549432916613</v>
      </c>
      <c r="K173" s="109">
        <v>60.917302398979956</v>
      </c>
      <c r="L173" s="2"/>
      <c r="R173" s="2"/>
    </row>
    <row r="174" spans="1:18" x14ac:dyDescent="0.25">
      <c r="A174" s="2"/>
      <c r="B174" s="544" t="s">
        <v>245</v>
      </c>
      <c r="C174" s="403">
        <v>128.10570511237341</v>
      </c>
      <c r="D174" s="403">
        <v>128.10570511237341</v>
      </c>
      <c r="E174" s="403">
        <v>128.10570511237341</v>
      </c>
      <c r="F174" s="403">
        <v>128.10570511237341</v>
      </c>
      <c r="G174" s="403">
        <v>128.10570511237341</v>
      </c>
      <c r="H174" s="89">
        <v>128.10570511237341</v>
      </c>
      <c r="I174" s="89">
        <v>136.85189770477047</v>
      </c>
      <c r="J174" s="403">
        <v>136.85189770477047</v>
      </c>
      <c r="K174" s="109">
        <v>130.29225326047268</v>
      </c>
      <c r="L174" s="2"/>
      <c r="R174" s="2"/>
    </row>
    <row r="175" spans="1:18" x14ac:dyDescent="0.25">
      <c r="A175" s="2"/>
      <c r="B175" s="544" t="s">
        <v>246</v>
      </c>
      <c r="C175" s="403">
        <v>78.834280069152868</v>
      </c>
      <c r="D175" s="403">
        <v>78.834280069152868</v>
      </c>
      <c r="E175" s="403">
        <v>78.834280069152868</v>
      </c>
      <c r="F175" s="403">
        <v>78.834280069152868</v>
      </c>
      <c r="G175" s="403">
        <v>78.834280069152868</v>
      </c>
      <c r="H175" s="89">
        <v>78.834280069152868</v>
      </c>
      <c r="I175" s="89">
        <v>101.05813161326036</v>
      </c>
      <c r="J175" s="403">
        <v>101.05813161326036</v>
      </c>
      <c r="K175" s="109">
        <v>84.390242955179744</v>
      </c>
      <c r="L175" s="2"/>
      <c r="R175" s="2"/>
    </row>
    <row r="176" spans="1:18" x14ac:dyDescent="0.25">
      <c r="A176" s="2"/>
      <c r="B176" s="544" t="s">
        <v>17</v>
      </c>
      <c r="C176" s="89">
        <v>98</v>
      </c>
      <c r="D176" s="89">
        <v>85</v>
      </c>
      <c r="E176" s="89">
        <v>102</v>
      </c>
      <c r="F176" s="89">
        <v>97</v>
      </c>
      <c r="G176" s="89">
        <v>106</v>
      </c>
      <c r="H176" s="89">
        <v>98.542850086441106</v>
      </c>
      <c r="I176" s="89">
        <v>89.672476969716229</v>
      </c>
      <c r="J176" s="89">
        <v>78.762896249691167</v>
      </c>
      <c r="K176" s="109">
        <v>94.372277913231059</v>
      </c>
      <c r="L176" s="2"/>
      <c r="R176" s="2"/>
    </row>
    <row r="177" spans="1:18" x14ac:dyDescent="0.25">
      <c r="A177" s="2"/>
      <c r="B177" s="544" t="s">
        <v>154</v>
      </c>
      <c r="C177" s="89">
        <v>90</v>
      </c>
      <c r="D177" s="89">
        <v>84</v>
      </c>
      <c r="E177" s="89">
        <v>58</v>
      </c>
      <c r="F177" s="89">
        <v>82</v>
      </c>
      <c r="G177" s="89">
        <v>77</v>
      </c>
      <c r="H177" s="89">
        <v>63.348975055569269</v>
      </c>
      <c r="I177" s="89">
        <v>57.564926024970141</v>
      </c>
      <c r="J177" s="89">
        <v>59.707690502491396</v>
      </c>
      <c r="K177" s="109">
        <v>71.452698947878844</v>
      </c>
      <c r="L177" s="2"/>
      <c r="R177" s="2"/>
    </row>
    <row r="178" spans="1:18" x14ac:dyDescent="0.25">
      <c r="A178" s="2"/>
      <c r="B178" s="544" t="s">
        <v>64</v>
      </c>
      <c r="C178" s="89">
        <v>85</v>
      </c>
      <c r="D178" s="89">
        <v>82</v>
      </c>
      <c r="E178" s="89">
        <v>70</v>
      </c>
      <c r="F178" s="89">
        <v>82</v>
      </c>
      <c r="G178" s="89">
        <v>91</v>
      </c>
      <c r="H178" s="89">
        <v>72.499382563595944</v>
      </c>
      <c r="I178" s="89">
        <v>93.681372965305627</v>
      </c>
      <c r="J178" s="89">
        <v>92.505593539442572</v>
      </c>
      <c r="K178" s="109">
        <v>83.585793633543005</v>
      </c>
      <c r="L178" s="2"/>
      <c r="R178" s="2"/>
    </row>
    <row r="179" spans="1:18" x14ac:dyDescent="0.25">
      <c r="A179" s="2"/>
      <c r="B179" s="544" t="s">
        <v>155</v>
      </c>
      <c r="C179" s="89">
        <v>55</v>
      </c>
      <c r="D179" s="89">
        <v>53</v>
      </c>
      <c r="E179" s="89">
        <v>61</v>
      </c>
      <c r="F179" s="89">
        <v>67</v>
      </c>
      <c r="G179" s="89">
        <v>69</v>
      </c>
      <c r="H179" s="89">
        <v>81.649790071622604</v>
      </c>
      <c r="I179" s="89">
        <v>77.822038843477799</v>
      </c>
      <c r="J179" s="89">
        <v>73.833191129933567</v>
      </c>
      <c r="K179" s="109">
        <v>67.288127505629248</v>
      </c>
      <c r="L179" s="2"/>
      <c r="R179" s="2"/>
    </row>
    <row r="180" spans="1:18" x14ac:dyDescent="0.25">
      <c r="A180" s="2"/>
      <c r="B180" s="544" t="s">
        <v>156</v>
      </c>
      <c r="C180" s="108">
        <v>67</v>
      </c>
      <c r="D180" s="89">
        <v>67</v>
      </c>
      <c r="E180" s="89">
        <v>103</v>
      </c>
      <c r="F180" s="89">
        <v>118</v>
      </c>
      <c r="G180" s="89">
        <v>140</v>
      </c>
      <c r="H180" s="89">
        <v>145.70264262780933</v>
      </c>
      <c r="I180" s="89">
        <v>110.26618102665617</v>
      </c>
      <c r="J180" s="89">
        <v>95.128354527792354</v>
      </c>
      <c r="K180" s="109">
        <v>105.76214727278223</v>
      </c>
      <c r="L180" s="2"/>
      <c r="R180" s="2"/>
    </row>
    <row r="181" spans="1:18" x14ac:dyDescent="0.25">
      <c r="A181" s="2"/>
      <c r="B181" s="544" t="s">
        <v>60</v>
      </c>
      <c r="C181" s="89">
        <v>96</v>
      </c>
      <c r="D181" s="89">
        <v>119</v>
      </c>
      <c r="E181" s="89">
        <v>110</v>
      </c>
      <c r="F181" s="89">
        <v>148</v>
      </c>
      <c r="G181" s="89">
        <v>110</v>
      </c>
      <c r="H181" s="89">
        <v>86.576932575944667</v>
      </c>
      <c r="I181" s="89">
        <v>90.959085371964719</v>
      </c>
      <c r="J181" s="89">
        <v>115.81722985680776</v>
      </c>
      <c r="K181" s="109">
        <v>109.54415597558965</v>
      </c>
      <c r="L181" s="2"/>
      <c r="R181" s="2"/>
    </row>
    <row r="182" spans="1:18" x14ac:dyDescent="0.25">
      <c r="A182" s="2"/>
      <c r="B182" s="544" t="s">
        <v>37</v>
      </c>
      <c r="C182" s="89">
        <v>109</v>
      </c>
      <c r="D182" s="89">
        <v>122</v>
      </c>
      <c r="E182" s="89">
        <v>117</v>
      </c>
      <c r="F182" s="89">
        <v>124</v>
      </c>
      <c r="G182" s="89">
        <v>114</v>
      </c>
      <c r="H182" s="89">
        <v>109.10101259570264</v>
      </c>
      <c r="I182" s="89">
        <v>107.08799112062941</v>
      </c>
      <c r="J182" s="89">
        <v>137.37125969628988</v>
      </c>
      <c r="K182" s="109">
        <v>117.44503292657774</v>
      </c>
      <c r="L182" s="2"/>
      <c r="R182" s="2"/>
    </row>
    <row r="183" spans="1:18" x14ac:dyDescent="0.25">
      <c r="A183" s="2"/>
      <c r="B183" s="544" t="s">
        <v>157</v>
      </c>
      <c r="C183" s="403">
        <v>90.096320079031855</v>
      </c>
      <c r="D183" s="403">
        <v>90.096320079031855</v>
      </c>
      <c r="E183" s="403">
        <v>90.096320079031855</v>
      </c>
      <c r="F183" s="403">
        <v>90.096320079031855</v>
      </c>
      <c r="G183" s="403">
        <v>90.096320079031855</v>
      </c>
      <c r="H183" s="89">
        <v>90.096320079031855</v>
      </c>
      <c r="I183" s="89">
        <v>83.122536575740753</v>
      </c>
      <c r="J183" s="89">
        <v>155.45924306263584</v>
      </c>
      <c r="K183" s="109">
        <v>97.394962514070954</v>
      </c>
      <c r="L183" s="2"/>
      <c r="R183" s="2"/>
    </row>
    <row r="184" spans="1:18" x14ac:dyDescent="0.25">
      <c r="A184" s="2"/>
      <c r="B184" s="690" t="s">
        <v>248</v>
      </c>
      <c r="C184" s="89">
        <v>34</v>
      </c>
      <c r="D184" s="89">
        <v>94</v>
      </c>
      <c r="E184" s="89">
        <v>83</v>
      </c>
      <c r="F184" s="89">
        <v>87</v>
      </c>
      <c r="G184" s="89">
        <v>77</v>
      </c>
      <c r="H184" s="89">
        <v>83.057545072857479</v>
      </c>
      <c r="I184" s="89">
        <v>83.608350767471251</v>
      </c>
      <c r="J184" s="89">
        <v>65.84879384681669</v>
      </c>
      <c r="K184" s="109">
        <v>75.939336210893174</v>
      </c>
      <c r="L184" s="2"/>
      <c r="R184" s="2"/>
    </row>
    <row r="185" spans="1:18" x14ac:dyDescent="0.25">
      <c r="A185" s="2"/>
      <c r="B185" s="544" t="s">
        <v>52</v>
      </c>
      <c r="C185" s="89">
        <v>75</v>
      </c>
      <c r="D185" s="89">
        <v>71</v>
      </c>
      <c r="E185" s="89">
        <v>62</v>
      </c>
      <c r="F185" s="89">
        <v>64</v>
      </c>
      <c r="G185" s="89">
        <v>61</v>
      </c>
      <c r="H185" s="89">
        <v>67.572240059273895</v>
      </c>
      <c r="I185" s="89">
        <v>57.301169134271824</v>
      </c>
      <c r="J185" s="89">
        <v>52.885650421532226</v>
      </c>
      <c r="K185" s="109">
        <v>63.844882451884743</v>
      </c>
      <c r="L185" s="2"/>
      <c r="R185" s="2"/>
    </row>
    <row r="186" spans="1:18" x14ac:dyDescent="0.25">
      <c r="A186" s="2"/>
      <c r="B186" s="544" t="s">
        <v>24</v>
      </c>
      <c r="C186" s="89">
        <v>136</v>
      </c>
      <c r="D186" s="89">
        <v>82</v>
      </c>
      <c r="E186" s="89">
        <v>106</v>
      </c>
      <c r="F186" s="89">
        <v>105</v>
      </c>
      <c r="G186" s="89">
        <v>96</v>
      </c>
      <c r="H186" s="89">
        <v>106.28550259323288</v>
      </c>
      <c r="I186" s="89">
        <v>117.00360890947945</v>
      </c>
      <c r="J186" s="89">
        <v>111.85549416847481</v>
      </c>
      <c r="K186" s="109">
        <v>107.51807570889839</v>
      </c>
      <c r="L186" s="2"/>
      <c r="R186" s="2"/>
    </row>
    <row r="187" spans="1:18" x14ac:dyDescent="0.25">
      <c r="A187" s="2"/>
      <c r="B187" s="690" t="s">
        <v>249</v>
      </c>
      <c r="C187" s="400"/>
      <c r="D187" s="400"/>
      <c r="E187" s="400"/>
      <c r="F187" s="400"/>
      <c r="G187" s="400"/>
      <c r="H187" s="400"/>
      <c r="I187" s="400"/>
      <c r="J187" s="89">
        <v>98.612426186091767</v>
      </c>
      <c r="K187" s="109">
        <v>98.612426186091767</v>
      </c>
      <c r="L187" s="2"/>
      <c r="R187" s="2"/>
    </row>
    <row r="188" spans="1:18" x14ac:dyDescent="0.25">
      <c r="A188" s="2"/>
      <c r="B188" s="544" t="s">
        <v>43</v>
      </c>
      <c r="C188" s="89">
        <v>210</v>
      </c>
      <c r="D188" s="89">
        <v>153</v>
      </c>
      <c r="E188" s="89">
        <v>168</v>
      </c>
      <c r="F188" s="89">
        <v>146</v>
      </c>
      <c r="G188" s="89">
        <v>144</v>
      </c>
      <c r="H188" s="403">
        <v>136</v>
      </c>
      <c r="I188" s="89">
        <v>127.10598236476631</v>
      </c>
      <c r="J188" s="89">
        <v>124.80882529728201</v>
      </c>
      <c r="K188" s="109">
        <v>151.11435095775605</v>
      </c>
      <c r="L188" s="2"/>
      <c r="R188" s="2"/>
    </row>
    <row r="189" spans="1:18" x14ac:dyDescent="0.25">
      <c r="A189" s="2"/>
      <c r="B189" s="544" t="s">
        <v>158</v>
      </c>
      <c r="C189" s="89">
        <v>61</v>
      </c>
      <c r="D189" s="89">
        <v>42</v>
      </c>
      <c r="E189" s="89">
        <v>55</v>
      </c>
      <c r="F189" s="89">
        <v>57</v>
      </c>
      <c r="G189" s="89">
        <v>65</v>
      </c>
      <c r="H189" s="89">
        <v>56.310200049394908</v>
      </c>
      <c r="I189" s="89">
        <v>59.759691784968751</v>
      </c>
      <c r="J189" s="89">
        <v>62.125965338002253</v>
      </c>
      <c r="K189" s="109">
        <v>57.274482146545736</v>
      </c>
      <c r="L189" s="2"/>
      <c r="R189" s="2"/>
    </row>
    <row r="190" spans="1:18" x14ac:dyDescent="0.25">
      <c r="A190" s="2"/>
      <c r="B190" s="544" t="s">
        <v>159</v>
      </c>
      <c r="C190" s="89">
        <v>75</v>
      </c>
      <c r="D190" s="89">
        <v>143</v>
      </c>
      <c r="E190" s="89">
        <v>101</v>
      </c>
      <c r="F190" s="89">
        <v>96</v>
      </c>
      <c r="G190" s="89">
        <v>89</v>
      </c>
      <c r="H190" s="403">
        <v>90</v>
      </c>
      <c r="I190" s="89">
        <v>91.304974617954599</v>
      </c>
      <c r="J190" s="89">
        <v>73.531333662260394</v>
      </c>
      <c r="K190" s="109">
        <v>94.854538535026876</v>
      </c>
      <c r="L190" s="2"/>
      <c r="R190" s="2"/>
    </row>
    <row r="191" spans="1:18" x14ac:dyDescent="0.25">
      <c r="A191" s="2"/>
      <c r="B191" s="544" t="s">
        <v>77</v>
      </c>
      <c r="C191" s="403">
        <v>87.280810076562105</v>
      </c>
      <c r="D191" s="403">
        <v>87.280810076562105</v>
      </c>
      <c r="E191" s="403">
        <v>87.280810076562105</v>
      </c>
      <c r="F191" s="403">
        <v>87.280810076562105</v>
      </c>
      <c r="G191" s="403">
        <v>87.280810076562105</v>
      </c>
      <c r="H191" s="89">
        <v>87.280810076562105</v>
      </c>
      <c r="I191" s="89">
        <v>91.877212101328709</v>
      </c>
      <c r="J191" s="89">
        <v>99.502635563352698</v>
      </c>
      <c r="K191" s="109">
        <v>89.383088515506756</v>
      </c>
      <c r="L191" s="2"/>
      <c r="R191" s="2"/>
    </row>
    <row r="192" spans="1:18" x14ac:dyDescent="0.25">
      <c r="A192" s="2"/>
      <c r="B192" s="544" t="s">
        <v>160</v>
      </c>
      <c r="C192" s="89">
        <v>73</v>
      </c>
      <c r="D192" s="89">
        <v>47</v>
      </c>
      <c r="E192" s="89">
        <v>58</v>
      </c>
      <c r="F192" s="89">
        <v>70</v>
      </c>
      <c r="G192" s="89">
        <v>94</v>
      </c>
      <c r="H192" s="89">
        <v>95.023462583353918</v>
      </c>
      <c r="I192" s="89">
        <v>93.796593391908402</v>
      </c>
      <c r="J192" s="89">
        <v>101.43614616319859</v>
      </c>
      <c r="K192" s="109">
        <v>79.032025267307617</v>
      </c>
      <c r="L192" s="2"/>
      <c r="R192" s="2"/>
    </row>
    <row r="193" spans="1:18" x14ac:dyDescent="0.25">
      <c r="A193" s="2"/>
      <c r="B193" s="544" t="s">
        <v>47</v>
      </c>
      <c r="C193" s="89">
        <v>286</v>
      </c>
      <c r="D193" s="89">
        <v>277</v>
      </c>
      <c r="E193" s="89">
        <v>196</v>
      </c>
      <c r="F193" s="89">
        <v>169</v>
      </c>
      <c r="G193" s="89">
        <v>215</v>
      </c>
      <c r="H193" s="89">
        <v>237.20671770807607</v>
      </c>
      <c r="I193" s="89">
        <v>225.74568173837199</v>
      </c>
      <c r="J193" s="89">
        <v>223.60514825747995</v>
      </c>
      <c r="K193" s="109">
        <v>228.69469346299098</v>
      </c>
      <c r="L193" s="2"/>
      <c r="R193" s="2"/>
    </row>
    <row r="194" spans="1:18" x14ac:dyDescent="0.25">
      <c r="A194" s="2"/>
      <c r="B194" s="544" t="s">
        <v>56</v>
      </c>
      <c r="C194" s="89">
        <v>129</v>
      </c>
      <c r="D194" s="89">
        <v>85</v>
      </c>
      <c r="E194" s="89">
        <v>113</v>
      </c>
      <c r="F194" s="89">
        <v>109</v>
      </c>
      <c r="G194" s="89">
        <v>112</v>
      </c>
      <c r="H194" s="89">
        <v>108.39713509508519</v>
      </c>
      <c r="I194" s="89">
        <v>101.75204416409905</v>
      </c>
      <c r="J194" s="89">
        <v>85.319292206891404</v>
      </c>
      <c r="K194" s="109">
        <v>105.43355893325946</v>
      </c>
      <c r="L194" s="2"/>
      <c r="R194" s="2"/>
    </row>
    <row r="195" spans="1:18" x14ac:dyDescent="0.25">
      <c r="A195" s="2"/>
      <c r="B195" s="690" t="s">
        <v>250</v>
      </c>
      <c r="C195" s="89">
        <v>67</v>
      </c>
      <c r="D195" s="89">
        <v>70</v>
      </c>
      <c r="E195" s="89">
        <v>45</v>
      </c>
      <c r="F195" s="89">
        <v>46</v>
      </c>
      <c r="G195" s="89">
        <v>59</v>
      </c>
      <c r="H195" s="89">
        <v>49.975302543837984</v>
      </c>
      <c r="I195" s="89">
        <v>49.826577385541022</v>
      </c>
      <c r="J195" s="89">
        <v>44.104449354877211</v>
      </c>
      <c r="K195" s="109">
        <v>53.863291160532029</v>
      </c>
      <c r="L195" s="2"/>
      <c r="R195" s="2"/>
    </row>
    <row r="196" spans="1:18" x14ac:dyDescent="0.25">
      <c r="A196" s="2"/>
      <c r="B196" s="544" t="s">
        <v>161</v>
      </c>
      <c r="C196" s="89">
        <v>32</v>
      </c>
      <c r="D196" s="89">
        <v>30</v>
      </c>
      <c r="E196" s="89">
        <v>45</v>
      </c>
      <c r="F196" s="89">
        <v>43</v>
      </c>
      <c r="G196" s="89">
        <v>49</v>
      </c>
      <c r="H196" s="89">
        <v>54.90244504816004</v>
      </c>
      <c r="I196" s="89">
        <v>51.838446656194911</v>
      </c>
      <c r="J196" s="89">
        <v>51.51096952183233</v>
      </c>
      <c r="K196" s="109">
        <v>44.656482653273414</v>
      </c>
      <c r="L196" s="2"/>
      <c r="R196" s="2"/>
    </row>
    <row r="197" spans="1:18" x14ac:dyDescent="0.25">
      <c r="A197" s="2"/>
      <c r="B197" s="544" t="s">
        <v>162</v>
      </c>
      <c r="C197" s="89">
        <v>54</v>
      </c>
      <c r="D197" s="89">
        <v>67</v>
      </c>
      <c r="E197" s="89">
        <v>69</v>
      </c>
      <c r="F197" s="89">
        <v>69</v>
      </c>
      <c r="G197" s="89">
        <v>75</v>
      </c>
      <c r="H197" s="89">
        <v>81.649790071622633</v>
      </c>
      <c r="I197" s="89">
        <v>76.206204218421732</v>
      </c>
      <c r="J197" s="89">
        <v>76.107307558645246</v>
      </c>
      <c r="K197" s="109">
        <v>70.995412731086205</v>
      </c>
      <c r="L197" s="2"/>
      <c r="R197" s="2"/>
    </row>
    <row r="198" spans="1:18" x14ac:dyDescent="0.25">
      <c r="A198" s="2"/>
      <c r="B198" s="544" t="s">
        <v>65</v>
      </c>
      <c r="C198" s="89">
        <v>64</v>
      </c>
      <c r="D198" s="89">
        <v>81</v>
      </c>
      <c r="E198" s="89">
        <v>89</v>
      </c>
      <c r="F198" s="89">
        <v>95</v>
      </c>
      <c r="G198" s="89">
        <v>87</v>
      </c>
      <c r="H198" s="89">
        <v>79.53815756977032</v>
      </c>
      <c r="I198" s="89">
        <v>73.994913505697895</v>
      </c>
      <c r="J198" s="89">
        <v>72.052491892285246</v>
      </c>
      <c r="K198" s="109">
        <v>80.198195370969188</v>
      </c>
      <c r="L198" s="2"/>
      <c r="R198" s="2"/>
    </row>
    <row r="199" spans="1:18" x14ac:dyDescent="0.25">
      <c r="A199" s="2"/>
      <c r="B199" s="544" t="s">
        <v>163</v>
      </c>
      <c r="C199" s="403">
        <v>23</v>
      </c>
      <c r="D199" s="403">
        <v>23</v>
      </c>
      <c r="E199" s="89">
        <v>23</v>
      </c>
      <c r="F199" s="89">
        <v>26</v>
      </c>
      <c r="G199" s="89">
        <v>26</v>
      </c>
      <c r="H199" s="89">
        <v>29.562855025932329</v>
      </c>
      <c r="I199" s="89">
        <v>28.616438104071118</v>
      </c>
      <c r="J199" s="89">
        <v>26.851789119386581</v>
      </c>
      <c r="K199" s="109">
        <v>25.753885281173751</v>
      </c>
      <c r="L199" s="2"/>
      <c r="R199" s="2"/>
    </row>
    <row r="200" spans="1:18" x14ac:dyDescent="0.25">
      <c r="A200" s="2"/>
      <c r="B200" s="544" t="s">
        <v>164</v>
      </c>
      <c r="C200" s="89">
        <v>69</v>
      </c>
      <c r="D200" s="89">
        <v>53</v>
      </c>
      <c r="E200" s="89">
        <v>53</v>
      </c>
      <c r="F200" s="89">
        <v>56</v>
      </c>
      <c r="G200" s="89">
        <v>57</v>
      </c>
      <c r="H200" s="89">
        <v>57.014077550012345</v>
      </c>
      <c r="I200" s="89">
        <v>50.234775249018135</v>
      </c>
      <c r="J200" s="89">
        <v>54.533291658576701</v>
      </c>
      <c r="K200" s="109">
        <v>56.222768057200895</v>
      </c>
      <c r="L200" s="2"/>
      <c r="R200" s="2"/>
    </row>
    <row r="201" spans="1:18" x14ac:dyDescent="0.25">
      <c r="A201" s="2"/>
      <c r="B201" s="690" t="s">
        <v>252</v>
      </c>
      <c r="C201" s="403">
        <v>128.80958261299085</v>
      </c>
      <c r="D201" s="403">
        <v>128.80958261299085</v>
      </c>
      <c r="E201" s="403">
        <v>128.80958261299085</v>
      </c>
      <c r="F201" s="403">
        <v>128.80958261299085</v>
      </c>
      <c r="G201" s="403">
        <v>128.80958261299085</v>
      </c>
      <c r="H201" s="89">
        <v>128.80958261299085</v>
      </c>
      <c r="I201" s="89">
        <v>165.43985400248013</v>
      </c>
      <c r="J201" s="403">
        <v>165.43985400248013</v>
      </c>
      <c r="K201" s="109">
        <v>137.96715046036317</v>
      </c>
      <c r="L201" s="2"/>
      <c r="R201" s="2"/>
    </row>
    <row r="202" spans="1:18" x14ac:dyDescent="0.25">
      <c r="A202" s="2"/>
      <c r="B202" s="544" t="s">
        <v>253</v>
      </c>
      <c r="C202" s="89">
        <v>85</v>
      </c>
      <c r="D202" s="89">
        <v>65</v>
      </c>
      <c r="E202" s="89">
        <v>74</v>
      </c>
      <c r="F202" s="403">
        <v>78</v>
      </c>
      <c r="G202" s="89">
        <v>83</v>
      </c>
      <c r="H202" s="89">
        <v>72.499382563595944</v>
      </c>
      <c r="I202" s="89">
        <v>73.47920930751512</v>
      </c>
      <c r="J202" s="89">
        <v>72.304657999765084</v>
      </c>
      <c r="K202" s="109">
        <v>75.410406233859504</v>
      </c>
      <c r="L202" s="2"/>
      <c r="R202" s="2"/>
    </row>
    <row r="203" spans="1:18" x14ac:dyDescent="0.25">
      <c r="A203" s="2"/>
      <c r="B203" s="544" t="s">
        <v>88</v>
      </c>
      <c r="C203" s="89">
        <v>71</v>
      </c>
      <c r="D203" s="89">
        <v>82</v>
      </c>
      <c r="E203" s="89">
        <v>76</v>
      </c>
      <c r="F203" s="89">
        <v>69</v>
      </c>
      <c r="G203" s="89">
        <v>75</v>
      </c>
      <c r="H203" s="89">
        <v>86.576932575944667</v>
      </c>
      <c r="I203" s="89">
        <v>77.861939550334952</v>
      </c>
      <c r="J203" s="89">
        <v>79.722967282427291</v>
      </c>
      <c r="K203" s="109">
        <v>77.145229926088362</v>
      </c>
      <c r="L203" s="2"/>
      <c r="R203" s="2"/>
    </row>
    <row r="204" spans="1:18" x14ac:dyDescent="0.25">
      <c r="A204" s="2"/>
      <c r="B204" s="544" t="s">
        <v>66</v>
      </c>
      <c r="C204" s="89">
        <v>98</v>
      </c>
      <c r="D204" s="89">
        <v>89</v>
      </c>
      <c r="E204" s="89">
        <v>90</v>
      </c>
      <c r="F204" s="89">
        <v>86</v>
      </c>
      <c r="G204" s="89">
        <v>91</v>
      </c>
      <c r="H204" s="89">
        <v>99.24672758705853</v>
      </c>
      <c r="I204" s="89">
        <v>91.739758489093859</v>
      </c>
      <c r="J204" s="89">
        <v>94.25815715525512</v>
      </c>
      <c r="K204" s="109">
        <v>92.405580403925953</v>
      </c>
      <c r="L204" s="2"/>
      <c r="R204" s="2"/>
    </row>
    <row r="205" spans="1:18" x14ac:dyDescent="0.25">
      <c r="A205" s="2"/>
      <c r="B205" s="544" t="s">
        <v>44</v>
      </c>
      <c r="C205" s="89">
        <v>93</v>
      </c>
      <c r="D205" s="89">
        <v>96</v>
      </c>
      <c r="E205" s="89">
        <v>90</v>
      </c>
      <c r="F205" s="89">
        <v>100</v>
      </c>
      <c r="G205" s="89">
        <v>89</v>
      </c>
      <c r="H205" s="89">
        <v>95.023462583353918</v>
      </c>
      <c r="I205" s="89">
        <v>91.793550871649586</v>
      </c>
      <c r="J205" s="89">
        <v>87.17955351917756</v>
      </c>
      <c r="K205" s="109">
        <v>92.749570871772633</v>
      </c>
      <c r="L205" s="2"/>
    </row>
    <row r="206" spans="1:18" x14ac:dyDescent="0.25">
      <c r="A206" s="2"/>
      <c r="B206" s="544" t="s">
        <v>165</v>
      </c>
      <c r="C206" s="89">
        <v>88</v>
      </c>
      <c r="D206" s="89">
        <v>92</v>
      </c>
      <c r="E206" s="89">
        <v>92</v>
      </c>
      <c r="F206" s="89">
        <v>94</v>
      </c>
      <c r="G206" s="89">
        <v>87</v>
      </c>
      <c r="H206" s="89">
        <v>83.057545072857494</v>
      </c>
      <c r="I206" s="89">
        <v>78.7928422771908</v>
      </c>
      <c r="J206" s="89">
        <v>68.060413425997979</v>
      </c>
      <c r="K206" s="109">
        <v>85.363850097005781</v>
      </c>
      <c r="L206" s="2"/>
      <c r="R206" s="2"/>
    </row>
    <row r="207" spans="1:18" x14ac:dyDescent="0.25">
      <c r="A207" s="2"/>
      <c r="B207" s="544" t="s">
        <v>100</v>
      </c>
      <c r="C207" s="89">
        <v>99</v>
      </c>
      <c r="D207" s="89">
        <v>83</v>
      </c>
      <c r="E207" s="89">
        <v>70</v>
      </c>
      <c r="F207" s="89">
        <v>94</v>
      </c>
      <c r="G207" s="89">
        <v>81</v>
      </c>
      <c r="H207" s="89">
        <v>64.756730056804159</v>
      </c>
      <c r="I207" s="89">
        <v>90.74420255678271</v>
      </c>
      <c r="J207" s="89">
        <v>102.42161085923112</v>
      </c>
      <c r="K207" s="109">
        <v>85.615317934102251</v>
      </c>
      <c r="L207" s="2"/>
      <c r="R207" s="2"/>
    </row>
    <row r="208" spans="1:18" x14ac:dyDescent="0.25">
      <c r="A208" s="2"/>
      <c r="B208" s="544" t="s">
        <v>15</v>
      </c>
      <c r="C208" s="89">
        <v>238</v>
      </c>
      <c r="D208" s="89">
        <v>112</v>
      </c>
      <c r="E208" s="89">
        <v>160</v>
      </c>
      <c r="F208" s="89">
        <v>154</v>
      </c>
      <c r="G208" s="89">
        <v>132</v>
      </c>
      <c r="H208" s="403">
        <v>132</v>
      </c>
      <c r="I208" s="403">
        <v>151.95101836018915</v>
      </c>
      <c r="J208" s="89">
        <v>151.95101836018915</v>
      </c>
      <c r="K208" s="109">
        <v>153.9877545900473</v>
      </c>
      <c r="L208" s="2"/>
      <c r="R208" s="2"/>
    </row>
    <row r="209" spans="1:18" x14ac:dyDescent="0.25">
      <c r="A209" s="2"/>
      <c r="B209" s="544" t="s">
        <v>48</v>
      </c>
      <c r="C209" s="89">
        <v>174</v>
      </c>
      <c r="D209" s="89">
        <v>120</v>
      </c>
      <c r="E209" s="89">
        <v>126</v>
      </c>
      <c r="F209" s="89">
        <v>128</v>
      </c>
      <c r="G209" s="89">
        <v>128</v>
      </c>
      <c r="H209" s="89">
        <v>127.40182761175598</v>
      </c>
      <c r="I209" s="89">
        <v>125.41646006222793</v>
      </c>
      <c r="J209" s="89">
        <v>111.04763893092439</v>
      </c>
      <c r="K209" s="109">
        <v>129.98324082561354</v>
      </c>
      <c r="L209" s="2"/>
      <c r="R209" s="2"/>
    </row>
    <row r="210" spans="1:18" x14ac:dyDescent="0.25">
      <c r="A210" s="2"/>
      <c r="B210" s="544" t="s">
        <v>18</v>
      </c>
      <c r="C210" s="89">
        <v>283</v>
      </c>
      <c r="D210" s="89">
        <v>193</v>
      </c>
      <c r="E210" s="89">
        <v>151</v>
      </c>
      <c r="F210" s="89">
        <v>145</v>
      </c>
      <c r="G210" s="89">
        <v>152</v>
      </c>
      <c r="H210" s="89">
        <v>162.5957026426278</v>
      </c>
      <c r="I210" s="89">
        <v>176.74614976082822</v>
      </c>
      <c r="J210" s="89">
        <v>172.84834058997632</v>
      </c>
      <c r="K210" s="109">
        <v>179.52377412417906</v>
      </c>
      <c r="L210" s="2"/>
      <c r="R210" s="2"/>
    </row>
    <row r="211" spans="1:18" x14ac:dyDescent="0.25">
      <c r="A211" s="2"/>
      <c r="B211" s="544" t="s">
        <v>90</v>
      </c>
      <c r="C211" s="97">
        <v>141</v>
      </c>
      <c r="D211" s="89">
        <v>352</v>
      </c>
      <c r="E211" s="89">
        <v>288</v>
      </c>
      <c r="F211" s="89">
        <v>275</v>
      </c>
      <c r="G211" s="89">
        <v>307</v>
      </c>
      <c r="H211" s="89">
        <v>136.55223511978264</v>
      </c>
      <c r="I211" s="89">
        <v>164.36254991098349</v>
      </c>
      <c r="J211" s="403">
        <v>164.36254991098349</v>
      </c>
      <c r="K211" s="109">
        <v>228.5346668677187</v>
      </c>
      <c r="L211" s="2"/>
      <c r="R211" s="2"/>
    </row>
    <row r="212" spans="1:18" x14ac:dyDescent="0.25">
      <c r="A212" s="2"/>
      <c r="B212" s="544" t="s">
        <v>91</v>
      </c>
      <c r="C212" s="89">
        <v>46</v>
      </c>
      <c r="D212" s="89">
        <v>41</v>
      </c>
      <c r="E212" s="89">
        <v>101</v>
      </c>
      <c r="F212" s="89">
        <v>45</v>
      </c>
      <c r="G212" s="89">
        <v>53</v>
      </c>
      <c r="H212" s="89">
        <v>64.052852556186707</v>
      </c>
      <c r="I212" s="89">
        <v>63.275623165199526</v>
      </c>
      <c r="J212" s="89">
        <v>65.959714112265004</v>
      </c>
      <c r="K212" s="109">
        <v>59.911023729206406</v>
      </c>
      <c r="L212" s="2"/>
      <c r="R212" s="2"/>
    </row>
    <row r="213" spans="1:18" x14ac:dyDescent="0.25">
      <c r="A213" s="2"/>
      <c r="B213" s="544" t="s">
        <v>51</v>
      </c>
      <c r="C213" s="89">
        <v>88</v>
      </c>
      <c r="D213" s="89">
        <v>100</v>
      </c>
      <c r="E213" s="89">
        <v>92</v>
      </c>
      <c r="F213" s="89">
        <v>106</v>
      </c>
      <c r="G213" s="89">
        <v>102</v>
      </c>
      <c r="H213" s="89">
        <v>101.35836008891084</v>
      </c>
      <c r="I213" s="89">
        <v>102.0584437183045</v>
      </c>
      <c r="J213" s="89">
        <v>71.379408077361603</v>
      </c>
      <c r="K213" s="109">
        <v>95.349526485572113</v>
      </c>
      <c r="L213" s="2"/>
      <c r="R213" s="2"/>
    </row>
    <row r="214" spans="1:18" x14ac:dyDescent="0.25">
      <c r="A214" s="2"/>
      <c r="B214" s="544" t="s">
        <v>103</v>
      </c>
      <c r="C214" s="89">
        <v>52</v>
      </c>
      <c r="D214" s="89">
        <v>56</v>
      </c>
      <c r="E214" s="89">
        <v>59</v>
      </c>
      <c r="F214" s="89">
        <v>60</v>
      </c>
      <c r="G214" s="89">
        <v>71</v>
      </c>
      <c r="H214" s="89">
        <v>59.829587552482089</v>
      </c>
      <c r="I214" s="89">
        <v>62.002695114056394</v>
      </c>
      <c r="J214" s="89">
        <v>77.199894099004567</v>
      </c>
      <c r="K214" s="109">
        <v>62.129022095692882</v>
      </c>
      <c r="L214" s="2"/>
      <c r="R214" s="2"/>
    </row>
    <row r="215" spans="1:18" x14ac:dyDescent="0.25">
      <c r="A215" s="2"/>
      <c r="B215" s="544" t="s">
        <v>166</v>
      </c>
      <c r="C215" s="89">
        <v>41</v>
      </c>
      <c r="D215" s="89">
        <v>36</v>
      </c>
      <c r="E215" s="89">
        <v>37</v>
      </c>
      <c r="F215" s="89">
        <v>34</v>
      </c>
      <c r="G215" s="89">
        <v>39</v>
      </c>
      <c r="H215" s="89">
        <v>42.232650037046184</v>
      </c>
      <c r="I215" s="89">
        <v>36.526976670744141</v>
      </c>
      <c r="J215" s="89">
        <v>31.29538035022545</v>
      </c>
      <c r="K215" s="109">
        <v>37.131875882251975</v>
      </c>
      <c r="L215" s="2"/>
      <c r="R215" s="2"/>
    </row>
    <row r="216" spans="1:18" x14ac:dyDescent="0.25">
      <c r="A216" s="2"/>
      <c r="B216" s="544" t="s">
        <v>167</v>
      </c>
      <c r="C216" s="89">
        <v>43</v>
      </c>
      <c r="D216" s="89">
        <v>44</v>
      </c>
      <c r="E216" s="89">
        <v>49</v>
      </c>
      <c r="F216" s="89">
        <v>46</v>
      </c>
      <c r="G216" s="89">
        <v>51</v>
      </c>
      <c r="H216" s="89">
        <v>52.790812546307734</v>
      </c>
      <c r="I216" s="89">
        <v>49.679258137973314</v>
      </c>
      <c r="J216" s="89">
        <v>50.927337370878199</v>
      </c>
      <c r="K216" s="109">
        <v>48.299676006894906</v>
      </c>
      <c r="L216" s="2"/>
      <c r="R216" s="2"/>
    </row>
    <row r="217" spans="1:18" x14ac:dyDescent="0.25">
      <c r="A217" s="2"/>
      <c r="B217" s="544" t="s">
        <v>168</v>
      </c>
      <c r="C217" s="89">
        <v>57</v>
      </c>
      <c r="D217" s="403">
        <v>57</v>
      </c>
      <c r="E217" s="89">
        <v>57</v>
      </c>
      <c r="F217" s="89">
        <v>57</v>
      </c>
      <c r="G217" s="89">
        <v>63</v>
      </c>
      <c r="H217" s="89">
        <v>59.125710051864658</v>
      </c>
      <c r="I217" s="89">
        <v>52.212691438798132</v>
      </c>
      <c r="J217" s="89">
        <v>51.533289386639716</v>
      </c>
      <c r="K217" s="109">
        <v>56.733961359662807</v>
      </c>
      <c r="L217" s="2"/>
      <c r="R217" s="2"/>
    </row>
    <row r="218" spans="1:18" x14ac:dyDescent="0.25">
      <c r="A218" s="2"/>
      <c r="L218" s="2"/>
      <c r="R218" s="2"/>
    </row>
    <row r="219" spans="1:18" x14ac:dyDescent="0.25">
      <c r="A219" s="2"/>
      <c r="L219" s="2"/>
      <c r="R219" s="2"/>
    </row>
    <row r="220" spans="1:18" x14ac:dyDescent="0.25">
      <c r="A220" s="2"/>
      <c r="L220" s="2"/>
      <c r="R220" s="2"/>
    </row>
    <row r="221" spans="1:18" x14ac:dyDescent="0.25">
      <c r="A221" s="2"/>
      <c r="L221" s="2"/>
      <c r="R221" s="2"/>
    </row>
    <row r="222" spans="1:18" x14ac:dyDescent="0.25">
      <c r="A222" s="2"/>
      <c r="L222" s="2"/>
      <c r="R222" s="2"/>
    </row>
    <row r="223" spans="1:18" x14ac:dyDescent="0.25">
      <c r="A223" s="2"/>
      <c r="L223" s="2"/>
      <c r="R223" s="2"/>
    </row>
    <row r="224" spans="1:18" x14ac:dyDescent="0.25">
      <c r="A224" s="2"/>
      <c r="L224" s="2"/>
    </row>
    <row r="225" spans="1:18" x14ac:dyDescent="0.25">
      <c r="A225" s="2"/>
      <c r="L225" s="2"/>
      <c r="R225" s="2"/>
    </row>
    <row r="226" spans="1:18" x14ac:dyDescent="0.25">
      <c r="A226" s="2"/>
      <c r="L226" s="2"/>
      <c r="R226" s="2"/>
    </row>
    <row r="227" spans="1:18" x14ac:dyDescent="0.25">
      <c r="A227" s="2"/>
      <c r="L227" s="2"/>
      <c r="R227" s="2"/>
    </row>
    <row r="228" spans="1:18" x14ac:dyDescent="0.25">
      <c r="A228" s="2"/>
      <c r="L228" s="2"/>
      <c r="R228" s="2"/>
    </row>
    <row r="229" spans="1:18" x14ac:dyDescent="0.25">
      <c r="A229" s="2"/>
      <c r="L229" s="2"/>
      <c r="R229" s="2"/>
    </row>
    <row r="230" spans="1:18" x14ac:dyDescent="0.25">
      <c r="A230" s="2"/>
      <c r="L230" s="2"/>
      <c r="N230" s="2"/>
      <c r="O230" s="2"/>
      <c r="R230" s="2"/>
    </row>
    <row r="231" spans="1:18" x14ac:dyDescent="0.25">
      <c r="A231" s="2"/>
      <c r="L231" s="2"/>
      <c r="N231" s="2"/>
      <c r="O231" s="2"/>
      <c r="R231" s="2"/>
    </row>
    <row r="232" spans="1:18" x14ac:dyDescent="0.25">
      <c r="A232" s="2"/>
      <c r="L232" s="2"/>
      <c r="N232" s="2"/>
      <c r="O232" s="2"/>
      <c r="R232" s="2"/>
    </row>
    <row r="233" spans="1:18" x14ac:dyDescent="0.25">
      <c r="A233" s="2"/>
      <c r="L233" s="2"/>
      <c r="N233" s="2"/>
      <c r="O233" s="2"/>
      <c r="R233" s="2"/>
    </row>
    <row r="234" spans="1:18" x14ac:dyDescent="0.25">
      <c r="A234" s="2"/>
      <c r="L234" s="2"/>
      <c r="N234" s="2"/>
      <c r="O234" s="2"/>
      <c r="P234" s="2"/>
      <c r="Q234" s="2"/>
      <c r="R234" s="2"/>
    </row>
    <row r="235" spans="1:18" x14ac:dyDescent="0.25">
      <c r="A235" s="2"/>
      <c r="L235" s="2"/>
      <c r="N235" s="2"/>
      <c r="O235" s="2"/>
      <c r="P235" s="2"/>
      <c r="Q235" s="2"/>
      <c r="R235" s="2"/>
    </row>
    <row r="236" spans="1:18" x14ac:dyDescent="0.25">
      <c r="A236" s="2"/>
      <c r="B236" s="2"/>
      <c r="C236" s="2"/>
      <c r="D236" s="2"/>
      <c r="E236" s="2"/>
      <c r="F236" s="2"/>
      <c r="G236" s="2"/>
      <c r="H236" s="2"/>
      <c r="I236" s="2"/>
      <c r="J236" s="2"/>
      <c r="K236" s="2"/>
      <c r="L236" s="2"/>
      <c r="N236" s="2"/>
      <c r="O236" s="2"/>
      <c r="P236" s="2"/>
      <c r="Q236" s="2"/>
      <c r="R236" s="2"/>
    </row>
    <row r="237" spans="1:18" x14ac:dyDescent="0.25">
      <c r="A237" s="2"/>
      <c r="L237" s="2"/>
      <c r="N237" s="2"/>
      <c r="O237" s="2"/>
      <c r="P237" s="2"/>
      <c r="Q237" s="2"/>
      <c r="R237" s="2"/>
    </row>
    <row r="238" spans="1:18" x14ac:dyDescent="0.25">
      <c r="A238" s="2"/>
      <c r="B238" s="2"/>
      <c r="C238" s="2"/>
      <c r="D238" s="2"/>
      <c r="E238" s="2"/>
      <c r="F238" s="2"/>
      <c r="G238" s="2"/>
      <c r="H238" s="2"/>
      <c r="I238" s="2"/>
      <c r="J238" s="2"/>
      <c r="K238" s="2"/>
      <c r="L238" s="2"/>
      <c r="N238" s="2"/>
      <c r="O238" s="2"/>
      <c r="P238" s="2"/>
      <c r="Q238" s="2"/>
      <c r="R238" s="2"/>
    </row>
    <row r="239" spans="1:18" x14ac:dyDescent="0.25">
      <c r="A239" s="2"/>
      <c r="B239" s="2"/>
      <c r="C239" s="2"/>
      <c r="D239" s="2"/>
      <c r="E239" s="2"/>
      <c r="F239" s="2"/>
      <c r="G239" s="2"/>
      <c r="H239" s="2"/>
      <c r="I239" s="2"/>
      <c r="J239" s="2"/>
      <c r="K239" s="2"/>
      <c r="L239" s="2"/>
      <c r="M239" s="2"/>
      <c r="N239" s="2"/>
      <c r="O239" s="2"/>
      <c r="P239" s="2"/>
      <c r="Q239" s="2"/>
      <c r="R239" s="2"/>
    </row>
    <row r="240" spans="1:18" x14ac:dyDescent="0.25">
      <c r="A240" s="2"/>
      <c r="B240" s="2"/>
      <c r="C240" s="2"/>
      <c r="D240" s="2"/>
      <c r="E240" s="2"/>
      <c r="F240" s="2"/>
      <c r="G240" s="2"/>
      <c r="H240" s="2"/>
      <c r="I240" s="2"/>
      <c r="J240" s="2"/>
      <c r="K240" s="2"/>
      <c r="L240" s="2"/>
      <c r="M240" s="2"/>
      <c r="N240" s="2"/>
      <c r="O240" s="2"/>
      <c r="P240" s="2"/>
      <c r="Q240" s="2"/>
      <c r="R240" s="2"/>
    </row>
    <row r="241" spans="13:15" x14ac:dyDescent="0.25">
      <c r="M241" s="2"/>
      <c r="N241" s="2"/>
      <c r="O241" s="2"/>
    </row>
    <row r="242" spans="13:15" x14ac:dyDescent="0.25">
      <c r="M242" s="2"/>
      <c r="N242" s="2"/>
      <c r="O242" s="2"/>
    </row>
    <row r="243" spans="13:15" x14ac:dyDescent="0.25">
      <c r="M243" s="2"/>
      <c r="N243" s="2"/>
      <c r="O243" s="2"/>
    </row>
    <row r="244" spans="13:15" x14ac:dyDescent="0.25">
      <c r="M244" s="2"/>
      <c r="N244" s="2"/>
      <c r="O244" s="2"/>
    </row>
    <row r="245" spans="13:15" x14ac:dyDescent="0.25">
      <c r="M245" s="2"/>
      <c r="N245" s="2"/>
      <c r="O245" s="2"/>
    </row>
    <row r="246" spans="13:15" x14ac:dyDescent="0.25">
      <c r="M246" s="2"/>
      <c r="N246" s="2"/>
      <c r="O246" s="2"/>
    </row>
    <row r="247" spans="13:15" x14ac:dyDescent="0.25">
      <c r="M247" s="2"/>
      <c r="N247" s="2"/>
      <c r="O247" s="2"/>
    </row>
    <row r="248" spans="13:15" x14ac:dyDescent="0.25">
      <c r="M248" s="2"/>
      <c r="N248" s="2"/>
      <c r="O248" s="2"/>
    </row>
    <row r="249" spans="13:15" x14ac:dyDescent="0.25">
      <c r="M249" s="2"/>
      <c r="N249" s="2"/>
      <c r="O249" s="2"/>
    </row>
    <row r="250" spans="13:15" x14ac:dyDescent="0.25">
      <c r="M250" s="2"/>
      <c r="N250" s="2"/>
      <c r="O250" s="2"/>
    </row>
    <row r="251" spans="13:15" x14ac:dyDescent="0.25">
      <c r="M251" s="2"/>
      <c r="N251" s="2"/>
      <c r="O251" s="2"/>
    </row>
    <row r="252" spans="13:15" x14ac:dyDescent="0.25">
      <c r="M252" s="2"/>
      <c r="N252" s="2"/>
      <c r="O252" s="2"/>
    </row>
    <row r="253" spans="13:15" x14ac:dyDescent="0.25">
      <c r="M253" s="2"/>
      <c r="N253" s="2"/>
      <c r="O253" s="2"/>
    </row>
    <row r="254" spans="13:15" x14ac:dyDescent="0.25">
      <c r="M254" s="2"/>
      <c r="N254" s="2"/>
      <c r="O254" s="2"/>
    </row>
    <row r="255" spans="13:15" x14ac:dyDescent="0.25">
      <c r="M255" s="2"/>
      <c r="N255" s="2"/>
      <c r="O255" s="2"/>
    </row>
    <row r="256" spans="13:15" x14ac:dyDescent="0.25">
      <c r="M256" s="2"/>
      <c r="N256" s="2"/>
      <c r="O256" s="2"/>
    </row>
    <row r="257" spans="13:15" x14ac:dyDescent="0.25">
      <c r="M257" s="2"/>
      <c r="N257" s="2"/>
      <c r="O257" s="2"/>
    </row>
    <row r="258" spans="13:15" x14ac:dyDescent="0.25">
      <c r="M258" s="2"/>
      <c r="N258" s="2"/>
      <c r="O258" s="2"/>
    </row>
    <row r="259" spans="13:15" x14ac:dyDescent="0.25">
      <c r="M259" s="2"/>
      <c r="N259" s="2"/>
      <c r="O259" s="2"/>
    </row>
    <row r="260" spans="13:15" x14ac:dyDescent="0.25">
      <c r="M260" s="2"/>
      <c r="N260" s="2"/>
      <c r="O260" s="2"/>
    </row>
    <row r="261" spans="13:15" x14ac:dyDescent="0.25">
      <c r="M261" s="2"/>
      <c r="N261" s="2"/>
      <c r="O261" s="2"/>
    </row>
    <row r="262" spans="13:15" x14ac:dyDescent="0.25">
      <c r="M262" s="2"/>
      <c r="N262" s="2"/>
      <c r="O262" s="2"/>
    </row>
    <row r="263" spans="13:15" x14ac:dyDescent="0.25">
      <c r="M263" s="2"/>
      <c r="N263" s="2"/>
      <c r="O263" s="2"/>
    </row>
    <row r="264" spans="13:15" x14ac:dyDescent="0.25">
      <c r="M264" s="2"/>
      <c r="N264" s="2"/>
      <c r="O264" s="2"/>
    </row>
    <row r="265" spans="13:15" x14ac:dyDescent="0.25">
      <c r="M265" s="2"/>
      <c r="N265" s="2"/>
      <c r="O265" s="2"/>
    </row>
    <row r="266" spans="13:15" x14ac:dyDescent="0.25">
      <c r="M266" s="2"/>
      <c r="N266" s="2"/>
      <c r="O266" s="2"/>
    </row>
    <row r="267" spans="13:15" x14ac:dyDescent="0.25">
      <c r="M267" s="2"/>
      <c r="N267" s="2"/>
      <c r="O267" s="2"/>
    </row>
    <row r="268" spans="13:15" x14ac:dyDescent="0.25">
      <c r="M268" s="2"/>
      <c r="N268" s="2"/>
      <c r="O268" s="2"/>
    </row>
    <row r="269" spans="13:15" x14ac:dyDescent="0.25">
      <c r="M269" s="2"/>
      <c r="N269" s="2"/>
      <c r="O269" s="2"/>
    </row>
    <row r="270" spans="13:15" x14ac:dyDescent="0.25">
      <c r="M270" s="2"/>
      <c r="N270" s="2"/>
      <c r="O270" s="2"/>
    </row>
    <row r="271" spans="13:15" x14ac:dyDescent="0.25">
      <c r="M271" s="2"/>
      <c r="N271" s="2"/>
      <c r="O271" s="2"/>
    </row>
    <row r="272" spans="13:15" x14ac:dyDescent="0.25">
      <c r="M272" s="2"/>
      <c r="N272" s="2"/>
      <c r="O272" s="2"/>
    </row>
    <row r="273" spans="13:15" x14ac:dyDescent="0.25">
      <c r="M273" s="2"/>
      <c r="N273" s="2"/>
      <c r="O273" s="2"/>
    </row>
    <row r="274" spans="13:15" x14ac:dyDescent="0.25">
      <c r="M274" s="2"/>
      <c r="N274" s="2"/>
      <c r="O274" s="2"/>
    </row>
    <row r="275" spans="13:15" x14ac:dyDescent="0.25">
      <c r="M275" s="2"/>
      <c r="N275" s="2"/>
      <c r="O275" s="2"/>
    </row>
    <row r="276" spans="13:15" x14ac:dyDescent="0.25">
      <c r="M276" s="2"/>
      <c r="N276" s="2"/>
      <c r="O276" s="2"/>
    </row>
    <row r="277" spans="13:15" x14ac:dyDescent="0.25">
      <c r="M277" s="2"/>
      <c r="N277" s="2"/>
      <c r="O277" s="2"/>
    </row>
    <row r="278" spans="13:15" x14ac:dyDescent="0.25">
      <c r="M278" s="2"/>
      <c r="N278" s="2"/>
      <c r="O278" s="2"/>
    </row>
    <row r="279" spans="13:15" x14ac:dyDescent="0.25">
      <c r="M279" s="2"/>
      <c r="N279" s="2"/>
      <c r="O279" s="2"/>
    </row>
    <row r="280" spans="13:15" x14ac:dyDescent="0.25">
      <c r="M280" s="2"/>
      <c r="N280" s="2"/>
      <c r="O280" s="2"/>
    </row>
    <row r="281" spans="13:15" x14ac:dyDescent="0.25">
      <c r="M281" s="2"/>
      <c r="N281" s="2"/>
      <c r="O281" s="2"/>
    </row>
    <row r="282" spans="13:15" x14ac:dyDescent="0.25">
      <c r="M282" s="2"/>
      <c r="N282" s="2"/>
      <c r="O282" s="2"/>
    </row>
    <row r="283" spans="13:15" x14ac:dyDescent="0.25">
      <c r="M283" s="2"/>
      <c r="N283" s="2"/>
      <c r="O283" s="2"/>
    </row>
    <row r="284" spans="13:15" x14ac:dyDescent="0.25">
      <c r="M284" s="2"/>
      <c r="N284" s="2"/>
      <c r="O284" s="2"/>
    </row>
    <row r="285" spans="13:15" x14ac:dyDescent="0.25">
      <c r="M285" s="2"/>
      <c r="N285" s="2"/>
      <c r="O285" s="2"/>
    </row>
    <row r="286" spans="13:15" x14ac:dyDescent="0.25">
      <c r="M286" s="2"/>
      <c r="N286" s="2"/>
      <c r="O286" s="2"/>
    </row>
    <row r="287" spans="13:15" x14ac:dyDescent="0.25">
      <c r="M287" s="2"/>
      <c r="N287" s="2"/>
      <c r="O287" s="2"/>
    </row>
    <row r="288" spans="13:15" x14ac:dyDescent="0.25">
      <c r="M288" s="2"/>
      <c r="N288" s="2"/>
      <c r="O288" s="2"/>
    </row>
    <row r="289" spans="13:15" x14ac:dyDescent="0.25">
      <c r="M289" s="2"/>
      <c r="N289" s="2"/>
      <c r="O289" s="2"/>
    </row>
    <row r="290" spans="13:15" x14ac:dyDescent="0.25">
      <c r="M290" s="2"/>
      <c r="N290" s="2"/>
      <c r="O290" s="2"/>
    </row>
    <row r="291" spans="13:15" x14ac:dyDescent="0.25">
      <c r="M291" s="2"/>
      <c r="N291" s="2"/>
      <c r="O291" s="2"/>
    </row>
    <row r="292" spans="13:15" x14ac:dyDescent="0.25">
      <c r="M292" s="2"/>
      <c r="N292" s="2"/>
      <c r="O292" s="2"/>
    </row>
    <row r="293" spans="13:15" x14ac:dyDescent="0.25">
      <c r="M293" s="2"/>
      <c r="N293" s="2"/>
      <c r="O293" s="2"/>
    </row>
    <row r="294" spans="13:15" x14ac:dyDescent="0.25">
      <c r="M294" s="2"/>
      <c r="N294" s="2"/>
      <c r="O294" s="2"/>
    </row>
    <row r="295" spans="13:15" x14ac:dyDescent="0.25">
      <c r="M295" s="2"/>
      <c r="N295" s="2"/>
      <c r="O295" s="2"/>
    </row>
    <row r="296" spans="13:15" x14ac:dyDescent="0.25">
      <c r="M296" s="2"/>
      <c r="N296" s="2"/>
      <c r="O296" s="2"/>
    </row>
    <row r="297" spans="13:15" x14ac:dyDescent="0.25">
      <c r="M297" s="2"/>
      <c r="N297" s="2"/>
      <c r="O297" s="2"/>
    </row>
    <row r="298" spans="13:15" x14ac:dyDescent="0.25">
      <c r="M298" s="2"/>
      <c r="N298" s="2"/>
      <c r="O298" s="2"/>
    </row>
    <row r="299" spans="13:15" x14ac:dyDescent="0.25">
      <c r="M299" s="2"/>
      <c r="N299" s="2"/>
      <c r="O299" s="2"/>
    </row>
    <row r="300" spans="13:15" x14ac:dyDescent="0.25">
      <c r="M300" s="2"/>
      <c r="N300" s="2"/>
      <c r="O300" s="2"/>
    </row>
    <row r="301" spans="13:15" x14ac:dyDescent="0.25">
      <c r="M301" s="2"/>
      <c r="N301" s="2"/>
      <c r="O301" s="2"/>
    </row>
    <row r="302" spans="13:15" x14ac:dyDescent="0.25">
      <c r="M302" s="2"/>
      <c r="N302" s="2"/>
      <c r="O302" s="2"/>
    </row>
    <row r="303" spans="13:15" x14ac:dyDescent="0.25">
      <c r="M303" s="2"/>
      <c r="N303" s="2"/>
      <c r="O303" s="2"/>
    </row>
    <row r="304" spans="13:15" x14ac:dyDescent="0.25">
      <c r="M304" s="2"/>
      <c r="N304" s="2"/>
      <c r="O304" s="2"/>
    </row>
    <row r="305" spans="13:15" x14ac:dyDescent="0.25">
      <c r="M305" s="2"/>
      <c r="N305" s="2"/>
      <c r="O305" s="2"/>
    </row>
    <row r="306" spans="13:15" x14ac:dyDescent="0.25">
      <c r="M306" s="2"/>
      <c r="N306" s="2"/>
      <c r="O306" s="2"/>
    </row>
    <row r="307" spans="13:15" x14ac:dyDescent="0.25">
      <c r="M307" s="2"/>
      <c r="N307" s="2"/>
      <c r="O307" s="2"/>
    </row>
    <row r="308" spans="13:15" x14ac:dyDescent="0.25">
      <c r="M308" s="2"/>
      <c r="N308" s="2"/>
      <c r="O308" s="2"/>
    </row>
    <row r="309" spans="13:15" x14ac:dyDescent="0.25">
      <c r="M309" s="2"/>
      <c r="N309" s="2"/>
      <c r="O309" s="2"/>
    </row>
    <row r="310" spans="13:15" x14ac:dyDescent="0.25">
      <c r="M310" s="2"/>
      <c r="N310" s="2"/>
      <c r="O310" s="2"/>
    </row>
    <row r="311" spans="13:15" x14ac:dyDescent="0.25">
      <c r="M311" s="2"/>
      <c r="N311" s="2"/>
      <c r="O311" s="2"/>
    </row>
    <row r="312" spans="13:15" x14ac:dyDescent="0.25">
      <c r="M312" s="2"/>
      <c r="N312" s="2"/>
      <c r="O312" s="2"/>
    </row>
    <row r="313" spans="13:15" x14ac:dyDescent="0.25">
      <c r="M313" s="2"/>
      <c r="N313" s="2"/>
      <c r="O313" s="2"/>
    </row>
    <row r="314" spans="13:15" x14ac:dyDescent="0.25">
      <c r="M314" s="2"/>
      <c r="N314" s="2"/>
      <c r="O314" s="2"/>
    </row>
    <row r="315" spans="13:15" x14ac:dyDescent="0.25">
      <c r="M315" s="2"/>
      <c r="N315" s="2"/>
      <c r="O315" s="2"/>
    </row>
    <row r="316" spans="13:15" x14ac:dyDescent="0.25">
      <c r="M316" s="2"/>
      <c r="N316" s="2"/>
      <c r="O316" s="2"/>
    </row>
    <row r="317" spans="13:15" x14ac:dyDescent="0.25">
      <c r="M317" s="2"/>
      <c r="N317" s="2"/>
      <c r="O317" s="2"/>
    </row>
    <row r="318" spans="13:15" x14ac:dyDescent="0.25">
      <c r="M318" s="2"/>
      <c r="N318" s="2"/>
      <c r="O318" s="2"/>
    </row>
    <row r="319" spans="13:15" x14ac:dyDescent="0.25">
      <c r="M319" s="2"/>
      <c r="N319" s="2"/>
      <c r="O319" s="2"/>
    </row>
    <row r="320" spans="13:15" x14ac:dyDescent="0.25">
      <c r="M320" s="2"/>
      <c r="N320" s="2"/>
      <c r="O320" s="2"/>
    </row>
    <row r="321" spans="13:15" x14ac:dyDescent="0.25">
      <c r="M321" s="2"/>
      <c r="N321" s="2"/>
      <c r="O321" s="2"/>
    </row>
    <row r="322" spans="13:15" x14ac:dyDescent="0.25">
      <c r="M322" s="2"/>
      <c r="N322" s="2"/>
      <c r="O322" s="2"/>
    </row>
    <row r="323" spans="13:15" x14ac:dyDescent="0.25">
      <c r="M323" s="2"/>
      <c r="N323" s="2"/>
      <c r="O323" s="2"/>
    </row>
    <row r="324" spans="13:15" x14ac:dyDescent="0.25">
      <c r="M324" s="2"/>
      <c r="N324" s="2"/>
      <c r="O324" s="2"/>
    </row>
    <row r="325" spans="13:15" x14ac:dyDescent="0.25">
      <c r="M325" s="2"/>
      <c r="N325" s="2"/>
      <c r="O325" s="2"/>
    </row>
    <row r="326" spans="13:15" x14ac:dyDescent="0.25">
      <c r="M326" s="2"/>
      <c r="N326" s="2"/>
      <c r="O326" s="2"/>
    </row>
    <row r="327" spans="13:15" x14ac:dyDescent="0.25">
      <c r="M327" s="2"/>
      <c r="N327" s="2"/>
      <c r="O327" s="2"/>
    </row>
    <row r="328" spans="13:15" x14ac:dyDescent="0.25">
      <c r="M328" s="2"/>
      <c r="N328" s="2"/>
      <c r="O328" s="2"/>
    </row>
    <row r="329" spans="13:15" x14ac:dyDescent="0.25">
      <c r="M329" s="2"/>
      <c r="N329" s="2"/>
      <c r="O329" s="2"/>
    </row>
    <row r="330" spans="13:15" x14ac:dyDescent="0.25">
      <c r="M330" s="2"/>
      <c r="N330" s="2"/>
      <c r="O330" s="2"/>
    </row>
    <row r="331" spans="13:15" x14ac:dyDescent="0.25">
      <c r="M331" s="2"/>
      <c r="N331" s="2"/>
      <c r="O331" s="2"/>
    </row>
    <row r="332" spans="13:15" x14ac:dyDescent="0.25">
      <c r="M332" s="2"/>
      <c r="N332" s="2"/>
      <c r="O332" s="2"/>
    </row>
    <row r="333" spans="13:15" x14ac:dyDescent="0.25">
      <c r="M333" s="2"/>
      <c r="N333" s="2"/>
      <c r="O333" s="2"/>
    </row>
    <row r="334" spans="13:15" x14ac:dyDescent="0.25">
      <c r="M334" s="2"/>
      <c r="N334" s="2"/>
      <c r="O334" s="2"/>
    </row>
    <row r="335" spans="13:15" x14ac:dyDescent="0.25">
      <c r="M335" s="2"/>
      <c r="N335" s="2"/>
      <c r="O335" s="2"/>
    </row>
    <row r="336" spans="13:15" x14ac:dyDescent="0.25">
      <c r="M336" s="2"/>
      <c r="N336" s="2"/>
      <c r="O336" s="2"/>
    </row>
    <row r="337" spans="13:15" x14ac:dyDescent="0.25">
      <c r="M337" s="2"/>
      <c r="N337" s="2"/>
      <c r="O337" s="2"/>
    </row>
    <row r="338" spans="13:15" x14ac:dyDescent="0.25">
      <c r="M338" s="2"/>
      <c r="N338" s="2"/>
      <c r="O338" s="2"/>
    </row>
    <row r="339" spans="13:15" x14ac:dyDescent="0.25">
      <c r="M339" s="2"/>
      <c r="N339" s="2"/>
      <c r="O339" s="2"/>
    </row>
    <row r="340" spans="13:15" x14ac:dyDescent="0.25">
      <c r="M340" s="2"/>
      <c r="N340" s="2"/>
      <c r="O340" s="2"/>
    </row>
    <row r="341" spans="13:15" x14ac:dyDescent="0.25">
      <c r="M341" s="2"/>
      <c r="N341" s="2"/>
      <c r="O341" s="2"/>
    </row>
    <row r="342" spans="13:15" x14ac:dyDescent="0.25">
      <c r="M342" s="2"/>
      <c r="N342" s="2"/>
      <c r="O342" s="2"/>
    </row>
    <row r="343" spans="13:15" x14ac:dyDescent="0.25">
      <c r="M343" s="2"/>
      <c r="N343" s="2"/>
      <c r="O343" s="2"/>
    </row>
    <row r="344" spans="13:15" x14ac:dyDescent="0.25">
      <c r="M344" s="2"/>
      <c r="N344" s="2"/>
      <c r="O344" s="2"/>
    </row>
    <row r="345" spans="13:15" x14ac:dyDescent="0.25">
      <c r="M345" s="2"/>
      <c r="N345" s="2"/>
      <c r="O345" s="2"/>
    </row>
    <row r="346" spans="13:15" x14ac:dyDescent="0.25">
      <c r="M346" s="2"/>
      <c r="N346" s="2"/>
      <c r="O346" s="2"/>
    </row>
    <row r="347" spans="13:15" x14ac:dyDescent="0.25">
      <c r="M347" s="2"/>
      <c r="N347" s="2"/>
      <c r="O347" s="2"/>
    </row>
    <row r="348" spans="13:15" x14ac:dyDescent="0.25">
      <c r="M348" s="2"/>
      <c r="N348" s="2"/>
      <c r="O348" s="2"/>
    </row>
    <row r="349" spans="13:15" x14ac:dyDescent="0.25">
      <c r="M349" s="2"/>
      <c r="N349" s="2"/>
      <c r="O349" s="2"/>
    </row>
    <row r="350" spans="13:15" x14ac:dyDescent="0.25">
      <c r="M350" s="2"/>
      <c r="N350" s="2"/>
      <c r="O350" s="2"/>
    </row>
    <row r="351" spans="13:15" x14ac:dyDescent="0.25">
      <c r="M351" s="2"/>
      <c r="N351" s="2"/>
      <c r="O351" s="2"/>
    </row>
    <row r="352" spans="13:15" x14ac:dyDescent="0.25">
      <c r="M352" s="2"/>
      <c r="N352" s="2"/>
      <c r="O352" s="2"/>
    </row>
    <row r="353" spans="13:15" x14ac:dyDescent="0.25">
      <c r="M353" s="2"/>
      <c r="N353" s="2"/>
      <c r="O353" s="2"/>
    </row>
    <row r="354" spans="13:15" x14ac:dyDescent="0.25">
      <c r="M354" s="2"/>
      <c r="N354" s="2"/>
      <c r="O354" s="2"/>
    </row>
    <row r="355" spans="13:15" x14ac:dyDescent="0.25">
      <c r="M355" s="2"/>
      <c r="N355" s="2"/>
      <c r="O355" s="2"/>
    </row>
    <row r="356" spans="13:15" x14ac:dyDescent="0.25">
      <c r="M356" s="2"/>
      <c r="N356" s="2"/>
      <c r="O356" s="2"/>
    </row>
    <row r="357" spans="13:15" x14ac:dyDescent="0.25">
      <c r="M357" s="2"/>
      <c r="N357" s="2"/>
      <c r="O357" s="2"/>
    </row>
    <row r="358" spans="13:15" x14ac:dyDescent="0.25">
      <c r="M358" s="2"/>
      <c r="N358" s="2"/>
      <c r="O358" s="2"/>
    </row>
    <row r="359" spans="13:15" x14ac:dyDescent="0.25">
      <c r="M359" s="2"/>
      <c r="N359" s="2"/>
      <c r="O359" s="2"/>
    </row>
    <row r="360" spans="13:15" x14ac:dyDescent="0.25">
      <c r="M360" s="2"/>
      <c r="N360" s="2"/>
      <c r="O360" s="2"/>
    </row>
    <row r="361" spans="13:15" x14ac:dyDescent="0.25">
      <c r="M361" s="2"/>
      <c r="N361" s="2"/>
      <c r="O361" s="2"/>
    </row>
    <row r="362" spans="13:15" x14ac:dyDescent="0.25">
      <c r="M362" s="2"/>
      <c r="N362" s="2"/>
      <c r="O362" s="2"/>
    </row>
    <row r="363" spans="13:15" x14ac:dyDescent="0.25">
      <c r="M363" s="2"/>
      <c r="N363" s="2"/>
      <c r="O363" s="2"/>
    </row>
    <row r="364" spans="13:15" x14ac:dyDescent="0.25">
      <c r="M364" s="2"/>
      <c r="N364" s="2"/>
      <c r="O364" s="2"/>
    </row>
    <row r="365" spans="13:15" x14ac:dyDescent="0.25">
      <c r="M365" s="2"/>
      <c r="N365" s="2"/>
      <c r="O365" s="2"/>
    </row>
    <row r="366" spans="13:15" x14ac:dyDescent="0.25">
      <c r="M366" s="2"/>
      <c r="N366" s="2"/>
      <c r="O366" s="2"/>
    </row>
    <row r="367" spans="13:15" x14ac:dyDescent="0.25">
      <c r="M367" s="2"/>
      <c r="N367" s="2"/>
      <c r="O367" s="2"/>
    </row>
    <row r="368" spans="13:15" x14ac:dyDescent="0.25">
      <c r="M368" s="2"/>
      <c r="N368" s="2"/>
      <c r="O368" s="2"/>
    </row>
    <row r="369" spans="13:15" x14ac:dyDescent="0.25">
      <c r="M369" s="2"/>
      <c r="N369" s="2"/>
      <c r="O369" s="2"/>
    </row>
    <row r="370" spans="13:15" x14ac:dyDescent="0.25">
      <c r="M370" s="2"/>
      <c r="N370" s="2"/>
      <c r="O370" s="2"/>
    </row>
    <row r="371" spans="13:15" x14ac:dyDescent="0.25">
      <c r="M371" s="2"/>
      <c r="N371" s="2"/>
      <c r="O371" s="2"/>
    </row>
    <row r="372" spans="13:15" x14ac:dyDescent="0.25">
      <c r="M372" s="2"/>
      <c r="N372" s="2"/>
      <c r="O372" s="2"/>
    </row>
    <row r="373" spans="13:15" x14ac:dyDescent="0.25">
      <c r="M373" s="2"/>
      <c r="N373" s="2"/>
      <c r="O373" s="2"/>
    </row>
    <row r="374" spans="13:15" x14ac:dyDescent="0.25">
      <c r="M374" s="2"/>
      <c r="N374" s="2"/>
      <c r="O374" s="2"/>
    </row>
    <row r="375" spans="13:15" x14ac:dyDescent="0.25">
      <c r="M375" s="2"/>
      <c r="N375" s="2"/>
      <c r="O375" s="2"/>
    </row>
    <row r="376" spans="13:15" x14ac:dyDescent="0.25">
      <c r="M376" s="2"/>
      <c r="N376" s="2"/>
      <c r="O376" s="2"/>
    </row>
    <row r="377" spans="13:15" x14ac:dyDescent="0.25">
      <c r="M377" s="2"/>
      <c r="N377" s="2"/>
      <c r="O377" s="2"/>
    </row>
    <row r="378" spans="13:15" x14ac:dyDescent="0.25">
      <c r="M378" s="2"/>
      <c r="N378" s="2"/>
      <c r="O378" s="2"/>
    </row>
    <row r="379" spans="13:15" x14ac:dyDescent="0.25">
      <c r="M379" s="2"/>
      <c r="N379" s="2"/>
      <c r="O379" s="2"/>
    </row>
    <row r="380" spans="13:15" x14ac:dyDescent="0.25">
      <c r="M380" s="2"/>
      <c r="N380" s="2"/>
      <c r="O380" s="2"/>
    </row>
    <row r="381" spans="13:15" x14ac:dyDescent="0.25">
      <c r="M381" s="2"/>
      <c r="N381" s="2"/>
      <c r="O381" s="2"/>
    </row>
    <row r="382" spans="13:15" x14ac:dyDescent="0.25">
      <c r="M382" s="2"/>
      <c r="N382" s="2"/>
      <c r="O382" s="2"/>
    </row>
    <row r="383" spans="13:15" x14ac:dyDescent="0.25">
      <c r="M383" s="2"/>
      <c r="N383" s="2"/>
      <c r="O383" s="2"/>
    </row>
    <row r="384" spans="13:15" x14ac:dyDescent="0.25">
      <c r="M384" s="2"/>
      <c r="N384" s="2"/>
      <c r="O384" s="2"/>
    </row>
    <row r="385" spans="13:15" x14ac:dyDescent="0.25">
      <c r="M385" s="2"/>
      <c r="N385" s="2"/>
      <c r="O385" s="2"/>
    </row>
    <row r="386" spans="13:15" x14ac:dyDescent="0.25">
      <c r="M386" s="2"/>
      <c r="N386" s="2"/>
      <c r="O386" s="2"/>
    </row>
    <row r="387" spans="13:15" x14ac:dyDescent="0.25">
      <c r="M387" s="2"/>
      <c r="N387" s="2"/>
      <c r="O387" s="2"/>
    </row>
    <row r="388" spans="13:15" x14ac:dyDescent="0.25">
      <c r="M388" s="2"/>
      <c r="N388" s="2"/>
      <c r="O388" s="2"/>
    </row>
    <row r="389" spans="13:15" x14ac:dyDescent="0.25">
      <c r="M389" s="2"/>
      <c r="N389" s="2"/>
      <c r="O389" s="2"/>
    </row>
    <row r="390" spans="13:15" x14ac:dyDescent="0.25">
      <c r="M390" s="2"/>
      <c r="N390" s="2"/>
      <c r="O390" s="2"/>
    </row>
    <row r="391" spans="13:15" x14ac:dyDescent="0.25">
      <c r="M391" s="2"/>
      <c r="N391" s="2"/>
      <c r="O391" s="2"/>
    </row>
    <row r="392" spans="13:15" x14ac:dyDescent="0.25">
      <c r="M392" s="2"/>
      <c r="N392" s="2"/>
      <c r="O392" s="2"/>
    </row>
    <row r="393" spans="13:15" x14ac:dyDescent="0.25">
      <c r="M393" s="2"/>
      <c r="N393" s="2"/>
      <c r="O393" s="2"/>
    </row>
    <row r="394" spans="13:15" x14ac:dyDescent="0.25">
      <c r="M394" s="2"/>
      <c r="N394" s="2"/>
      <c r="O394" s="2"/>
    </row>
    <row r="395" spans="13:15" x14ac:dyDescent="0.25">
      <c r="M395" s="2"/>
      <c r="N395" s="2"/>
      <c r="O395" s="2"/>
    </row>
    <row r="396" spans="13:15" x14ac:dyDescent="0.25">
      <c r="M396" s="2"/>
      <c r="N396" s="2"/>
      <c r="O396" s="2"/>
    </row>
    <row r="397" spans="13:15" x14ac:dyDescent="0.25">
      <c r="M397" s="2"/>
      <c r="N397" s="2"/>
      <c r="O397" s="2"/>
    </row>
    <row r="398" spans="13:15" x14ac:dyDescent="0.25">
      <c r="M398" s="2"/>
      <c r="N398" s="2"/>
      <c r="O398" s="2"/>
    </row>
    <row r="399" spans="13:15" x14ac:dyDescent="0.25">
      <c r="M399" s="2"/>
      <c r="N399" s="2"/>
      <c r="O399" s="2"/>
    </row>
    <row r="400" spans="13:15" x14ac:dyDescent="0.25">
      <c r="M400" s="2"/>
      <c r="N400" s="2"/>
      <c r="O400" s="2"/>
    </row>
    <row r="401" spans="13:15" x14ac:dyDescent="0.25">
      <c r="M401" s="2"/>
      <c r="N401" s="2"/>
      <c r="O401" s="2"/>
    </row>
    <row r="402" spans="13:15" x14ac:dyDescent="0.25">
      <c r="M402" s="2"/>
      <c r="N402" s="2"/>
      <c r="O402" s="2"/>
    </row>
    <row r="403" spans="13:15" x14ac:dyDescent="0.25">
      <c r="M403" s="2"/>
      <c r="N403" s="2"/>
      <c r="O403" s="2"/>
    </row>
    <row r="404" spans="13:15" x14ac:dyDescent="0.25">
      <c r="M404" s="2"/>
      <c r="N404" s="2"/>
      <c r="O404" s="2"/>
    </row>
    <row r="405" spans="13:15" x14ac:dyDescent="0.25">
      <c r="M405" s="2"/>
      <c r="N405" s="2"/>
      <c r="O405" s="2"/>
    </row>
    <row r="406" spans="13:15" x14ac:dyDescent="0.25">
      <c r="M406" s="2"/>
      <c r="N406" s="2"/>
      <c r="O406" s="2"/>
    </row>
    <row r="407" spans="13:15" x14ac:dyDescent="0.25">
      <c r="M407" s="2"/>
      <c r="N407" s="2"/>
      <c r="O407" s="2"/>
    </row>
    <row r="408" spans="13:15" x14ac:dyDescent="0.25">
      <c r="M408" s="2"/>
      <c r="N408" s="2"/>
      <c r="O408" s="2"/>
    </row>
    <row r="409" spans="13:15" x14ac:dyDescent="0.25">
      <c r="M409" s="2"/>
      <c r="N409" s="2"/>
      <c r="O409" s="2"/>
    </row>
    <row r="410" spans="13:15" x14ac:dyDescent="0.25">
      <c r="M410" s="2"/>
      <c r="N410" s="2"/>
      <c r="O410" s="2"/>
    </row>
    <row r="411" spans="13:15" x14ac:dyDescent="0.25">
      <c r="M411" s="2"/>
      <c r="N411" s="2"/>
      <c r="O411" s="2"/>
    </row>
    <row r="412" spans="13:15" x14ac:dyDescent="0.25">
      <c r="M412" s="2"/>
      <c r="N412" s="2"/>
      <c r="O412" s="2"/>
    </row>
    <row r="413" spans="13:15" x14ac:dyDescent="0.25">
      <c r="M413" s="2"/>
      <c r="N413" s="2"/>
      <c r="O413" s="2"/>
    </row>
    <row r="414" spans="13:15" x14ac:dyDescent="0.25">
      <c r="M414" s="2"/>
      <c r="N414" s="2"/>
      <c r="O414" s="2"/>
    </row>
    <row r="415" spans="13:15" x14ac:dyDescent="0.25">
      <c r="M415" s="2"/>
      <c r="N415" s="2"/>
      <c r="O415" s="2"/>
    </row>
    <row r="416" spans="13:15" x14ac:dyDescent="0.25">
      <c r="M416" s="2"/>
      <c r="N416" s="2"/>
      <c r="O416" s="2"/>
    </row>
    <row r="417" spans="13:15" x14ac:dyDescent="0.25">
      <c r="M417" s="2"/>
      <c r="N417" s="2"/>
      <c r="O417" s="2"/>
    </row>
    <row r="418" spans="13:15" x14ac:dyDescent="0.25">
      <c r="M418" s="2"/>
      <c r="N418" s="2"/>
      <c r="O418" s="2"/>
    </row>
    <row r="419" spans="13:15" x14ac:dyDescent="0.25">
      <c r="M419" s="2"/>
      <c r="N419" s="2"/>
      <c r="O419" s="2"/>
    </row>
    <row r="420" spans="13:15" x14ac:dyDescent="0.25">
      <c r="M420" s="2"/>
      <c r="N420" s="2"/>
      <c r="O420" s="2"/>
    </row>
    <row r="421" spans="13:15" x14ac:dyDescent="0.25">
      <c r="M421" s="2"/>
      <c r="N421" s="2"/>
      <c r="O421" s="2"/>
    </row>
    <row r="422" spans="13:15" x14ac:dyDescent="0.25">
      <c r="M422" s="2"/>
      <c r="N422" s="2"/>
      <c r="O422" s="2"/>
    </row>
    <row r="423" spans="13:15" x14ac:dyDescent="0.25">
      <c r="M423" s="2"/>
      <c r="N423" s="2"/>
      <c r="O423" s="2"/>
    </row>
  </sheetData>
  <autoFilter ref="B35:K235" xr:uid="{527608D3-5366-4E0E-A8C2-226C149C27A7}">
    <sortState xmlns:xlrd2="http://schemas.microsoft.com/office/spreadsheetml/2017/richdata2" ref="B36:K235">
      <sortCondition ref="B35:B235"/>
    </sortState>
  </autoFilter>
  <pageMargins left="0.7" right="0.7" top="0.75" bottom="0.75" header="0.3" footer="0.3"/>
  <pageSetup paperSize="9" orientation="portrait" r:id="rId1"/>
  <ignoredErrors>
    <ignoredError sqref="K28" formulaRange="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37"/>
  <sheetViews>
    <sheetView zoomScaleNormal="100" workbookViewId="0"/>
  </sheetViews>
  <sheetFormatPr defaultRowHeight="15" x14ac:dyDescent="0.25"/>
  <cols>
    <col min="1" max="1" width="7.140625" customWidth="1"/>
    <col min="2" max="2" width="29.5703125" customWidth="1"/>
    <col min="3" max="8" width="17.28515625" customWidth="1"/>
    <col min="9" max="9" width="20.28515625" customWidth="1"/>
    <col min="10" max="11" width="19.7109375" customWidth="1"/>
    <col min="12" max="13" width="17.28515625" customWidth="1"/>
    <col min="14" max="14" width="16.42578125" customWidth="1"/>
    <col min="16" max="16" width="7.7109375" customWidth="1"/>
  </cols>
  <sheetData>
    <row r="1" spans="1:21" x14ac:dyDescent="0.25">
      <c r="A1" s="14"/>
      <c r="B1" s="77"/>
      <c r="C1" s="110"/>
      <c r="D1" s="111"/>
      <c r="E1" s="386"/>
      <c r="F1" s="386"/>
      <c r="G1" s="386"/>
      <c r="J1" s="112">
        <v>50000000</v>
      </c>
      <c r="K1" s="113">
        <f>J1-G1</f>
        <v>50000000</v>
      </c>
      <c r="L1" s="44"/>
      <c r="M1" s="44"/>
      <c r="N1" s="2"/>
      <c r="O1" s="2"/>
      <c r="P1" s="2"/>
      <c r="Q1" s="2"/>
      <c r="R1" s="2"/>
      <c r="S1" s="2"/>
      <c r="T1" s="2"/>
      <c r="U1" s="2"/>
    </row>
    <row r="2" spans="1:21" ht="15.75" x14ac:dyDescent="0.25">
      <c r="A2" s="17" t="s">
        <v>306</v>
      </c>
      <c r="B2" s="77"/>
      <c r="C2" s="110"/>
      <c r="D2" s="114"/>
      <c r="E2" s="386"/>
      <c r="F2" s="386"/>
      <c r="G2" s="386"/>
      <c r="H2" s="210"/>
      <c r="I2" s="214">
        <f>J1-G2</f>
        <v>50000000</v>
      </c>
      <c r="J2" s="211"/>
      <c r="M2" s="2"/>
      <c r="N2" s="2"/>
      <c r="O2" s="2"/>
      <c r="P2" s="2"/>
      <c r="Q2" s="2"/>
    </row>
    <row r="3" spans="1:21" x14ac:dyDescent="0.25">
      <c r="A3" s="2"/>
      <c r="B3" s="115"/>
      <c r="C3" s="116"/>
      <c r="D3" s="117"/>
      <c r="E3" s="121"/>
      <c r="F3" s="396"/>
      <c r="G3" s="153"/>
      <c r="H3" s="212"/>
      <c r="I3" s="213"/>
      <c r="J3" s="212"/>
      <c r="M3" s="2"/>
      <c r="N3" s="2"/>
      <c r="O3" s="2"/>
      <c r="P3" s="2"/>
      <c r="Q3" s="2"/>
    </row>
    <row r="4" spans="1:21" x14ac:dyDescent="0.25">
      <c r="A4" s="2"/>
      <c r="B4" s="118"/>
      <c r="C4" s="110"/>
      <c r="D4" s="119"/>
      <c r="E4" s="397"/>
      <c r="F4" s="398"/>
      <c r="G4" s="398"/>
      <c r="H4" s="213"/>
      <c r="I4" s="213"/>
      <c r="J4" s="213"/>
      <c r="M4" s="2"/>
      <c r="N4" s="2"/>
      <c r="O4" s="2"/>
      <c r="P4" s="2"/>
      <c r="Q4" s="2"/>
    </row>
    <row r="5" spans="1:21" x14ac:dyDescent="0.25">
      <c r="A5" s="2"/>
      <c r="B5" s="2"/>
      <c r="C5" s="110"/>
      <c r="D5" s="120"/>
      <c r="E5" s="121"/>
      <c r="F5" s="79"/>
      <c r="G5" s="79"/>
      <c r="H5" s="213"/>
      <c r="I5" s="213"/>
      <c r="J5" s="213"/>
      <c r="M5" s="2"/>
      <c r="N5" s="2"/>
      <c r="O5" s="2"/>
      <c r="P5" s="2"/>
      <c r="Q5" s="2"/>
    </row>
    <row r="6" spans="1:21" x14ac:dyDescent="0.25">
      <c r="A6" s="2"/>
      <c r="B6" s="662" t="str">
        <f>B19</f>
        <v>Chile</v>
      </c>
      <c r="C6" s="661"/>
      <c r="D6" s="490" t="s">
        <v>384</v>
      </c>
      <c r="E6" s="122"/>
      <c r="F6" s="43"/>
      <c r="G6" s="122"/>
      <c r="H6" s="213"/>
      <c r="I6" s="213"/>
      <c r="J6" s="213"/>
      <c r="M6" s="2"/>
      <c r="N6" s="2"/>
      <c r="O6" s="2"/>
      <c r="P6" s="2"/>
      <c r="Q6" s="2"/>
    </row>
    <row r="7" spans="1:21" x14ac:dyDescent="0.25">
      <c r="A7" s="2"/>
      <c r="B7" s="393"/>
      <c r="C7" s="663" t="s">
        <v>382</v>
      </c>
      <c r="D7" s="491" t="s">
        <v>385</v>
      </c>
      <c r="E7" s="122"/>
      <c r="F7" s="43"/>
      <c r="G7" s="122"/>
      <c r="H7" s="213"/>
      <c r="I7" s="213"/>
      <c r="J7" s="213"/>
      <c r="M7" s="2"/>
      <c r="N7" s="2"/>
      <c r="O7" s="2"/>
      <c r="P7" s="2"/>
      <c r="Q7" s="2"/>
    </row>
    <row r="8" spans="1:21" x14ac:dyDescent="0.25">
      <c r="A8" s="2"/>
      <c r="B8" s="704" t="s">
        <v>260</v>
      </c>
      <c r="C8" s="493">
        <f>E19/D19</f>
        <v>0.20163946134251728</v>
      </c>
      <c r="D8" s="669">
        <f>G19/D19</f>
        <v>0.17986991173148598</v>
      </c>
      <c r="E8" s="494"/>
      <c r="F8" s="43"/>
      <c r="G8" s="494"/>
      <c r="H8" s="213"/>
      <c r="I8" s="213"/>
      <c r="J8" s="213"/>
      <c r="M8" s="2"/>
      <c r="N8" s="2"/>
      <c r="O8" s="2"/>
      <c r="P8" s="2"/>
      <c r="Q8" s="2"/>
    </row>
    <row r="9" spans="1:21" x14ac:dyDescent="0.25">
      <c r="A9" s="2"/>
      <c r="B9" s="704" t="s">
        <v>261</v>
      </c>
      <c r="C9" s="493">
        <f>F19/D19</f>
        <v>0.22120031424331638</v>
      </c>
      <c r="D9" s="669">
        <f>H19/D19</f>
        <v>0.18377150172860277</v>
      </c>
      <c r="E9" s="494"/>
      <c r="F9" s="43"/>
      <c r="G9" s="494"/>
      <c r="H9" s="213"/>
      <c r="I9" s="213"/>
      <c r="J9" s="213"/>
      <c r="M9" s="2"/>
      <c r="N9" s="2"/>
      <c r="O9" s="2"/>
      <c r="P9" s="31"/>
      <c r="Q9" s="2"/>
    </row>
    <row r="10" spans="1:21" x14ac:dyDescent="0.25">
      <c r="A10" s="2"/>
      <c r="B10" s="705" t="s">
        <v>262</v>
      </c>
      <c r="C10" s="495">
        <f>F19/C19*1000000</f>
        <v>8824.926129168427</v>
      </c>
      <c r="D10" s="671">
        <f>H19/C19*1000000</f>
        <v>7331.6800337695231</v>
      </c>
      <c r="E10" s="494"/>
      <c r="F10" s="43"/>
      <c r="G10" s="494"/>
      <c r="H10" s="213"/>
      <c r="I10" s="213"/>
      <c r="J10" s="213"/>
      <c r="M10" s="2"/>
      <c r="N10" s="2"/>
      <c r="O10" s="2"/>
      <c r="P10" s="123"/>
      <c r="Q10" s="2"/>
    </row>
    <row r="11" spans="1:21" x14ac:dyDescent="0.25">
      <c r="A11" s="2"/>
      <c r="B11" s="706" t="s">
        <v>321</v>
      </c>
      <c r="C11" s="496">
        <f>C9-C8</f>
        <v>1.9560852900799092E-2</v>
      </c>
      <c r="D11" s="497">
        <f>D9-D8</f>
        <v>3.9015899971167889E-3</v>
      </c>
      <c r="E11" s="494"/>
      <c r="F11" s="43"/>
      <c r="G11" s="494"/>
      <c r="H11" s="213"/>
      <c r="I11" s="213"/>
      <c r="J11" s="213"/>
      <c r="M11" s="2"/>
      <c r="N11" s="2"/>
      <c r="O11" s="2"/>
      <c r="P11" s="81"/>
      <c r="Q11" s="2"/>
    </row>
    <row r="12" spans="1:21" x14ac:dyDescent="0.25">
      <c r="A12" s="2"/>
      <c r="B12" s="492"/>
      <c r="C12" s="675">
        <v>1</v>
      </c>
      <c r="D12" s="676">
        <v>1</v>
      </c>
      <c r="E12" s="124"/>
      <c r="F12" s="124" t="s">
        <v>263</v>
      </c>
      <c r="G12" s="498"/>
      <c r="H12" s="213"/>
      <c r="I12" s="213"/>
      <c r="J12" s="213"/>
      <c r="M12" s="2"/>
      <c r="N12" s="2"/>
      <c r="O12" s="2"/>
      <c r="P12" s="81"/>
      <c r="Q12" s="2"/>
    </row>
    <row r="13" spans="1:21" x14ac:dyDescent="0.25">
      <c r="A13" s="2"/>
      <c r="B13" s="394" t="s">
        <v>388</v>
      </c>
      <c r="C13" s="395">
        <f>C11*C12*100</f>
        <v>1.9560852900799093</v>
      </c>
      <c r="D13" s="395">
        <f>D11*D12*100</f>
        <v>0.39015899971167889</v>
      </c>
      <c r="E13" s="499">
        <f>SUM(C13:D13)</f>
        <v>2.3462442897915881</v>
      </c>
      <c r="F13" s="500">
        <f>20+F15</f>
        <v>16.469248857958316</v>
      </c>
      <c r="G13" s="501">
        <f>30+G15</f>
        <v>28.646924885795833</v>
      </c>
      <c r="H13" s="213"/>
      <c r="I13" s="202" t="str">
        <f>B19</f>
        <v>Chile</v>
      </c>
      <c r="J13" s="213"/>
      <c r="M13" s="2"/>
      <c r="N13" s="2"/>
      <c r="O13" s="2"/>
      <c r="P13" s="80"/>
      <c r="Q13" s="2"/>
    </row>
    <row r="14" spans="1:21" x14ac:dyDescent="0.25">
      <c r="A14" s="2"/>
      <c r="B14" s="49"/>
      <c r="C14" s="125">
        <f>C8</f>
        <v>0.20163946134251728</v>
      </c>
      <c r="D14" s="126">
        <f>D8</f>
        <v>0.17986991173148598</v>
      </c>
      <c r="E14" s="667"/>
      <c r="F14" s="127">
        <f>E13-20</f>
        <v>-17.653755710208412</v>
      </c>
      <c r="G14" s="127">
        <f>F13-30</f>
        <v>-13.530751142041684</v>
      </c>
      <c r="H14" s="215"/>
      <c r="I14" s="215"/>
      <c r="J14" s="212"/>
      <c r="M14" s="2"/>
      <c r="N14" s="2"/>
      <c r="O14" s="2"/>
      <c r="P14" s="80"/>
      <c r="Q14" s="2"/>
    </row>
    <row r="15" spans="1:21" x14ac:dyDescent="0.25">
      <c r="A15" s="2"/>
      <c r="B15" s="44"/>
      <c r="C15" s="126">
        <f>C9</f>
        <v>0.22120031424331638</v>
      </c>
      <c r="D15" s="126">
        <f>D9</f>
        <v>0.18377150172860277</v>
      </c>
      <c r="E15" s="139">
        <f>G19+H19</f>
        <v>274950</v>
      </c>
      <c r="F15" s="127">
        <f>F14/5</f>
        <v>-3.5307511420416824</v>
      </c>
      <c r="G15" s="129">
        <f>G14/10</f>
        <v>-1.3530751142041684</v>
      </c>
      <c r="J15" s="128" t="s">
        <v>386</v>
      </c>
      <c r="K15" s="217">
        <f>D9/C9</f>
        <v>0.8307922272047833</v>
      </c>
      <c r="M15" s="2"/>
      <c r="N15" s="2"/>
      <c r="O15" s="2"/>
      <c r="P15" s="2"/>
      <c r="Q15" s="2"/>
      <c r="R15" s="2"/>
      <c r="S15" s="2"/>
      <c r="T15" s="80"/>
      <c r="U15" s="2"/>
    </row>
    <row r="16" spans="1:21" x14ac:dyDescent="0.25">
      <c r="B16" s="66"/>
      <c r="C16" s="66"/>
      <c r="D16" s="66"/>
      <c r="E16" s="66"/>
      <c r="F16" s="66"/>
      <c r="G16" s="66"/>
      <c r="S16" s="2"/>
      <c r="T16" s="80"/>
      <c r="U16" s="2"/>
    </row>
    <row r="17" spans="1:21" x14ac:dyDescent="0.25">
      <c r="A17" s="2"/>
      <c r="B17" s="146"/>
      <c r="C17" s="147" t="s">
        <v>7</v>
      </c>
      <c r="D17" s="502" t="s">
        <v>383</v>
      </c>
      <c r="E17" s="503" t="s">
        <v>382</v>
      </c>
      <c r="F17" s="503" t="s">
        <v>382</v>
      </c>
      <c r="G17" s="140" t="s">
        <v>384</v>
      </c>
      <c r="H17" s="140" t="s">
        <v>384</v>
      </c>
      <c r="I17" s="449"/>
      <c r="J17" s="2"/>
      <c r="L17" s="2"/>
      <c r="M17" s="2"/>
      <c r="N17" s="2"/>
      <c r="O17" s="2"/>
      <c r="P17" s="31"/>
      <c r="U17" s="2"/>
    </row>
    <row r="18" spans="1:21" x14ac:dyDescent="0.25">
      <c r="A18" s="2"/>
      <c r="B18" s="146"/>
      <c r="C18" s="147">
        <v>2019</v>
      </c>
      <c r="D18" s="503"/>
      <c r="E18" s="503">
        <v>1990</v>
      </c>
      <c r="F18" s="503">
        <v>2010</v>
      </c>
      <c r="G18" s="502">
        <v>1990</v>
      </c>
      <c r="H18" s="502">
        <v>2010</v>
      </c>
      <c r="I18" s="449"/>
      <c r="L18" s="2"/>
      <c r="M18" s="2"/>
      <c r="N18" s="2"/>
      <c r="O18" s="2"/>
      <c r="P18" s="2"/>
      <c r="U18" s="2"/>
    </row>
    <row r="19" spans="1:21" x14ac:dyDescent="0.25">
      <c r="A19" s="2"/>
      <c r="B19" s="544" t="s">
        <v>61</v>
      </c>
      <c r="C19" s="85">
        <v>18952000</v>
      </c>
      <c r="D19" s="85">
        <v>756102</v>
      </c>
      <c r="E19" s="659">
        <v>152460</v>
      </c>
      <c r="F19" s="659">
        <v>167250</v>
      </c>
      <c r="G19" s="659">
        <v>136000</v>
      </c>
      <c r="H19" s="660">
        <v>138950</v>
      </c>
      <c r="I19" s="504"/>
      <c r="J19" s="666"/>
      <c r="L19" s="2"/>
      <c r="M19" s="2"/>
      <c r="N19" s="2"/>
      <c r="O19" s="2"/>
      <c r="P19" s="2"/>
      <c r="U19" s="2"/>
    </row>
    <row r="20" spans="1:21" x14ac:dyDescent="0.25">
      <c r="A20" s="2"/>
      <c r="B20" s="130"/>
      <c r="C20" s="131"/>
      <c r="D20" s="131"/>
      <c r="E20" s="131"/>
      <c r="F20" s="131"/>
      <c r="G20" s="132"/>
      <c r="H20" s="132"/>
      <c r="I20" s="504"/>
      <c r="J20" s="2"/>
      <c r="L20" s="2"/>
      <c r="M20" s="2"/>
      <c r="N20" s="2"/>
      <c r="O20" s="2"/>
      <c r="P20" s="2"/>
      <c r="U20" s="2"/>
    </row>
    <row r="21" spans="1:21" x14ac:dyDescent="0.25">
      <c r="A21" s="2"/>
      <c r="B21" s="489"/>
      <c r="C21" s="505"/>
      <c r="D21" s="505" t="s">
        <v>322</v>
      </c>
      <c r="E21" s="505" t="s">
        <v>322</v>
      </c>
      <c r="F21" s="505" t="s">
        <v>322</v>
      </c>
      <c r="G21" s="505" t="s">
        <v>322</v>
      </c>
      <c r="H21" s="505" t="s">
        <v>322</v>
      </c>
      <c r="I21" s="2"/>
      <c r="L21" s="2"/>
      <c r="M21" s="2"/>
      <c r="N21" s="2"/>
      <c r="O21" s="2"/>
      <c r="P21" s="2"/>
      <c r="U21" s="2"/>
    </row>
    <row r="22" spans="1:21" x14ac:dyDescent="0.25">
      <c r="A22" s="2"/>
      <c r="B22" s="465" t="s">
        <v>317</v>
      </c>
      <c r="C22" s="147"/>
      <c r="D22" s="502"/>
      <c r="E22" s="502"/>
      <c r="F22" s="502"/>
      <c r="G22" s="140" t="s">
        <v>384</v>
      </c>
      <c r="H22" s="140" t="s">
        <v>384</v>
      </c>
      <c r="I22" s="2"/>
      <c r="L22" s="2"/>
      <c r="M22" s="2"/>
      <c r="N22" s="2"/>
      <c r="O22" s="2"/>
      <c r="P22" s="133"/>
      <c r="U22" s="2"/>
    </row>
    <row r="23" spans="1:21" x14ac:dyDescent="0.25">
      <c r="A23" s="2"/>
      <c r="B23" s="465" t="s">
        <v>407</v>
      </c>
      <c r="C23" s="190" t="s">
        <v>7</v>
      </c>
      <c r="D23" s="503" t="s">
        <v>383</v>
      </c>
      <c r="E23" s="503" t="s">
        <v>382</v>
      </c>
      <c r="F23" s="503" t="s">
        <v>382</v>
      </c>
      <c r="G23" s="502" t="s">
        <v>385</v>
      </c>
      <c r="H23" s="502" t="s">
        <v>385</v>
      </c>
      <c r="I23" s="2"/>
      <c r="L23" s="2"/>
      <c r="M23" s="2"/>
      <c r="N23" s="2"/>
      <c r="O23" s="2"/>
      <c r="P23" s="2"/>
      <c r="U23" s="2"/>
    </row>
    <row r="24" spans="1:21" x14ac:dyDescent="0.25">
      <c r="A24" s="2"/>
      <c r="B24" s="465"/>
      <c r="C24" s="190">
        <v>2019</v>
      </c>
      <c r="D24" s="503"/>
      <c r="E24" s="503">
        <v>1990</v>
      </c>
      <c r="F24" s="503">
        <v>2010</v>
      </c>
      <c r="G24" s="502">
        <v>1990</v>
      </c>
      <c r="H24" s="502">
        <v>2010</v>
      </c>
      <c r="I24" s="2"/>
      <c r="L24" s="2"/>
      <c r="M24" s="2"/>
      <c r="N24" s="2"/>
      <c r="O24" s="2"/>
      <c r="P24" s="133"/>
      <c r="U24" s="2"/>
    </row>
    <row r="25" spans="1:21" x14ac:dyDescent="0.25">
      <c r="A25" s="2"/>
      <c r="B25" s="465"/>
      <c r="C25" s="465"/>
      <c r="D25" s="465"/>
      <c r="E25" s="465"/>
      <c r="F25" s="465"/>
      <c r="G25" s="147"/>
      <c r="H25" s="465"/>
      <c r="I25" s="2"/>
      <c r="L25" s="2"/>
      <c r="M25" s="2"/>
      <c r="N25" s="2"/>
      <c r="O25" s="2"/>
      <c r="P25" s="2"/>
      <c r="U25" s="2"/>
    </row>
    <row r="26" spans="1:21" x14ac:dyDescent="0.25">
      <c r="A26" s="2"/>
      <c r="B26" s="204" t="s">
        <v>297</v>
      </c>
      <c r="C26" s="206">
        <v>7713468000</v>
      </c>
      <c r="D26" s="206">
        <v>135989354.80001</v>
      </c>
      <c r="E26" s="659">
        <v>42360</v>
      </c>
      <c r="F26" s="659">
        <v>41060000</v>
      </c>
      <c r="G26" s="659">
        <v>40380000</v>
      </c>
      <c r="H26" s="660">
        <v>38160000</v>
      </c>
      <c r="I26" s="2"/>
      <c r="L26" s="2"/>
      <c r="M26" s="2"/>
      <c r="N26" s="2"/>
      <c r="O26" s="2"/>
      <c r="P26" s="2"/>
      <c r="U26" s="2"/>
    </row>
    <row r="27" spans="1:21" x14ac:dyDescent="0.25">
      <c r="A27" s="2"/>
      <c r="B27" s="544" t="s">
        <v>107</v>
      </c>
      <c r="C27" s="85">
        <v>38042000</v>
      </c>
      <c r="D27" s="85">
        <v>652090</v>
      </c>
      <c r="E27" s="659">
        <v>12080</v>
      </c>
      <c r="F27" s="659">
        <v>12080</v>
      </c>
      <c r="G27" s="659">
        <v>12080</v>
      </c>
      <c r="H27" s="660">
        <v>12080</v>
      </c>
      <c r="I27" s="2"/>
      <c r="L27" s="2"/>
      <c r="M27" s="2"/>
      <c r="N27" s="2"/>
      <c r="O27" s="2"/>
      <c r="P27" s="2"/>
      <c r="U27" s="2"/>
    </row>
    <row r="28" spans="1:21" x14ac:dyDescent="0.25">
      <c r="A28" s="2"/>
      <c r="B28" s="544" t="s">
        <v>96</v>
      </c>
      <c r="C28" s="83">
        <v>2881000</v>
      </c>
      <c r="D28" s="85">
        <v>28748</v>
      </c>
      <c r="E28" s="659">
        <v>7890</v>
      </c>
      <c r="F28" s="659">
        <v>7820</v>
      </c>
      <c r="G28" s="670">
        <v>1.0000000000000001E-5</v>
      </c>
      <c r="H28" s="668">
        <f>F28-E28</f>
        <v>-70</v>
      </c>
      <c r="I28" s="2"/>
      <c r="L28" s="2"/>
      <c r="M28" s="2"/>
      <c r="N28" s="2"/>
      <c r="O28" s="2"/>
      <c r="P28" s="2"/>
      <c r="U28" s="2"/>
    </row>
    <row r="29" spans="1:21" x14ac:dyDescent="0.25">
      <c r="A29" s="2"/>
      <c r="B29" s="544" t="s">
        <v>84</v>
      </c>
      <c r="C29" s="83">
        <v>43053000</v>
      </c>
      <c r="D29" s="85">
        <v>2381741</v>
      </c>
      <c r="E29" s="659">
        <v>16670</v>
      </c>
      <c r="F29" s="659">
        <v>19180</v>
      </c>
      <c r="G29" s="659">
        <v>13340</v>
      </c>
      <c r="H29" s="660">
        <v>14200</v>
      </c>
      <c r="I29" s="2"/>
      <c r="L29" s="2"/>
      <c r="M29" s="2"/>
      <c r="N29" s="2"/>
      <c r="O29" s="2"/>
      <c r="P29" s="2"/>
      <c r="U29" s="2"/>
    </row>
    <row r="30" spans="1:21" x14ac:dyDescent="0.25">
      <c r="A30" s="2"/>
      <c r="B30" s="544" t="s">
        <v>98</v>
      </c>
      <c r="C30" s="83">
        <v>31825000</v>
      </c>
      <c r="D30" s="85">
        <v>1246700</v>
      </c>
      <c r="E30" s="659">
        <v>792630</v>
      </c>
      <c r="F30" s="659">
        <v>721580</v>
      </c>
      <c r="G30" s="659">
        <v>783020</v>
      </c>
      <c r="H30" s="660">
        <v>712840</v>
      </c>
      <c r="I30" s="2"/>
      <c r="L30" s="2"/>
      <c r="M30" s="2"/>
      <c r="N30" s="2"/>
      <c r="O30" s="2"/>
      <c r="P30" s="2"/>
      <c r="U30" s="2"/>
    </row>
    <row r="31" spans="1:21" x14ac:dyDescent="0.25">
      <c r="A31" s="2"/>
      <c r="B31" s="544" t="s">
        <v>219</v>
      </c>
      <c r="C31" s="83">
        <v>44781000</v>
      </c>
      <c r="D31" s="85">
        <v>2780400</v>
      </c>
      <c r="E31" s="659">
        <v>352040</v>
      </c>
      <c r="F31" s="659">
        <v>302140</v>
      </c>
      <c r="G31" s="659">
        <v>344380</v>
      </c>
      <c r="H31" s="660">
        <v>290270</v>
      </c>
      <c r="I31" s="2"/>
      <c r="L31" s="2"/>
      <c r="M31" s="2"/>
      <c r="N31" s="2"/>
      <c r="O31" s="2"/>
      <c r="P31" s="2"/>
      <c r="U31" s="2"/>
    </row>
    <row r="32" spans="1:21" x14ac:dyDescent="0.25">
      <c r="A32" s="2"/>
      <c r="B32" s="544" t="s">
        <v>99</v>
      </c>
      <c r="C32" s="83">
        <v>2958000</v>
      </c>
      <c r="D32" s="85">
        <v>29743</v>
      </c>
      <c r="E32" s="659">
        <v>3350</v>
      </c>
      <c r="F32" s="659">
        <v>3310</v>
      </c>
      <c r="G32" s="659">
        <v>3210</v>
      </c>
      <c r="H32" s="660">
        <v>3100</v>
      </c>
      <c r="I32" s="2"/>
      <c r="L32" s="2"/>
      <c r="M32" s="2"/>
      <c r="N32" s="2"/>
      <c r="O32" s="2"/>
      <c r="P32" s="2"/>
      <c r="U32" s="2"/>
    </row>
    <row r="33" spans="1:21" x14ac:dyDescent="0.25">
      <c r="A33" s="2"/>
      <c r="B33" s="544" t="s">
        <v>20</v>
      </c>
      <c r="C33" s="83">
        <v>25203000</v>
      </c>
      <c r="D33" s="85">
        <v>7692024</v>
      </c>
      <c r="E33" s="659">
        <v>1338820</v>
      </c>
      <c r="F33" s="659">
        <v>1295460</v>
      </c>
      <c r="G33" s="659">
        <v>1328590</v>
      </c>
      <c r="H33" s="660">
        <v>1273780</v>
      </c>
      <c r="I33" s="2"/>
      <c r="L33" s="2"/>
      <c r="M33" s="2"/>
      <c r="N33" s="2"/>
      <c r="O33" s="2"/>
      <c r="P33" s="2"/>
      <c r="U33" s="2"/>
    </row>
    <row r="34" spans="1:21" x14ac:dyDescent="0.25">
      <c r="A34" s="2"/>
      <c r="B34" s="544" t="s">
        <v>29</v>
      </c>
      <c r="C34" s="83">
        <v>8955000</v>
      </c>
      <c r="D34" s="85">
        <v>83871</v>
      </c>
      <c r="E34" s="659">
        <v>37760</v>
      </c>
      <c r="F34" s="659">
        <v>38630</v>
      </c>
      <c r="G34" s="659">
        <v>20370</v>
      </c>
      <c r="H34" s="660">
        <v>21840</v>
      </c>
      <c r="I34" s="2"/>
      <c r="L34" s="2"/>
      <c r="M34" s="2"/>
      <c r="N34" s="2"/>
      <c r="O34" s="2"/>
      <c r="P34" s="2"/>
      <c r="U34" s="2"/>
    </row>
    <row r="35" spans="1:21" x14ac:dyDescent="0.25">
      <c r="A35" s="2"/>
      <c r="B35" s="544" t="s">
        <v>108</v>
      </c>
      <c r="C35" s="83">
        <v>10048000</v>
      </c>
      <c r="D35" s="85">
        <v>86600</v>
      </c>
      <c r="E35" s="659">
        <v>9450</v>
      </c>
      <c r="F35" s="659">
        <v>10320</v>
      </c>
      <c r="G35" s="659">
        <v>6520</v>
      </c>
      <c r="H35" s="660">
        <v>7430</v>
      </c>
      <c r="I35" s="2"/>
      <c r="L35" s="2"/>
      <c r="M35" s="2"/>
      <c r="N35" s="2"/>
      <c r="O35" s="2"/>
      <c r="P35" s="2"/>
      <c r="U35" s="2"/>
    </row>
    <row r="36" spans="1:21" x14ac:dyDescent="0.25">
      <c r="A36" s="2"/>
      <c r="B36" s="544" t="s">
        <v>62</v>
      </c>
      <c r="C36" s="83">
        <v>389000</v>
      </c>
      <c r="D36" s="85">
        <v>13943</v>
      </c>
      <c r="E36" s="659">
        <v>5100</v>
      </c>
      <c r="F36" s="659">
        <v>5100</v>
      </c>
      <c r="G36" s="659">
        <v>5100</v>
      </c>
      <c r="H36" s="660">
        <v>5100</v>
      </c>
      <c r="I36" s="2"/>
      <c r="L36" s="2"/>
      <c r="M36" s="2"/>
      <c r="N36" s="2"/>
      <c r="O36" s="2"/>
      <c r="P36" s="2"/>
      <c r="U36" s="2"/>
    </row>
    <row r="37" spans="1:21" x14ac:dyDescent="0.25">
      <c r="A37" s="2"/>
      <c r="B37" s="544" t="s">
        <v>19</v>
      </c>
      <c r="C37" s="83">
        <v>1641000</v>
      </c>
      <c r="D37" s="85">
        <v>741</v>
      </c>
      <c r="E37" s="659">
        <v>0</v>
      </c>
      <c r="F37" s="659">
        <v>10</v>
      </c>
      <c r="G37" s="659">
        <v>0</v>
      </c>
      <c r="H37" s="660">
        <v>0</v>
      </c>
      <c r="I37" s="2"/>
      <c r="L37" s="2"/>
      <c r="M37" s="2"/>
      <c r="N37" s="2"/>
      <c r="O37" s="2"/>
      <c r="P37" s="2"/>
      <c r="U37" s="2"/>
    </row>
    <row r="38" spans="1:21" x14ac:dyDescent="0.25">
      <c r="A38" s="2"/>
      <c r="B38" s="544" t="s">
        <v>109</v>
      </c>
      <c r="C38" s="83">
        <v>163046000</v>
      </c>
      <c r="D38" s="85">
        <v>143998</v>
      </c>
      <c r="E38" s="659">
        <v>19200</v>
      </c>
      <c r="F38" s="659">
        <v>18880</v>
      </c>
      <c r="G38" s="659">
        <v>18450</v>
      </c>
      <c r="H38" s="660">
        <v>18160</v>
      </c>
      <c r="I38" s="2"/>
      <c r="L38" s="2"/>
      <c r="M38" s="2"/>
      <c r="N38" s="2"/>
      <c r="O38" s="2"/>
      <c r="P38" s="2"/>
      <c r="U38" s="2"/>
    </row>
    <row r="39" spans="1:21" x14ac:dyDescent="0.25">
      <c r="A39" s="2"/>
      <c r="B39" s="544" t="s">
        <v>54</v>
      </c>
      <c r="C39" s="83">
        <v>287000</v>
      </c>
      <c r="D39" s="85">
        <v>430</v>
      </c>
      <c r="E39" s="659">
        <v>60</v>
      </c>
      <c r="F39" s="659">
        <v>60</v>
      </c>
      <c r="G39" s="659">
        <v>60</v>
      </c>
      <c r="H39" s="660">
        <v>60</v>
      </c>
      <c r="I39" s="2"/>
      <c r="L39" s="2"/>
      <c r="M39" s="2"/>
      <c r="N39" s="2"/>
      <c r="O39" s="2"/>
      <c r="P39" s="2"/>
      <c r="U39" s="2"/>
    </row>
    <row r="40" spans="1:21" x14ac:dyDescent="0.25">
      <c r="A40" s="2"/>
      <c r="B40" s="544" t="s">
        <v>74</v>
      </c>
      <c r="C40" s="85">
        <v>9452000</v>
      </c>
      <c r="D40" s="85">
        <v>208000</v>
      </c>
      <c r="E40" s="659">
        <v>77800</v>
      </c>
      <c r="F40" s="659">
        <v>86300</v>
      </c>
      <c r="G40" s="659">
        <v>65760</v>
      </c>
      <c r="H40" s="660">
        <v>64840</v>
      </c>
      <c r="I40" s="2"/>
      <c r="L40" s="2"/>
      <c r="M40" s="2"/>
      <c r="N40" s="2"/>
      <c r="O40" s="2"/>
      <c r="P40" s="2"/>
      <c r="U40" s="2"/>
    </row>
    <row r="41" spans="1:21" x14ac:dyDescent="0.25">
      <c r="A41" s="2"/>
      <c r="B41" s="544" t="s">
        <v>28</v>
      </c>
      <c r="C41" s="85">
        <v>11539000</v>
      </c>
      <c r="D41" s="85">
        <v>30528</v>
      </c>
      <c r="E41" s="659">
        <v>6770</v>
      </c>
      <c r="F41" s="659">
        <v>6900</v>
      </c>
      <c r="G41" s="659">
        <v>2310</v>
      </c>
      <c r="H41" s="660">
        <v>2830</v>
      </c>
      <c r="I41" s="2"/>
      <c r="L41" s="2"/>
      <c r="M41" s="2"/>
      <c r="N41" s="2"/>
      <c r="O41" s="2"/>
      <c r="P41" s="2"/>
      <c r="U41" s="2"/>
    </row>
    <row r="42" spans="1:21" x14ac:dyDescent="0.25">
      <c r="A42" s="2"/>
      <c r="B42" s="544" t="s">
        <v>221</v>
      </c>
      <c r="C42" s="85">
        <v>390000</v>
      </c>
      <c r="D42" s="85">
        <v>22966</v>
      </c>
      <c r="E42" s="659">
        <v>16000</v>
      </c>
      <c r="F42" s="659">
        <v>13910</v>
      </c>
      <c r="G42" s="659">
        <v>15980</v>
      </c>
      <c r="H42" s="660">
        <v>13890</v>
      </c>
      <c r="I42" s="2"/>
      <c r="L42" s="2"/>
      <c r="M42" s="2"/>
      <c r="N42" s="2"/>
      <c r="O42" s="2"/>
      <c r="P42" s="2"/>
      <c r="U42" s="2"/>
    </row>
    <row r="43" spans="1:21" x14ac:dyDescent="0.25">
      <c r="A43" s="2"/>
      <c r="B43" s="544" t="s">
        <v>110</v>
      </c>
      <c r="C43" s="85">
        <v>11801000</v>
      </c>
      <c r="D43" s="85">
        <v>112622</v>
      </c>
      <c r="E43" s="659">
        <v>48350</v>
      </c>
      <c r="F43" s="659">
        <v>36350</v>
      </c>
      <c r="G43" s="659">
        <v>48230</v>
      </c>
      <c r="H43" s="660">
        <v>36150</v>
      </c>
      <c r="I43" s="2"/>
      <c r="L43" s="2"/>
      <c r="M43" s="2"/>
      <c r="N43" s="2"/>
      <c r="O43" s="2"/>
      <c r="P43" s="2"/>
      <c r="U43" s="2"/>
    </row>
    <row r="44" spans="1:21" x14ac:dyDescent="0.25">
      <c r="A44" s="2"/>
      <c r="B44" s="544" t="s">
        <v>111</v>
      </c>
      <c r="C44" s="85">
        <v>763000</v>
      </c>
      <c r="D44" s="85">
        <v>38394</v>
      </c>
      <c r="E44" s="659">
        <v>25070</v>
      </c>
      <c r="F44" s="659">
        <v>27050</v>
      </c>
      <c r="G44" s="659">
        <v>24870</v>
      </c>
      <c r="H44" s="660">
        <v>26860</v>
      </c>
      <c r="I44" s="2"/>
      <c r="L44" s="2"/>
      <c r="M44" s="2"/>
      <c r="N44" s="2"/>
      <c r="O44" s="2"/>
      <c r="P44" s="2"/>
      <c r="U44" s="2"/>
    </row>
    <row r="45" spans="1:21" x14ac:dyDescent="0.25">
      <c r="A45" s="2"/>
      <c r="B45" s="544" t="s">
        <v>95</v>
      </c>
      <c r="C45" s="85">
        <v>11513000</v>
      </c>
      <c r="D45" s="85">
        <v>1098581</v>
      </c>
      <c r="E45" s="659">
        <v>578050</v>
      </c>
      <c r="F45" s="659">
        <v>530860</v>
      </c>
      <c r="G45" s="659">
        <v>577850</v>
      </c>
      <c r="H45" s="660">
        <v>530360</v>
      </c>
      <c r="I45" s="2"/>
      <c r="L45" s="2"/>
      <c r="M45" s="2"/>
      <c r="N45" s="2"/>
      <c r="O45" s="2"/>
      <c r="P45" s="2"/>
      <c r="U45" s="2"/>
    </row>
    <row r="46" spans="1:21" x14ac:dyDescent="0.25">
      <c r="A46" s="2"/>
      <c r="B46" s="544" t="s">
        <v>223</v>
      </c>
      <c r="C46" s="85">
        <v>3301000</v>
      </c>
      <c r="D46" s="85">
        <v>51197</v>
      </c>
      <c r="E46" s="659">
        <v>22100</v>
      </c>
      <c r="F46" s="659">
        <v>21030</v>
      </c>
      <c r="G46" s="670">
        <v>1.0000000000000001E-5</v>
      </c>
      <c r="H46" s="668">
        <f>F46-E46</f>
        <v>-1070</v>
      </c>
      <c r="I46" s="2"/>
      <c r="L46" s="2"/>
      <c r="M46" s="2"/>
      <c r="N46" s="2"/>
      <c r="O46" s="2"/>
      <c r="P46" s="2"/>
      <c r="U46" s="2"/>
    </row>
    <row r="47" spans="1:21" x14ac:dyDescent="0.25">
      <c r="A47" s="2"/>
      <c r="B47" s="544" t="s">
        <v>79</v>
      </c>
      <c r="C47" s="85">
        <v>2304000</v>
      </c>
      <c r="D47" s="85">
        <v>582000</v>
      </c>
      <c r="E47" s="659">
        <v>188040</v>
      </c>
      <c r="F47" s="659">
        <v>164380</v>
      </c>
      <c r="G47" s="659">
        <v>188040</v>
      </c>
      <c r="H47" s="660">
        <v>164380</v>
      </c>
      <c r="I47" s="2"/>
      <c r="L47" s="2"/>
      <c r="M47" s="2"/>
      <c r="N47" s="2"/>
      <c r="O47" s="2"/>
      <c r="P47" s="2"/>
      <c r="U47" s="2"/>
    </row>
    <row r="48" spans="1:21" x14ac:dyDescent="0.25">
      <c r="A48" s="2"/>
      <c r="B48" s="544" t="s">
        <v>80</v>
      </c>
      <c r="C48" s="85">
        <v>211050000</v>
      </c>
      <c r="D48" s="85">
        <v>8514877</v>
      </c>
      <c r="E48" s="659">
        <v>5888980</v>
      </c>
      <c r="F48" s="659">
        <v>5115810</v>
      </c>
      <c r="G48" s="659">
        <v>5853400</v>
      </c>
      <c r="H48" s="660">
        <v>5042520</v>
      </c>
      <c r="I48" s="2"/>
      <c r="L48" s="2"/>
      <c r="M48" s="2"/>
      <c r="N48" s="2"/>
      <c r="O48" s="2"/>
      <c r="P48" s="2"/>
      <c r="U48" s="2"/>
    </row>
    <row r="49" spans="1:21" x14ac:dyDescent="0.25">
      <c r="A49" s="2"/>
      <c r="B49" s="544" t="s">
        <v>12</v>
      </c>
      <c r="C49" s="85">
        <v>433000</v>
      </c>
      <c r="D49" s="85">
        <v>5765</v>
      </c>
      <c r="E49" s="659">
        <v>4130</v>
      </c>
      <c r="F49" s="659">
        <v>3800</v>
      </c>
      <c r="G49" s="659">
        <v>4120</v>
      </c>
      <c r="H49" s="660">
        <v>3760</v>
      </c>
      <c r="I49" s="2"/>
      <c r="L49" s="2"/>
      <c r="M49" s="2"/>
      <c r="N49" s="2"/>
      <c r="O49" s="2"/>
      <c r="P49" s="2"/>
      <c r="U49" s="2"/>
    </row>
    <row r="50" spans="1:21" x14ac:dyDescent="0.25">
      <c r="A50" s="2"/>
      <c r="B50" s="544" t="s">
        <v>73</v>
      </c>
      <c r="C50" s="85">
        <v>7000000</v>
      </c>
      <c r="D50" s="85">
        <v>110879</v>
      </c>
      <c r="E50" s="659">
        <v>33270</v>
      </c>
      <c r="F50" s="659">
        <v>37370</v>
      </c>
      <c r="G50" s="659">
        <v>22950</v>
      </c>
      <c r="H50" s="660">
        <v>29200</v>
      </c>
      <c r="I50" s="2"/>
      <c r="L50" s="2"/>
      <c r="M50" s="2"/>
      <c r="N50" s="2"/>
      <c r="O50" s="2"/>
      <c r="P50" s="2"/>
      <c r="U50" s="2"/>
    </row>
    <row r="51" spans="1:21" x14ac:dyDescent="0.25">
      <c r="A51" s="2"/>
      <c r="B51" s="544" t="s">
        <v>112</v>
      </c>
      <c r="C51" s="85">
        <v>20321000</v>
      </c>
      <c r="D51" s="85">
        <v>274222</v>
      </c>
      <c r="E51" s="659">
        <v>77170</v>
      </c>
      <c r="F51" s="659">
        <v>67170</v>
      </c>
      <c r="G51" s="659">
        <v>77030</v>
      </c>
      <c r="H51" s="660">
        <v>65940</v>
      </c>
      <c r="I51" s="2"/>
      <c r="L51" s="2"/>
      <c r="M51" s="2"/>
      <c r="N51" s="2"/>
      <c r="O51" s="2"/>
      <c r="P51" s="2"/>
      <c r="U51" s="2"/>
    </row>
    <row r="52" spans="1:21" x14ac:dyDescent="0.25">
      <c r="A52" s="2"/>
      <c r="B52" s="544" t="s">
        <v>113</v>
      </c>
      <c r="C52" s="85">
        <v>11531000</v>
      </c>
      <c r="D52" s="85">
        <v>27834</v>
      </c>
      <c r="E52" s="659">
        <v>2760</v>
      </c>
      <c r="F52" s="659">
        <v>1940</v>
      </c>
      <c r="G52" s="659">
        <v>1150</v>
      </c>
      <c r="H52" s="660">
        <v>810</v>
      </c>
      <c r="I52" s="2"/>
      <c r="L52" s="2"/>
      <c r="M52" s="2"/>
      <c r="N52" s="2"/>
      <c r="O52" s="2"/>
      <c r="P52" s="2"/>
      <c r="U52" s="2"/>
    </row>
    <row r="53" spans="1:21" x14ac:dyDescent="0.25">
      <c r="A53" s="2"/>
      <c r="B53" s="544" t="s">
        <v>114</v>
      </c>
      <c r="C53" s="85">
        <v>16487000</v>
      </c>
      <c r="D53" s="85">
        <v>181035</v>
      </c>
      <c r="E53" s="659">
        <v>110050</v>
      </c>
      <c r="F53" s="659">
        <v>105890</v>
      </c>
      <c r="G53" s="659">
        <v>109380</v>
      </c>
      <c r="H53" s="660">
        <v>104350</v>
      </c>
      <c r="I53" s="2"/>
      <c r="L53" s="2"/>
      <c r="M53" s="2"/>
      <c r="N53" s="2"/>
      <c r="O53" s="2"/>
      <c r="P53" s="2"/>
      <c r="U53" s="2"/>
    </row>
    <row r="54" spans="1:21" x14ac:dyDescent="0.25">
      <c r="A54" s="2"/>
      <c r="B54" s="544" t="s">
        <v>115</v>
      </c>
      <c r="C54" s="85">
        <v>25876000</v>
      </c>
      <c r="D54" s="85">
        <v>475442</v>
      </c>
      <c r="E54" s="659">
        <v>225000</v>
      </c>
      <c r="F54" s="659">
        <v>209000</v>
      </c>
      <c r="G54" s="659">
        <v>224820</v>
      </c>
      <c r="H54" s="660">
        <v>208590</v>
      </c>
      <c r="I54" s="2"/>
      <c r="L54" s="2"/>
      <c r="M54" s="2"/>
      <c r="N54" s="2"/>
      <c r="O54" s="2"/>
      <c r="P54" s="2"/>
      <c r="U54" s="2"/>
    </row>
    <row r="55" spans="1:21" x14ac:dyDescent="0.25">
      <c r="A55" s="2"/>
      <c r="B55" s="544" t="s">
        <v>23</v>
      </c>
      <c r="C55" s="85">
        <v>37411000</v>
      </c>
      <c r="D55" s="85">
        <v>9984670</v>
      </c>
      <c r="E55" s="659">
        <v>3482730</v>
      </c>
      <c r="F55" s="659">
        <v>3473220</v>
      </c>
      <c r="G55" s="659">
        <v>3436550</v>
      </c>
      <c r="H55" s="660">
        <v>3333060</v>
      </c>
      <c r="I55" s="2"/>
      <c r="L55" s="2"/>
      <c r="M55" s="2"/>
      <c r="N55" s="2"/>
      <c r="O55" s="2"/>
      <c r="P55" s="2"/>
      <c r="U55" s="2"/>
    </row>
    <row r="56" spans="1:21" x14ac:dyDescent="0.25">
      <c r="A56" s="2"/>
      <c r="B56" s="690" t="s">
        <v>224</v>
      </c>
      <c r="C56" s="85">
        <v>550000</v>
      </c>
      <c r="D56" s="85">
        <v>4033</v>
      </c>
      <c r="E56" s="659">
        <v>150</v>
      </c>
      <c r="F56" s="659">
        <v>430</v>
      </c>
      <c r="G56" s="659">
        <v>140</v>
      </c>
      <c r="H56" s="660">
        <v>140</v>
      </c>
      <c r="I56" s="2"/>
      <c r="L56" s="2"/>
      <c r="M56" s="2"/>
      <c r="N56" s="2"/>
      <c r="O56" s="2"/>
      <c r="P56" s="2"/>
      <c r="U56" s="2"/>
    </row>
    <row r="57" spans="1:21" x14ac:dyDescent="0.25">
      <c r="A57" s="2"/>
      <c r="B57" s="544" t="s">
        <v>116</v>
      </c>
      <c r="C57" s="85">
        <v>4745000</v>
      </c>
      <c r="D57" s="85">
        <v>622984</v>
      </c>
      <c r="E57" s="659">
        <v>232030</v>
      </c>
      <c r="F57" s="659">
        <v>226030</v>
      </c>
      <c r="G57" s="659">
        <v>232010</v>
      </c>
      <c r="H57" s="660">
        <v>226010</v>
      </c>
      <c r="I57" s="2"/>
      <c r="L57" s="2"/>
      <c r="M57" s="2"/>
      <c r="N57" s="2"/>
      <c r="O57" s="2"/>
      <c r="P57" s="2"/>
      <c r="U57" s="2"/>
    </row>
    <row r="58" spans="1:21" x14ac:dyDescent="0.25">
      <c r="A58" s="2"/>
      <c r="B58" s="544" t="s">
        <v>117</v>
      </c>
      <c r="C58" s="85">
        <v>15947000</v>
      </c>
      <c r="D58" s="85">
        <v>1284000</v>
      </c>
      <c r="E58" s="659">
        <v>67300</v>
      </c>
      <c r="F58" s="659">
        <v>55300</v>
      </c>
      <c r="G58" s="659">
        <v>67190</v>
      </c>
      <c r="H58" s="660">
        <v>55130</v>
      </c>
      <c r="I58" s="2"/>
      <c r="L58" s="2"/>
      <c r="M58" s="2"/>
      <c r="N58" s="2"/>
      <c r="O58" s="2"/>
      <c r="P58" s="2"/>
      <c r="U58" s="2"/>
    </row>
    <row r="59" spans="1:21" x14ac:dyDescent="0.25">
      <c r="A59" s="2"/>
      <c r="B59" s="544" t="s">
        <v>61</v>
      </c>
      <c r="C59" s="85">
        <v>18952000</v>
      </c>
      <c r="D59" s="85">
        <v>756102</v>
      </c>
      <c r="E59" s="659">
        <v>152460</v>
      </c>
      <c r="F59" s="659">
        <v>167250</v>
      </c>
      <c r="G59" s="659">
        <v>136000</v>
      </c>
      <c r="H59" s="660">
        <v>138950</v>
      </c>
      <c r="I59" s="2"/>
      <c r="L59" s="2"/>
      <c r="M59" s="2"/>
      <c r="N59" s="2"/>
      <c r="O59" s="2"/>
      <c r="P59" s="2"/>
      <c r="U59" s="2"/>
    </row>
    <row r="60" spans="1:21" x14ac:dyDescent="0.25">
      <c r="A60" s="2"/>
      <c r="B60" s="544" t="s">
        <v>59</v>
      </c>
      <c r="C60" s="85">
        <v>1433784000</v>
      </c>
      <c r="D60" s="85">
        <v>9598094</v>
      </c>
      <c r="E60" s="659">
        <v>1571410</v>
      </c>
      <c r="F60" s="659">
        <v>2006100</v>
      </c>
      <c r="G60" s="659">
        <v>1129890</v>
      </c>
      <c r="H60" s="660">
        <v>1272860</v>
      </c>
      <c r="I60" s="2"/>
      <c r="L60" s="2"/>
      <c r="M60" s="2"/>
      <c r="N60" s="2"/>
      <c r="O60" s="2"/>
      <c r="P60" s="2"/>
      <c r="U60" s="2"/>
    </row>
    <row r="61" spans="1:21" x14ac:dyDescent="0.25">
      <c r="A61" s="2"/>
      <c r="B61" s="544" t="s">
        <v>118</v>
      </c>
      <c r="C61" s="85">
        <v>50339000</v>
      </c>
      <c r="D61" s="85">
        <v>1138914</v>
      </c>
      <c r="E61" s="659">
        <v>649580</v>
      </c>
      <c r="F61" s="659">
        <v>608080</v>
      </c>
      <c r="G61" s="659">
        <v>648610</v>
      </c>
      <c r="H61" s="660">
        <v>604260</v>
      </c>
      <c r="I61" s="2"/>
      <c r="L61" s="2"/>
      <c r="M61" s="2"/>
      <c r="N61" s="2"/>
      <c r="O61" s="2"/>
      <c r="P61" s="2"/>
      <c r="U61" s="2"/>
    </row>
    <row r="62" spans="1:21" x14ac:dyDescent="0.25">
      <c r="A62" s="2"/>
      <c r="B62" s="544" t="s">
        <v>119</v>
      </c>
      <c r="C62" s="85">
        <v>851000</v>
      </c>
      <c r="D62" s="85">
        <v>2235</v>
      </c>
      <c r="E62" s="659">
        <v>460</v>
      </c>
      <c r="F62" s="659">
        <v>370</v>
      </c>
      <c r="G62" s="659">
        <v>430</v>
      </c>
      <c r="H62" s="660">
        <v>360</v>
      </c>
      <c r="I62" s="2"/>
      <c r="L62" s="2"/>
      <c r="M62" s="2"/>
      <c r="N62" s="2"/>
      <c r="O62" s="2"/>
      <c r="P62" s="2"/>
      <c r="U62" s="2"/>
    </row>
    <row r="63" spans="1:21" x14ac:dyDescent="0.25">
      <c r="A63" s="2"/>
      <c r="B63" s="544" t="s">
        <v>329</v>
      </c>
      <c r="C63" s="85">
        <v>86791000</v>
      </c>
      <c r="D63" s="85">
        <v>2344858</v>
      </c>
      <c r="E63" s="659">
        <v>1506290</v>
      </c>
      <c r="F63" s="659">
        <v>1371690</v>
      </c>
      <c r="G63" s="659">
        <v>1505740</v>
      </c>
      <c r="H63" s="660">
        <v>1371110</v>
      </c>
      <c r="I63" s="2"/>
      <c r="L63" s="2"/>
      <c r="M63" s="2"/>
      <c r="N63" s="2"/>
      <c r="O63" s="2"/>
      <c r="P63" s="2"/>
      <c r="U63" s="2"/>
    </row>
    <row r="64" spans="1:21" x14ac:dyDescent="0.25">
      <c r="A64" s="2"/>
      <c r="B64" s="544" t="s">
        <v>330</v>
      </c>
      <c r="C64" s="85">
        <v>5381000</v>
      </c>
      <c r="D64" s="85">
        <v>342000</v>
      </c>
      <c r="E64" s="659">
        <v>223150</v>
      </c>
      <c r="F64" s="659">
        <v>220750</v>
      </c>
      <c r="G64" s="659">
        <v>222560</v>
      </c>
      <c r="H64" s="660">
        <v>220160</v>
      </c>
      <c r="I64" s="2"/>
      <c r="L64" s="2"/>
      <c r="M64" s="2"/>
      <c r="N64" s="2"/>
      <c r="O64" s="2"/>
      <c r="P64" s="2"/>
      <c r="U64" s="2"/>
    </row>
    <row r="65" spans="1:21" x14ac:dyDescent="0.25">
      <c r="A65" s="2"/>
      <c r="B65" s="544" t="s">
        <v>121</v>
      </c>
      <c r="C65" s="85">
        <v>5048000</v>
      </c>
      <c r="D65" s="85">
        <v>51100</v>
      </c>
      <c r="E65" s="659">
        <v>29070</v>
      </c>
      <c r="F65" s="659">
        <v>28710</v>
      </c>
      <c r="G65" s="659">
        <v>28810</v>
      </c>
      <c r="H65" s="660">
        <v>28040</v>
      </c>
      <c r="I65" s="2"/>
      <c r="L65" s="2"/>
      <c r="M65" s="2"/>
      <c r="N65" s="2"/>
      <c r="O65" s="2"/>
      <c r="P65" s="2"/>
      <c r="U65" s="2"/>
    </row>
    <row r="66" spans="1:21" x14ac:dyDescent="0.25">
      <c r="A66" s="2"/>
      <c r="B66" s="544" t="s">
        <v>303</v>
      </c>
      <c r="C66" s="85">
        <v>25717000</v>
      </c>
      <c r="D66" s="85">
        <v>322463</v>
      </c>
      <c r="E66" s="659">
        <v>78510</v>
      </c>
      <c r="F66" s="659">
        <v>39660</v>
      </c>
      <c r="G66" s="659">
        <v>78440</v>
      </c>
      <c r="H66" s="660">
        <v>39510</v>
      </c>
      <c r="I66" s="2"/>
      <c r="L66" s="2"/>
      <c r="M66" s="2"/>
      <c r="N66" s="2"/>
      <c r="O66" s="2"/>
      <c r="P66" s="2"/>
      <c r="U66" s="2"/>
    </row>
    <row r="67" spans="1:21" x14ac:dyDescent="0.25">
      <c r="A67" s="2"/>
      <c r="B67" s="544" t="s">
        <v>55</v>
      </c>
      <c r="C67" s="85">
        <v>4130000</v>
      </c>
      <c r="D67" s="85">
        <v>56594</v>
      </c>
      <c r="E67" s="659">
        <v>18500</v>
      </c>
      <c r="F67" s="659">
        <v>19200</v>
      </c>
      <c r="G67" s="659">
        <v>17580</v>
      </c>
      <c r="H67" s="660">
        <v>18450</v>
      </c>
      <c r="I67" s="2"/>
      <c r="L67" s="2"/>
      <c r="M67" s="2"/>
      <c r="N67" s="2"/>
      <c r="O67" s="2"/>
      <c r="P67" s="2"/>
      <c r="U67" s="2"/>
    </row>
    <row r="68" spans="1:21" x14ac:dyDescent="0.25">
      <c r="A68" s="2"/>
      <c r="B68" s="690" t="s">
        <v>123</v>
      </c>
      <c r="C68" s="85">
        <v>11333000</v>
      </c>
      <c r="D68" s="85">
        <v>109886</v>
      </c>
      <c r="E68" s="659">
        <v>20580</v>
      </c>
      <c r="F68" s="659">
        <v>29320</v>
      </c>
      <c r="G68" s="659">
        <v>17110</v>
      </c>
      <c r="H68" s="660">
        <v>24360</v>
      </c>
      <c r="I68" s="2"/>
      <c r="L68" s="2"/>
      <c r="M68" s="2"/>
      <c r="N68" s="2"/>
      <c r="O68" s="2"/>
      <c r="P68" s="2"/>
      <c r="U68" s="2"/>
    </row>
    <row r="69" spans="1:21" x14ac:dyDescent="0.25">
      <c r="A69" s="2"/>
      <c r="B69" s="544" t="s">
        <v>36</v>
      </c>
      <c r="C69" s="85">
        <v>1199000</v>
      </c>
      <c r="D69" s="85">
        <v>9251</v>
      </c>
      <c r="E69" s="659">
        <v>1610</v>
      </c>
      <c r="F69" s="659">
        <v>1730</v>
      </c>
      <c r="G69" s="659">
        <v>1370</v>
      </c>
      <c r="H69" s="660">
        <v>1420</v>
      </c>
      <c r="I69" s="2"/>
      <c r="L69" s="2"/>
      <c r="M69" s="2"/>
      <c r="N69" s="2"/>
      <c r="O69" s="2"/>
      <c r="P69" s="2"/>
      <c r="U69" s="2"/>
    </row>
    <row r="70" spans="1:21" x14ac:dyDescent="0.25">
      <c r="A70" s="2"/>
      <c r="B70" s="544" t="s">
        <v>38</v>
      </c>
      <c r="C70" s="85">
        <v>10689000</v>
      </c>
      <c r="D70" s="85">
        <v>78867</v>
      </c>
      <c r="E70" s="659">
        <v>26290</v>
      </c>
      <c r="F70" s="659">
        <v>26570</v>
      </c>
      <c r="G70" s="659">
        <v>310</v>
      </c>
      <c r="H70" s="660">
        <v>880</v>
      </c>
      <c r="I70" s="2"/>
      <c r="L70" s="2"/>
      <c r="M70" s="2"/>
      <c r="N70" s="2"/>
      <c r="O70" s="2"/>
      <c r="P70" s="2"/>
      <c r="U70" s="2"/>
    </row>
    <row r="71" spans="1:21" x14ac:dyDescent="0.25">
      <c r="A71" s="2"/>
      <c r="B71" s="544" t="s">
        <v>53</v>
      </c>
      <c r="C71" s="85">
        <v>5772000</v>
      </c>
      <c r="D71" s="85">
        <v>43094</v>
      </c>
      <c r="E71" s="659">
        <v>5310</v>
      </c>
      <c r="F71" s="659">
        <v>5860</v>
      </c>
      <c r="G71" s="672">
        <v>1400</v>
      </c>
      <c r="H71" s="660">
        <v>1400</v>
      </c>
      <c r="I71" s="2"/>
      <c r="L71" s="2"/>
      <c r="M71" s="2"/>
      <c r="N71" s="2"/>
      <c r="O71" s="2"/>
      <c r="P71" s="2"/>
      <c r="U71" s="2"/>
    </row>
    <row r="72" spans="1:21" x14ac:dyDescent="0.25">
      <c r="A72" s="2"/>
      <c r="B72" s="544" t="s">
        <v>226</v>
      </c>
      <c r="C72" s="85">
        <v>974000</v>
      </c>
      <c r="D72" s="85">
        <v>23200</v>
      </c>
      <c r="E72" s="659">
        <v>60</v>
      </c>
      <c r="F72" s="659">
        <v>60</v>
      </c>
      <c r="G72" s="659">
        <v>60</v>
      </c>
      <c r="H72" s="660">
        <v>60</v>
      </c>
      <c r="I72" s="2"/>
      <c r="L72" s="2"/>
      <c r="M72" s="2"/>
      <c r="N72" s="2"/>
      <c r="O72" s="2"/>
      <c r="P72" s="2"/>
      <c r="U72" s="2"/>
    </row>
    <row r="73" spans="1:21" x14ac:dyDescent="0.25">
      <c r="A73" s="2"/>
      <c r="B73" s="544" t="s">
        <v>89</v>
      </c>
      <c r="C73" s="85">
        <v>10739000</v>
      </c>
      <c r="D73" s="85">
        <v>48310</v>
      </c>
      <c r="E73" s="659">
        <v>15950</v>
      </c>
      <c r="F73" s="659">
        <v>20730</v>
      </c>
      <c r="G73" s="659">
        <v>15740</v>
      </c>
      <c r="H73" s="660">
        <v>19630</v>
      </c>
      <c r="I73" s="2"/>
      <c r="L73" s="2"/>
      <c r="M73" s="2"/>
      <c r="N73" s="2"/>
      <c r="O73" s="2"/>
      <c r="P73" s="2"/>
      <c r="U73" s="2"/>
    </row>
    <row r="74" spans="1:21" x14ac:dyDescent="0.25">
      <c r="A74" s="2"/>
      <c r="B74" s="544" t="s">
        <v>83</v>
      </c>
      <c r="C74" s="85">
        <v>17374000</v>
      </c>
      <c r="D74" s="85">
        <v>283561</v>
      </c>
      <c r="E74" s="659">
        <v>146320</v>
      </c>
      <c r="F74" s="659">
        <v>130280</v>
      </c>
      <c r="G74" s="659">
        <v>145880</v>
      </c>
      <c r="H74" s="660">
        <v>129430</v>
      </c>
      <c r="I74" s="2"/>
      <c r="L74" s="2"/>
      <c r="M74" s="2"/>
      <c r="N74" s="2"/>
      <c r="O74" s="2"/>
      <c r="P74" s="2"/>
      <c r="U74" s="2"/>
    </row>
    <row r="75" spans="1:21" x14ac:dyDescent="0.25">
      <c r="A75" s="2"/>
      <c r="B75" s="544" t="s">
        <v>82</v>
      </c>
      <c r="C75" s="85">
        <v>100388000</v>
      </c>
      <c r="D75" s="85">
        <v>1002000</v>
      </c>
      <c r="E75" s="659">
        <v>440</v>
      </c>
      <c r="F75" s="659">
        <v>660</v>
      </c>
      <c r="G75" s="659">
        <v>0</v>
      </c>
      <c r="H75" s="660">
        <v>0</v>
      </c>
      <c r="I75" s="2"/>
      <c r="L75" s="2"/>
      <c r="M75" s="2"/>
      <c r="N75" s="2"/>
      <c r="O75" s="2"/>
      <c r="P75" s="2"/>
      <c r="U75" s="2"/>
    </row>
    <row r="76" spans="1:21" x14ac:dyDescent="0.25">
      <c r="A76" s="2"/>
      <c r="B76" s="544" t="s">
        <v>125</v>
      </c>
      <c r="C76" s="85">
        <v>6454000</v>
      </c>
      <c r="D76" s="85">
        <v>21041</v>
      </c>
      <c r="E76" s="659">
        <v>7190</v>
      </c>
      <c r="F76" s="659">
        <v>6290</v>
      </c>
      <c r="G76" s="659">
        <v>7090</v>
      </c>
      <c r="H76" s="660">
        <v>6140</v>
      </c>
      <c r="I76" s="2"/>
      <c r="L76" s="2"/>
      <c r="M76" s="2"/>
      <c r="N76" s="2"/>
      <c r="O76" s="2"/>
      <c r="P76" s="2"/>
      <c r="U76" s="2"/>
    </row>
    <row r="77" spans="1:21" x14ac:dyDescent="0.25">
      <c r="A77" s="2"/>
      <c r="B77" s="544" t="s">
        <v>22</v>
      </c>
      <c r="C77" s="85">
        <v>1356000</v>
      </c>
      <c r="D77" s="85">
        <v>28051</v>
      </c>
      <c r="E77" s="659">
        <v>26990</v>
      </c>
      <c r="F77" s="659">
        <v>25320</v>
      </c>
      <c r="G77" s="659">
        <v>26990</v>
      </c>
      <c r="H77" s="660">
        <v>24070</v>
      </c>
      <c r="I77" s="2"/>
      <c r="L77" s="2"/>
      <c r="M77" s="2"/>
      <c r="N77" s="2"/>
      <c r="O77" s="2"/>
      <c r="P77" s="2"/>
      <c r="U77" s="2"/>
    </row>
    <row r="78" spans="1:21" x14ac:dyDescent="0.25">
      <c r="A78" s="2"/>
      <c r="B78" s="544" t="s">
        <v>126</v>
      </c>
      <c r="C78" s="85">
        <v>3497000</v>
      </c>
      <c r="D78" s="85">
        <v>117600</v>
      </c>
      <c r="E78" s="659">
        <v>11500</v>
      </c>
      <c r="F78" s="659">
        <v>10870</v>
      </c>
      <c r="G78" s="659">
        <v>11140</v>
      </c>
      <c r="H78" s="660">
        <v>10580</v>
      </c>
      <c r="I78" s="2"/>
      <c r="L78" s="2"/>
      <c r="M78" s="2"/>
      <c r="N78" s="2"/>
      <c r="O78" s="2"/>
      <c r="P78" s="2"/>
      <c r="U78" s="2"/>
    </row>
    <row r="79" spans="1:21" x14ac:dyDescent="0.25">
      <c r="A79" s="2"/>
      <c r="B79" s="544" t="s">
        <v>33</v>
      </c>
      <c r="C79" s="85">
        <v>1326000</v>
      </c>
      <c r="D79" s="85">
        <v>45228</v>
      </c>
      <c r="E79" s="659">
        <v>22060</v>
      </c>
      <c r="F79" s="659">
        <v>23360</v>
      </c>
      <c r="G79" s="659">
        <v>20110</v>
      </c>
      <c r="H79" s="660">
        <v>21290</v>
      </c>
      <c r="I79" s="2"/>
      <c r="L79" s="2"/>
      <c r="M79" s="2"/>
      <c r="N79" s="2"/>
      <c r="O79" s="2"/>
      <c r="P79" s="2"/>
      <c r="U79" s="2"/>
    </row>
    <row r="80" spans="1:21" x14ac:dyDescent="0.25">
      <c r="A80" s="2"/>
      <c r="B80" s="544" t="s">
        <v>127</v>
      </c>
      <c r="C80" s="85">
        <v>112079000</v>
      </c>
      <c r="D80" s="85">
        <v>1104300</v>
      </c>
      <c r="E80" s="659">
        <v>192590</v>
      </c>
      <c r="F80" s="659">
        <v>177990</v>
      </c>
      <c r="G80" s="659">
        <v>189190</v>
      </c>
      <c r="H80" s="660">
        <v>170580</v>
      </c>
      <c r="I80" s="2"/>
      <c r="L80" s="2"/>
      <c r="M80" s="2"/>
      <c r="N80" s="2"/>
      <c r="O80" s="2"/>
      <c r="P80" s="2"/>
      <c r="U80" s="2"/>
    </row>
    <row r="81" spans="1:21" x14ac:dyDescent="0.25">
      <c r="A81" s="2"/>
      <c r="B81" s="544" t="s">
        <v>102</v>
      </c>
      <c r="C81" s="85">
        <v>890000</v>
      </c>
      <c r="D81" s="85">
        <v>18274</v>
      </c>
      <c r="E81" s="659">
        <v>9400</v>
      </c>
      <c r="F81" s="659">
        <v>10730</v>
      </c>
      <c r="G81" s="659">
        <v>8550</v>
      </c>
      <c r="H81" s="660">
        <v>9070</v>
      </c>
      <c r="I81" s="2"/>
      <c r="L81" s="2"/>
      <c r="M81" s="2"/>
      <c r="N81" s="2"/>
      <c r="O81" s="2"/>
      <c r="P81" s="2"/>
      <c r="U81" s="2"/>
    </row>
    <row r="82" spans="1:21" x14ac:dyDescent="0.25">
      <c r="A82" s="2"/>
      <c r="B82" s="544" t="s">
        <v>25</v>
      </c>
      <c r="C82" s="85">
        <v>5532000</v>
      </c>
      <c r="D82" s="85">
        <v>338145</v>
      </c>
      <c r="E82" s="659">
        <v>218750</v>
      </c>
      <c r="F82" s="659">
        <v>222420</v>
      </c>
      <c r="G82" s="659">
        <v>174850</v>
      </c>
      <c r="H82" s="660">
        <v>153340</v>
      </c>
      <c r="I82" s="2"/>
      <c r="L82" s="2"/>
      <c r="M82" s="2"/>
      <c r="N82" s="2"/>
      <c r="O82" s="2"/>
      <c r="P82" s="2"/>
      <c r="U82" s="2"/>
    </row>
    <row r="83" spans="1:21" x14ac:dyDescent="0.25">
      <c r="A83" s="2"/>
      <c r="B83" s="544" t="s">
        <v>49</v>
      </c>
      <c r="C83" s="85">
        <v>65130000</v>
      </c>
      <c r="D83" s="85">
        <v>551500</v>
      </c>
      <c r="E83" s="659">
        <v>144360</v>
      </c>
      <c r="F83" s="659">
        <v>164190</v>
      </c>
      <c r="G83" s="659">
        <v>129080</v>
      </c>
      <c r="H83" s="660">
        <v>143460</v>
      </c>
      <c r="I83" s="2"/>
      <c r="L83" s="2"/>
      <c r="M83" s="2"/>
      <c r="N83" s="2"/>
      <c r="O83" s="2"/>
      <c r="P83" s="2"/>
      <c r="U83" s="2"/>
    </row>
    <row r="84" spans="1:21" x14ac:dyDescent="0.25">
      <c r="A84" s="2"/>
      <c r="B84" s="690" t="s">
        <v>229</v>
      </c>
      <c r="C84" s="85">
        <v>291000</v>
      </c>
      <c r="D84" s="85">
        <v>90000</v>
      </c>
      <c r="E84" s="659">
        <v>81250</v>
      </c>
      <c r="F84" s="659">
        <v>80370</v>
      </c>
      <c r="G84" s="659">
        <v>81240</v>
      </c>
      <c r="H84" s="660">
        <v>80360</v>
      </c>
      <c r="I84" s="2"/>
      <c r="L84" s="2"/>
      <c r="M84" s="2"/>
      <c r="N84" s="2"/>
      <c r="O84" s="2"/>
      <c r="P84" s="2"/>
      <c r="U84" s="2"/>
    </row>
    <row r="85" spans="1:21" x14ac:dyDescent="0.25">
      <c r="A85" s="2"/>
      <c r="B85" s="690" t="s">
        <v>230</v>
      </c>
      <c r="C85" s="85">
        <v>279000</v>
      </c>
      <c r="D85" s="85">
        <v>4167</v>
      </c>
      <c r="E85" s="659">
        <v>1440</v>
      </c>
      <c r="F85" s="659">
        <v>1490</v>
      </c>
      <c r="G85" s="659">
        <v>1400</v>
      </c>
      <c r="H85" s="660">
        <v>1400</v>
      </c>
      <c r="I85" s="2"/>
      <c r="L85" s="2"/>
      <c r="M85" s="2"/>
      <c r="N85" s="2"/>
      <c r="O85" s="2"/>
      <c r="P85" s="2"/>
      <c r="U85" s="2"/>
    </row>
    <row r="86" spans="1:21" x14ac:dyDescent="0.25">
      <c r="A86" s="2"/>
      <c r="B86" s="544" t="s">
        <v>72</v>
      </c>
      <c r="C86" s="85">
        <v>2173000</v>
      </c>
      <c r="D86" s="85">
        <v>267668</v>
      </c>
      <c r="E86" s="659">
        <v>237620</v>
      </c>
      <c r="F86" s="659">
        <v>236490</v>
      </c>
      <c r="G86" s="659">
        <v>237310</v>
      </c>
      <c r="H86" s="660">
        <v>236190</v>
      </c>
      <c r="I86" s="2"/>
      <c r="L86" s="2"/>
      <c r="M86" s="2"/>
      <c r="N86" s="2"/>
      <c r="O86" s="2"/>
      <c r="P86" s="2"/>
      <c r="U86" s="2"/>
    </row>
    <row r="87" spans="1:21" x14ac:dyDescent="0.25">
      <c r="A87" s="2"/>
      <c r="B87" s="544" t="s">
        <v>128</v>
      </c>
      <c r="C87" s="85">
        <v>2348000</v>
      </c>
      <c r="D87" s="85">
        <v>11295</v>
      </c>
      <c r="E87" s="659">
        <v>4150</v>
      </c>
      <c r="F87" s="659">
        <v>3000</v>
      </c>
      <c r="G87" s="659">
        <v>4130</v>
      </c>
      <c r="H87" s="660">
        <v>2980</v>
      </c>
      <c r="I87" s="2"/>
      <c r="L87" s="2"/>
      <c r="M87" s="2"/>
      <c r="N87" s="2"/>
      <c r="O87" s="2"/>
      <c r="P87" s="2"/>
      <c r="U87" s="2"/>
    </row>
    <row r="88" spans="1:21" x14ac:dyDescent="0.25">
      <c r="A88" s="2"/>
      <c r="B88" s="544" t="s">
        <v>129</v>
      </c>
      <c r="C88" s="85">
        <v>3997000</v>
      </c>
      <c r="D88" s="85">
        <v>69700</v>
      </c>
      <c r="E88" s="659">
        <v>27520</v>
      </c>
      <c r="F88" s="659">
        <v>28220</v>
      </c>
      <c r="G88" s="659">
        <v>26980</v>
      </c>
      <c r="H88" s="660">
        <v>27500</v>
      </c>
      <c r="I88" s="2"/>
      <c r="L88" s="2"/>
      <c r="M88" s="2"/>
      <c r="N88" s="2"/>
      <c r="O88" s="2"/>
      <c r="P88" s="2"/>
      <c r="U88" s="2"/>
    </row>
    <row r="89" spans="1:21" x14ac:dyDescent="0.25">
      <c r="A89" s="2"/>
      <c r="B89" s="544" t="s">
        <v>35</v>
      </c>
      <c r="C89" s="85">
        <v>83517000</v>
      </c>
      <c r="D89" s="85">
        <v>357022</v>
      </c>
      <c r="E89" s="659">
        <v>113000</v>
      </c>
      <c r="F89" s="659">
        <v>114090</v>
      </c>
      <c r="G89" s="659">
        <v>56500</v>
      </c>
      <c r="H89" s="660">
        <v>57050</v>
      </c>
      <c r="I89" s="2"/>
      <c r="L89" s="2"/>
      <c r="M89" s="2"/>
      <c r="N89" s="2"/>
      <c r="O89" s="2"/>
      <c r="P89" s="2"/>
      <c r="U89" s="2"/>
    </row>
    <row r="90" spans="1:21" x14ac:dyDescent="0.25">
      <c r="A90" s="2"/>
      <c r="B90" s="544" t="s">
        <v>130</v>
      </c>
      <c r="C90" s="85">
        <v>30418000</v>
      </c>
      <c r="D90" s="85">
        <v>238533</v>
      </c>
      <c r="E90" s="659">
        <v>99240</v>
      </c>
      <c r="F90" s="659">
        <v>79430</v>
      </c>
      <c r="G90" s="659">
        <v>98740</v>
      </c>
      <c r="H90" s="660">
        <v>77230</v>
      </c>
      <c r="I90" s="2"/>
      <c r="L90" s="2"/>
      <c r="M90" s="2"/>
      <c r="N90" s="2"/>
      <c r="O90" s="2"/>
      <c r="P90" s="2"/>
      <c r="U90" s="2"/>
    </row>
    <row r="91" spans="1:21" x14ac:dyDescent="0.25">
      <c r="A91" s="2"/>
      <c r="B91" s="544" t="s">
        <v>41</v>
      </c>
      <c r="C91" s="85">
        <v>10473000</v>
      </c>
      <c r="D91" s="85">
        <v>131957</v>
      </c>
      <c r="E91" s="659">
        <v>32990</v>
      </c>
      <c r="F91" s="659">
        <v>39020</v>
      </c>
      <c r="G91" s="659">
        <v>31810</v>
      </c>
      <c r="H91" s="660">
        <v>37630</v>
      </c>
      <c r="I91" s="2"/>
      <c r="L91" s="2"/>
      <c r="M91" s="2"/>
      <c r="N91" s="2"/>
      <c r="O91" s="2"/>
      <c r="P91" s="2"/>
      <c r="U91" s="2"/>
    </row>
    <row r="92" spans="1:21" x14ac:dyDescent="0.25">
      <c r="A92" s="2"/>
      <c r="B92" s="690" t="s">
        <v>233</v>
      </c>
      <c r="C92" s="85">
        <v>400000</v>
      </c>
      <c r="D92" s="85">
        <v>1710</v>
      </c>
      <c r="E92" s="659">
        <v>730</v>
      </c>
      <c r="F92" s="659">
        <v>720</v>
      </c>
      <c r="G92" s="659">
        <v>730</v>
      </c>
      <c r="H92" s="660">
        <v>710</v>
      </c>
      <c r="I92" s="2"/>
      <c r="L92" s="2"/>
      <c r="M92" s="2"/>
      <c r="N92" s="2"/>
      <c r="O92" s="2"/>
      <c r="P92" s="2"/>
      <c r="U92" s="2"/>
    </row>
    <row r="93" spans="1:21" x14ac:dyDescent="0.25">
      <c r="A93" s="2"/>
      <c r="B93" s="544" t="s">
        <v>104</v>
      </c>
      <c r="C93" s="85">
        <v>17581000</v>
      </c>
      <c r="D93" s="85">
        <v>108889</v>
      </c>
      <c r="E93" s="659">
        <v>47810</v>
      </c>
      <c r="F93" s="659">
        <v>37230</v>
      </c>
      <c r="G93" s="659">
        <v>47570</v>
      </c>
      <c r="H93" s="660">
        <v>36110</v>
      </c>
      <c r="I93" s="2"/>
      <c r="L93" s="2"/>
      <c r="M93" s="2"/>
      <c r="N93" s="2"/>
      <c r="O93" s="2"/>
      <c r="P93" s="2"/>
      <c r="U93" s="2"/>
    </row>
    <row r="94" spans="1:21" x14ac:dyDescent="0.25">
      <c r="A94" s="2"/>
      <c r="B94" s="544" t="s">
        <v>131</v>
      </c>
      <c r="C94" s="85">
        <v>12771000</v>
      </c>
      <c r="D94" s="85">
        <v>245857</v>
      </c>
      <c r="E94" s="659">
        <v>72760</v>
      </c>
      <c r="F94" s="659">
        <v>65690</v>
      </c>
      <c r="G94" s="659">
        <v>72360</v>
      </c>
      <c r="H94" s="660">
        <v>65170</v>
      </c>
      <c r="I94" s="2"/>
      <c r="L94" s="2"/>
      <c r="M94" s="2"/>
      <c r="N94" s="2"/>
      <c r="O94" s="2"/>
      <c r="P94" s="2"/>
      <c r="U94" s="2"/>
    </row>
    <row r="95" spans="1:21" x14ac:dyDescent="0.25">
      <c r="A95" s="2"/>
      <c r="B95" s="544" t="s">
        <v>132</v>
      </c>
      <c r="C95" s="85">
        <v>1921000</v>
      </c>
      <c r="D95" s="85">
        <v>36125</v>
      </c>
      <c r="E95" s="659">
        <v>22330</v>
      </c>
      <c r="F95" s="659">
        <v>21490</v>
      </c>
      <c r="G95" s="659">
        <v>22330</v>
      </c>
      <c r="H95" s="660">
        <v>20640</v>
      </c>
      <c r="I95" s="2"/>
      <c r="L95" s="2"/>
      <c r="M95" s="2"/>
      <c r="N95" s="2"/>
      <c r="O95" s="2"/>
      <c r="P95" s="2"/>
      <c r="U95" s="2"/>
    </row>
    <row r="96" spans="1:21" x14ac:dyDescent="0.25">
      <c r="A96" s="2"/>
      <c r="B96" s="544" t="s">
        <v>92</v>
      </c>
      <c r="C96" s="85">
        <v>783000</v>
      </c>
      <c r="D96" s="85">
        <v>214969</v>
      </c>
      <c r="E96" s="659">
        <v>186020</v>
      </c>
      <c r="F96" s="659">
        <v>185640</v>
      </c>
      <c r="G96" s="659">
        <v>186020</v>
      </c>
      <c r="H96" s="660">
        <v>185200</v>
      </c>
      <c r="I96" s="2"/>
      <c r="L96" s="2"/>
      <c r="M96" s="2"/>
      <c r="N96" s="2"/>
      <c r="O96" s="2"/>
      <c r="P96" s="2"/>
      <c r="U96" s="2"/>
    </row>
    <row r="97" spans="1:21" x14ac:dyDescent="0.25">
      <c r="A97" s="2"/>
      <c r="B97" s="544" t="s">
        <v>133</v>
      </c>
      <c r="C97" s="85">
        <v>11263000</v>
      </c>
      <c r="D97" s="85">
        <v>27750</v>
      </c>
      <c r="E97" s="659">
        <v>3830</v>
      </c>
      <c r="F97" s="659">
        <v>3810</v>
      </c>
      <c r="G97" s="659">
        <v>3710</v>
      </c>
      <c r="H97" s="660">
        <v>3500</v>
      </c>
      <c r="I97" s="2"/>
      <c r="L97" s="2"/>
      <c r="M97" s="2"/>
      <c r="N97" s="2"/>
      <c r="O97" s="2"/>
      <c r="P97" s="2"/>
      <c r="U97" s="2"/>
    </row>
    <row r="98" spans="1:21" x14ac:dyDescent="0.25">
      <c r="A98" s="2"/>
      <c r="B98" s="544" t="s">
        <v>93</v>
      </c>
      <c r="C98" s="85">
        <v>9746000</v>
      </c>
      <c r="D98" s="85">
        <v>112492</v>
      </c>
      <c r="E98" s="659">
        <v>69880</v>
      </c>
      <c r="F98" s="659">
        <v>65750</v>
      </c>
      <c r="G98" s="659">
        <v>69880</v>
      </c>
      <c r="H98" s="660">
        <v>65750</v>
      </c>
      <c r="I98" s="2"/>
      <c r="L98" s="2"/>
      <c r="M98" s="2"/>
      <c r="N98" s="2"/>
      <c r="O98" s="2"/>
      <c r="P98" s="2"/>
      <c r="U98" s="2"/>
    </row>
    <row r="99" spans="1:21" x14ac:dyDescent="0.25">
      <c r="A99" s="2"/>
      <c r="B99" s="544" t="s">
        <v>71</v>
      </c>
      <c r="C99" s="85">
        <v>9685000</v>
      </c>
      <c r="D99" s="85">
        <v>93028</v>
      </c>
      <c r="E99" s="659">
        <v>18140</v>
      </c>
      <c r="F99" s="659">
        <v>20460</v>
      </c>
      <c r="G99" s="672">
        <v>12530</v>
      </c>
      <c r="H99" s="660">
        <v>12530</v>
      </c>
      <c r="I99" s="2"/>
      <c r="L99" s="2"/>
      <c r="M99" s="2"/>
      <c r="N99" s="2"/>
      <c r="O99" s="2"/>
      <c r="P99" s="2"/>
      <c r="U99" s="2"/>
    </row>
    <row r="100" spans="1:21" x14ac:dyDescent="0.25">
      <c r="A100" s="2"/>
      <c r="B100" s="690" t="s">
        <v>234</v>
      </c>
      <c r="C100" s="85">
        <v>339000</v>
      </c>
      <c r="D100" s="85">
        <v>103000</v>
      </c>
      <c r="E100" s="659">
        <v>170</v>
      </c>
      <c r="F100" s="659">
        <v>450</v>
      </c>
      <c r="G100" s="659">
        <v>110</v>
      </c>
      <c r="H100" s="660">
        <v>110</v>
      </c>
      <c r="I100" s="2"/>
      <c r="L100" s="2"/>
      <c r="M100" s="2"/>
      <c r="N100" s="2"/>
      <c r="O100" s="2"/>
      <c r="P100" s="2"/>
      <c r="U100" s="2"/>
    </row>
    <row r="101" spans="1:21" x14ac:dyDescent="0.25">
      <c r="A101" s="2"/>
      <c r="B101" s="544" t="s">
        <v>106</v>
      </c>
      <c r="C101" s="85">
        <v>1366418000</v>
      </c>
      <c r="D101" s="85">
        <v>3287263</v>
      </c>
      <c r="E101" s="659">
        <v>639380</v>
      </c>
      <c r="F101" s="659">
        <v>694960</v>
      </c>
      <c r="G101" s="659">
        <v>582230</v>
      </c>
      <c r="H101" s="660">
        <v>567170</v>
      </c>
      <c r="I101" s="2"/>
      <c r="L101" s="2"/>
      <c r="M101" s="2"/>
      <c r="N101" s="2"/>
      <c r="O101" s="2"/>
      <c r="P101" s="2"/>
      <c r="U101" s="2"/>
    </row>
    <row r="102" spans="1:21" x14ac:dyDescent="0.25">
      <c r="A102" s="2"/>
      <c r="B102" s="544" t="s">
        <v>85</v>
      </c>
      <c r="C102" s="85">
        <v>270626000</v>
      </c>
      <c r="D102" s="85">
        <v>1904569</v>
      </c>
      <c r="E102" s="659">
        <v>1185450</v>
      </c>
      <c r="F102" s="659">
        <v>996590</v>
      </c>
      <c r="G102" s="659">
        <v>1184000</v>
      </c>
      <c r="H102" s="660">
        <v>954730</v>
      </c>
      <c r="I102" s="2"/>
      <c r="L102" s="2"/>
      <c r="M102" s="2"/>
      <c r="N102" s="2"/>
      <c r="O102" s="2"/>
      <c r="P102" s="2"/>
      <c r="U102" s="2"/>
    </row>
    <row r="103" spans="1:21" x14ac:dyDescent="0.25">
      <c r="A103" s="2"/>
      <c r="B103" s="544" t="s">
        <v>42</v>
      </c>
      <c r="C103" s="85">
        <v>82914000</v>
      </c>
      <c r="D103" s="85">
        <v>1648195</v>
      </c>
      <c r="E103" s="659">
        <v>90760</v>
      </c>
      <c r="F103" s="659">
        <v>106920</v>
      </c>
      <c r="G103" s="659">
        <v>85600</v>
      </c>
      <c r="H103" s="660">
        <v>97510</v>
      </c>
      <c r="I103" s="2"/>
      <c r="L103" s="2"/>
      <c r="M103" s="2"/>
      <c r="N103" s="2"/>
      <c r="O103" s="2"/>
      <c r="P103" s="2"/>
      <c r="U103" s="2"/>
    </row>
    <row r="104" spans="1:21" x14ac:dyDescent="0.25">
      <c r="A104" s="2"/>
      <c r="B104" s="544" t="s">
        <v>70</v>
      </c>
      <c r="C104" s="85">
        <v>39310000</v>
      </c>
      <c r="D104" s="85">
        <v>438317</v>
      </c>
      <c r="E104" s="659">
        <v>8040</v>
      </c>
      <c r="F104" s="659">
        <v>8250</v>
      </c>
      <c r="G104" s="659">
        <v>7430</v>
      </c>
      <c r="H104" s="660">
        <v>7580</v>
      </c>
      <c r="I104" s="2"/>
      <c r="L104" s="2"/>
      <c r="M104" s="2"/>
      <c r="N104" s="2"/>
      <c r="O104" s="2"/>
      <c r="P104" s="2"/>
      <c r="U104" s="2"/>
    </row>
    <row r="105" spans="1:21" x14ac:dyDescent="0.25">
      <c r="A105" s="2"/>
      <c r="B105" s="544" t="s">
        <v>27</v>
      </c>
      <c r="C105" s="85">
        <v>4882000</v>
      </c>
      <c r="D105" s="85">
        <v>70273</v>
      </c>
      <c r="E105" s="659">
        <v>4620</v>
      </c>
      <c r="F105" s="659">
        <v>7200</v>
      </c>
      <c r="G105" s="659">
        <v>810</v>
      </c>
      <c r="H105" s="660">
        <v>810</v>
      </c>
      <c r="I105" s="2"/>
      <c r="L105" s="2"/>
      <c r="M105" s="2"/>
      <c r="N105" s="2"/>
      <c r="O105" s="2"/>
      <c r="P105" s="2"/>
      <c r="U105" s="2"/>
    </row>
    <row r="106" spans="1:21" x14ac:dyDescent="0.25">
      <c r="A106" s="2"/>
      <c r="B106" s="544" t="s">
        <v>32</v>
      </c>
      <c r="C106" s="85">
        <v>8519000</v>
      </c>
      <c r="D106" s="85">
        <v>22072</v>
      </c>
      <c r="E106" s="659">
        <v>1320</v>
      </c>
      <c r="F106" s="659">
        <v>1540</v>
      </c>
      <c r="G106" s="659">
        <v>660</v>
      </c>
      <c r="H106" s="660">
        <v>660</v>
      </c>
      <c r="I106" s="2"/>
      <c r="L106" s="2"/>
      <c r="M106" s="2"/>
      <c r="N106" s="2"/>
      <c r="O106" s="2"/>
      <c r="P106" s="2"/>
      <c r="U106" s="2"/>
    </row>
    <row r="107" spans="1:21" x14ac:dyDescent="0.25">
      <c r="A107" s="2"/>
      <c r="B107" s="544" t="s">
        <v>46</v>
      </c>
      <c r="C107" s="85">
        <v>60550000</v>
      </c>
      <c r="D107" s="85">
        <v>301318</v>
      </c>
      <c r="E107" s="659">
        <v>75900</v>
      </c>
      <c r="F107" s="659">
        <v>90280</v>
      </c>
      <c r="G107" s="659">
        <v>70610</v>
      </c>
      <c r="H107" s="660">
        <v>83940</v>
      </c>
      <c r="I107" s="2"/>
      <c r="L107" s="2"/>
      <c r="M107" s="2"/>
      <c r="N107" s="2"/>
      <c r="O107" s="2"/>
      <c r="P107" s="2"/>
      <c r="U107" s="2"/>
    </row>
    <row r="108" spans="1:21" x14ac:dyDescent="0.25">
      <c r="A108" s="2"/>
      <c r="B108" s="544" t="s">
        <v>86</v>
      </c>
      <c r="C108" s="85">
        <v>2948000</v>
      </c>
      <c r="D108" s="85">
        <v>10991</v>
      </c>
      <c r="E108" s="659">
        <v>5210</v>
      </c>
      <c r="F108" s="659">
        <v>5580</v>
      </c>
      <c r="G108" s="659">
        <v>5120</v>
      </c>
      <c r="H108" s="660">
        <v>5500</v>
      </c>
      <c r="I108" s="2"/>
      <c r="L108" s="2"/>
      <c r="M108" s="2"/>
      <c r="N108" s="2"/>
      <c r="O108" s="2"/>
      <c r="P108" s="2"/>
      <c r="U108" s="2"/>
    </row>
    <row r="109" spans="1:21" x14ac:dyDescent="0.25">
      <c r="A109" s="2"/>
      <c r="B109" s="544" t="s">
        <v>30</v>
      </c>
      <c r="C109" s="85">
        <v>126860000</v>
      </c>
      <c r="D109" s="85">
        <v>377915</v>
      </c>
      <c r="E109" s="659">
        <v>249500</v>
      </c>
      <c r="F109" s="659">
        <v>249660</v>
      </c>
      <c r="G109" s="659">
        <v>146630</v>
      </c>
      <c r="H109" s="660">
        <v>146740</v>
      </c>
      <c r="I109" s="2"/>
      <c r="L109" s="2"/>
      <c r="M109" s="2"/>
      <c r="N109" s="2"/>
      <c r="O109" s="2"/>
      <c r="P109" s="2"/>
      <c r="U109" s="2"/>
    </row>
    <row r="110" spans="1:21" x14ac:dyDescent="0.25">
      <c r="A110" s="2"/>
      <c r="B110" s="544" t="s">
        <v>76</v>
      </c>
      <c r="C110" s="85">
        <v>10102000</v>
      </c>
      <c r="D110" s="85">
        <v>89342</v>
      </c>
      <c r="E110" s="659">
        <v>980</v>
      </c>
      <c r="F110" s="659">
        <v>980</v>
      </c>
      <c r="G110" s="659">
        <v>510</v>
      </c>
      <c r="H110" s="660">
        <v>510</v>
      </c>
      <c r="I110" s="2"/>
      <c r="L110" s="2"/>
      <c r="M110" s="2"/>
      <c r="N110" s="2"/>
      <c r="O110" s="2"/>
      <c r="P110" s="2"/>
      <c r="U110" s="2"/>
    </row>
    <row r="111" spans="1:21" x14ac:dyDescent="0.25">
      <c r="A111" s="2"/>
      <c r="B111" s="544" t="s">
        <v>31</v>
      </c>
      <c r="C111" s="85">
        <v>18551000</v>
      </c>
      <c r="D111" s="85">
        <v>2724900</v>
      </c>
      <c r="E111" s="659">
        <v>31620</v>
      </c>
      <c r="F111" s="659">
        <v>30820</v>
      </c>
      <c r="G111" s="659">
        <v>26450</v>
      </c>
      <c r="H111" s="660">
        <v>26380</v>
      </c>
      <c r="I111" s="2"/>
      <c r="L111" s="2"/>
      <c r="M111" s="2"/>
      <c r="N111" s="2"/>
      <c r="O111" s="2"/>
      <c r="P111" s="2"/>
      <c r="U111" s="2"/>
    </row>
    <row r="112" spans="1:21" x14ac:dyDescent="0.25">
      <c r="A112" s="2"/>
      <c r="B112" s="544" t="s">
        <v>134</v>
      </c>
      <c r="C112" s="85">
        <v>52574000</v>
      </c>
      <c r="D112" s="85">
        <v>580367</v>
      </c>
      <c r="E112" s="659">
        <v>38590</v>
      </c>
      <c r="F112" s="659">
        <v>36160</v>
      </c>
      <c r="G112" s="659">
        <v>37060</v>
      </c>
      <c r="H112" s="660">
        <v>34640</v>
      </c>
      <c r="I112" s="2"/>
      <c r="L112" s="2"/>
      <c r="M112" s="2"/>
      <c r="N112" s="2"/>
      <c r="O112" s="2"/>
      <c r="P112" s="2"/>
      <c r="U112" s="2"/>
    </row>
    <row r="113" spans="1:21" x14ac:dyDescent="0.25">
      <c r="A113" s="2"/>
      <c r="B113" s="544" t="s">
        <v>11</v>
      </c>
      <c r="C113" s="85">
        <v>4207000</v>
      </c>
      <c r="D113" s="85">
        <v>17818</v>
      </c>
      <c r="E113" s="659">
        <v>30</v>
      </c>
      <c r="F113" s="659">
        <v>60</v>
      </c>
      <c r="G113" s="659">
        <v>0</v>
      </c>
      <c r="H113" s="660">
        <v>0</v>
      </c>
      <c r="I113" s="2"/>
      <c r="L113" s="2"/>
      <c r="M113" s="2"/>
      <c r="N113" s="2"/>
      <c r="O113" s="2"/>
      <c r="P113" s="2"/>
      <c r="U113" s="2"/>
    </row>
    <row r="114" spans="1:21" x14ac:dyDescent="0.25">
      <c r="A114" s="2"/>
      <c r="B114" s="544" t="s">
        <v>135</v>
      </c>
      <c r="C114" s="85">
        <v>6416000</v>
      </c>
      <c r="D114" s="85">
        <v>199951</v>
      </c>
      <c r="E114" s="659">
        <v>11360</v>
      </c>
      <c r="F114" s="659">
        <v>12300</v>
      </c>
      <c r="G114" s="659">
        <v>9770</v>
      </c>
      <c r="H114" s="660">
        <v>10450</v>
      </c>
      <c r="I114" s="2"/>
      <c r="L114" s="2"/>
      <c r="M114" s="2"/>
      <c r="N114" s="2"/>
      <c r="O114" s="2"/>
      <c r="P114" s="2"/>
      <c r="U114" s="2"/>
    </row>
    <row r="115" spans="1:21" x14ac:dyDescent="0.25">
      <c r="A115" s="2"/>
      <c r="B115" s="544" t="s">
        <v>136</v>
      </c>
      <c r="C115" s="85">
        <v>7169000</v>
      </c>
      <c r="D115" s="85">
        <v>236800</v>
      </c>
      <c r="E115" s="659">
        <v>178430</v>
      </c>
      <c r="F115" s="659">
        <v>169410</v>
      </c>
      <c r="G115" s="659">
        <v>162370</v>
      </c>
      <c r="H115" s="660">
        <v>153450</v>
      </c>
      <c r="I115" s="2"/>
      <c r="L115" s="2"/>
      <c r="M115" s="2"/>
      <c r="N115" s="2"/>
      <c r="O115" s="2"/>
      <c r="P115" s="2"/>
      <c r="U115" s="2"/>
    </row>
    <row r="116" spans="1:21" x14ac:dyDescent="0.25">
      <c r="A116" s="2"/>
      <c r="B116" s="544" t="s">
        <v>137</v>
      </c>
      <c r="C116" s="85">
        <v>1907000</v>
      </c>
      <c r="D116" s="85">
        <v>64589</v>
      </c>
      <c r="E116" s="659">
        <v>31730</v>
      </c>
      <c r="F116" s="659">
        <v>33720</v>
      </c>
      <c r="G116" s="659">
        <v>28590</v>
      </c>
      <c r="H116" s="660">
        <v>29640</v>
      </c>
      <c r="I116" s="2"/>
      <c r="L116" s="2"/>
      <c r="M116" s="2"/>
      <c r="N116" s="2"/>
      <c r="O116" s="2"/>
      <c r="P116" s="2"/>
      <c r="U116" s="2"/>
    </row>
    <row r="117" spans="1:21" x14ac:dyDescent="0.25">
      <c r="A117" s="2"/>
      <c r="B117" s="544" t="s">
        <v>69</v>
      </c>
      <c r="C117" s="85">
        <v>6856000</v>
      </c>
      <c r="D117" s="85">
        <v>10400</v>
      </c>
      <c r="E117" s="659">
        <v>1400</v>
      </c>
      <c r="F117" s="659">
        <v>1370</v>
      </c>
      <c r="G117" s="659">
        <v>1390</v>
      </c>
      <c r="H117" s="660">
        <v>1370</v>
      </c>
      <c r="I117" s="2"/>
      <c r="L117" s="2"/>
      <c r="M117" s="2"/>
      <c r="N117" s="2"/>
      <c r="O117" s="2"/>
      <c r="P117" s="2"/>
      <c r="U117" s="2"/>
    </row>
    <row r="118" spans="1:21" x14ac:dyDescent="0.25">
      <c r="A118" s="2"/>
      <c r="B118" s="544" t="s">
        <v>138</v>
      </c>
      <c r="C118" s="85">
        <v>4937000</v>
      </c>
      <c r="D118" s="85">
        <v>111369</v>
      </c>
      <c r="E118" s="659">
        <v>85250</v>
      </c>
      <c r="F118" s="659">
        <v>79200</v>
      </c>
      <c r="G118" s="659">
        <v>85240</v>
      </c>
      <c r="H118" s="660">
        <v>79020</v>
      </c>
      <c r="I118" s="2"/>
      <c r="L118" s="2"/>
      <c r="M118" s="2"/>
      <c r="N118" s="2"/>
      <c r="O118" s="2"/>
      <c r="P118" s="2"/>
      <c r="U118" s="2"/>
    </row>
    <row r="119" spans="1:21" x14ac:dyDescent="0.25">
      <c r="A119" s="2"/>
      <c r="B119" s="544" t="s">
        <v>45</v>
      </c>
      <c r="C119" s="85">
        <v>6777000</v>
      </c>
      <c r="D119" s="85">
        <v>1759540</v>
      </c>
      <c r="E119" s="659">
        <v>2170</v>
      </c>
      <c r="F119" s="659">
        <v>2170</v>
      </c>
      <c r="G119" s="659">
        <v>0</v>
      </c>
      <c r="H119" s="660">
        <v>0</v>
      </c>
      <c r="I119" s="2"/>
      <c r="L119" s="2"/>
      <c r="M119" s="2"/>
      <c r="N119" s="2"/>
      <c r="O119" s="2"/>
      <c r="P119" s="2"/>
      <c r="U119" s="2"/>
    </row>
    <row r="120" spans="1:21" x14ac:dyDescent="0.25">
      <c r="A120" s="2"/>
      <c r="B120" s="544" t="s">
        <v>97</v>
      </c>
      <c r="C120" s="85">
        <v>2760000</v>
      </c>
      <c r="D120" s="85">
        <v>65300</v>
      </c>
      <c r="E120" s="659">
        <v>19450</v>
      </c>
      <c r="F120" s="659">
        <v>21700</v>
      </c>
      <c r="G120" s="659">
        <v>15340</v>
      </c>
      <c r="H120" s="660">
        <v>16340</v>
      </c>
      <c r="I120" s="2"/>
      <c r="L120" s="2"/>
      <c r="M120" s="2"/>
      <c r="N120" s="2"/>
      <c r="O120" s="2"/>
      <c r="P120" s="2"/>
      <c r="U120" s="2"/>
    </row>
    <row r="121" spans="1:21" x14ac:dyDescent="0.25">
      <c r="A121" s="2"/>
      <c r="B121" s="544" t="s">
        <v>13</v>
      </c>
      <c r="C121" s="85">
        <v>616000</v>
      </c>
      <c r="D121" s="85">
        <v>2586</v>
      </c>
      <c r="E121" s="659">
        <v>860</v>
      </c>
      <c r="F121" s="659">
        <v>890</v>
      </c>
      <c r="G121" s="659">
        <v>580</v>
      </c>
      <c r="H121" s="660">
        <v>590</v>
      </c>
      <c r="I121" s="2"/>
      <c r="L121" s="2"/>
      <c r="M121" s="2"/>
      <c r="N121" s="2"/>
      <c r="O121" s="2"/>
      <c r="P121" s="2"/>
      <c r="U121" s="2"/>
    </row>
    <row r="122" spans="1:21" x14ac:dyDescent="0.25">
      <c r="A122" s="2"/>
      <c r="B122" s="544" t="s">
        <v>139</v>
      </c>
      <c r="C122" s="85">
        <v>26969000</v>
      </c>
      <c r="D122" s="85">
        <v>587041</v>
      </c>
      <c r="E122" s="659">
        <v>136930</v>
      </c>
      <c r="F122" s="659">
        <v>125620</v>
      </c>
      <c r="G122" s="659">
        <v>134620</v>
      </c>
      <c r="H122" s="660">
        <v>121470</v>
      </c>
      <c r="I122" s="2"/>
      <c r="L122" s="2"/>
      <c r="M122" s="2"/>
      <c r="N122" s="2"/>
      <c r="O122" s="2"/>
      <c r="P122" s="2"/>
      <c r="U122" s="2"/>
    </row>
    <row r="123" spans="1:21" x14ac:dyDescent="0.25">
      <c r="A123" s="2"/>
      <c r="B123" s="544" t="s">
        <v>140</v>
      </c>
      <c r="C123" s="85">
        <v>18629000</v>
      </c>
      <c r="D123" s="85">
        <v>118484</v>
      </c>
      <c r="E123" s="659">
        <v>35020</v>
      </c>
      <c r="F123" s="659">
        <v>26620</v>
      </c>
      <c r="G123" s="659">
        <v>33630</v>
      </c>
      <c r="H123" s="660">
        <v>25650</v>
      </c>
      <c r="I123" s="2"/>
      <c r="L123" s="2"/>
      <c r="M123" s="2"/>
      <c r="N123" s="2"/>
      <c r="O123" s="2"/>
      <c r="P123" s="2"/>
      <c r="U123" s="2"/>
    </row>
    <row r="124" spans="1:21" x14ac:dyDescent="0.25">
      <c r="A124" s="2"/>
      <c r="B124" s="544" t="s">
        <v>39</v>
      </c>
      <c r="C124" s="85">
        <v>31950000</v>
      </c>
      <c r="D124" s="85">
        <v>329847</v>
      </c>
      <c r="E124" s="659">
        <v>206190</v>
      </c>
      <c r="F124" s="659">
        <v>189480</v>
      </c>
      <c r="G124" s="659">
        <v>186840</v>
      </c>
      <c r="H124" s="660">
        <v>176390</v>
      </c>
      <c r="I124" s="2"/>
      <c r="L124" s="2"/>
      <c r="M124" s="2"/>
      <c r="N124" s="2"/>
      <c r="O124" s="2"/>
      <c r="P124" s="2"/>
      <c r="U124" s="2"/>
    </row>
    <row r="125" spans="1:21" x14ac:dyDescent="0.25">
      <c r="A125" s="2"/>
      <c r="B125" s="690" t="s">
        <v>236</v>
      </c>
      <c r="C125" s="85">
        <v>531000</v>
      </c>
      <c r="D125" s="85">
        <v>298</v>
      </c>
      <c r="E125" s="659">
        <v>10</v>
      </c>
      <c r="F125" s="659">
        <v>10</v>
      </c>
      <c r="G125" s="659">
        <v>10</v>
      </c>
      <c r="H125" s="660">
        <v>10</v>
      </c>
      <c r="I125" s="2"/>
      <c r="L125" s="2"/>
      <c r="M125" s="2"/>
      <c r="N125" s="2"/>
      <c r="O125" s="2"/>
      <c r="P125" s="2"/>
      <c r="U125" s="2"/>
    </row>
    <row r="126" spans="1:21" x14ac:dyDescent="0.25">
      <c r="A126" s="2"/>
      <c r="B126" s="544" t="s">
        <v>141</v>
      </c>
      <c r="C126" s="85">
        <v>19658000</v>
      </c>
      <c r="D126" s="85">
        <v>1240192</v>
      </c>
      <c r="E126" s="659">
        <v>132960</v>
      </c>
      <c r="F126" s="659">
        <v>132960</v>
      </c>
      <c r="G126" s="659">
        <v>132910</v>
      </c>
      <c r="H126" s="660">
        <v>127660</v>
      </c>
      <c r="I126" s="2"/>
      <c r="L126" s="2"/>
      <c r="M126" s="2"/>
      <c r="N126" s="2"/>
      <c r="O126" s="2"/>
      <c r="P126" s="2"/>
      <c r="U126" s="2"/>
    </row>
    <row r="127" spans="1:21" x14ac:dyDescent="0.25">
      <c r="A127" s="2"/>
      <c r="B127" s="690" t="s">
        <v>237</v>
      </c>
      <c r="C127" s="85">
        <v>440000</v>
      </c>
      <c r="D127" s="85">
        <v>316</v>
      </c>
      <c r="E127" s="659">
        <v>0</v>
      </c>
      <c r="F127" s="659">
        <v>0</v>
      </c>
      <c r="G127" s="659">
        <v>0</v>
      </c>
      <c r="H127" s="660">
        <v>0</v>
      </c>
      <c r="I127" s="2"/>
      <c r="L127" s="2"/>
      <c r="M127" s="2"/>
      <c r="N127" s="2"/>
      <c r="O127" s="2"/>
      <c r="P127" s="2"/>
      <c r="U127" s="2"/>
    </row>
    <row r="128" spans="1:21" x14ac:dyDescent="0.25">
      <c r="A128" s="2"/>
      <c r="B128" s="690" t="s">
        <v>238</v>
      </c>
      <c r="C128" s="85">
        <v>376000</v>
      </c>
      <c r="D128" s="85">
        <v>1100</v>
      </c>
      <c r="E128" s="659">
        <v>480</v>
      </c>
      <c r="F128" s="659">
        <v>500</v>
      </c>
      <c r="G128" s="659">
        <v>450</v>
      </c>
      <c r="H128" s="660">
        <v>480</v>
      </c>
      <c r="I128" s="2"/>
      <c r="L128" s="2"/>
      <c r="M128" s="2"/>
      <c r="N128" s="2"/>
      <c r="O128" s="2"/>
      <c r="P128" s="2"/>
      <c r="U128" s="2"/>
    </row>
    <row r="129" spans="1:21" x14ac:dyDescent="0.25">
      <c r="A129" s="2"/>
      <c r="B129" s="544" t="s">
        <v>142</v>
      </c>
      <c r="C129" s="85">
        <v>4526000</v>
      </c>
      <c r="D129" s="85">
        <v>1025520</v>
      </c>
      <c r="E129" s="659">
        <v>4760</v>
      </c>
      <c r="F129" s="659">
        <v>3670</v>
      </c>
      <c r="G129" s="659">
        <v>4660</v>
      </c>
      <c r="H129" s="660">
        <v>3350</v>
      </c>
      <c r="I129" s="2"/>
      <c r="L129" s="2"/>
      <c r="M129" s="2"/>
      <c r="N129" s="2"/>
      <c r="O129" s="2"/>
      <c r="P129" s="2"/>
      <c r="U129" s="2"/>
    </row>
    <row r="130" spans="1:21" x14ac:dyDescent="0.25">
      <c r="A130" s="2"/>
      <c r="B130" s="544" t="s">
        <v>67</v>
      </c>
      <c r="C130" s="85">
        <v>1270000</v>
      </c>
      <c r="D130" s="85">
        <v>2040</v>
      </c>
      <c r="E130" s="659">
        <v>410</v>
      </c>
      <c r="F130" s="659">
        <v>380</v>
      </c>
      <c r="G130" s="659">
        <v>240</v>
      </c>
      <c r="H130" s="660">
        <v>200</v>
      </c>
      <c r="I130" s="2"/>
      <c r="L130" s="2"/>
      <c r="M130" s="2"/>
      <c r="N130" s="2"/>
      <c r="O130" s="2"/>
      <c r="P130" s="2"/>
      <c r="U130" s="2"/>
    </row>
    <row r="131" spans="1:21" x14ac:dyDescent="0.25">
      <c r="A131" s="2"/>
      <c r="B131" s="544" t="s">
        <v>68</v>
      </c>
      <c r="C131" s="85">
        <v>127576000</v>
      </c>
      <c r="D131" s="85">
        <v>1964375</v>
      </c>
      <c r="E131" s="659">
        <v>705920</v>
      </c>
      <c r="F131" s="659">
        <v>669430</v>
      </c>
      <c r="G131" s="659">
        <v>705520</v>
      </c>
      <c r="H131" s="660">
        <v>668770</v>
      </c>
      <c r="I131" s="2"/>
      <c r="L131" s="2"/>
      <c r="M131" s="2"/>
      <c r="N131" s="2"/>
      <c r="O131" s="2"/>
      <c r="P131" s="2"/>
      <c r="U131" s="2"/>
    </row>
    <row r="132" spans="1:21" x14ac:dyDescent="0.25">
      <c r="A132" s="2"/>
      <c r="B132" s="544" t="s">
        <v>143</v>
      </c>
      <c r="C132" s="85">
        <v>4043000</v>
      </c>
      <c r="D132" s="85">
        <v>33851</v>
      </c>
      <c r="E132" s="659">
        <v>3250</v>
      </c>
      <c r="F132" s="659">
        <v>3750</v>
      </c>
      <c r="G132" s="659">
        <v>1790</v>
      </c>
      <c r="H132" s="660">
        <v>1630</v>
      </c>
      <c r="I132" s="2"/>
      <c r="L132" s="2"/>
      <c r="M132" s="2"/>
      <c r="N132" s="2"/>
      <c r="O132" s="2"/>
      <c r="P132" s="2"/>
      <c r="U132" s="2"/>
    </row>
    <row r="133" spans="1:21" x14ac:dyDescent="0.25">
      <c r="A133" s="2"/>
      <c r="B133" s="544" t="s">
        <v>58</v>
      </c>
      <c r="C133" s="85">
        <v>3225000</v>
      </c>
      <c r="D133" s="85">
        <v>1564100</v>
      </c>
      <c r="E133" s="659">
        <v>143520</v>
      </c>
      <c r="F133" s="659">
        <v>141840</v>
      </c>
      <c r="G133" s="659">
        <v>143480</v>
      </c>
      <c r="H133" s="660">
        <v>141740</v>
      </c>
      <c r="I133" s="2"/>
      <c r="L133" s="2"/>
      <c r="M133" s="2"/>
      <c r="N133" s="2"/>
      <c r="O133" s="2"/>
      <c r="P133" s="2"/>
      <c r="U133" s="2"/>
    </row>
    <row r="134" spans="1:21" x14ac:dyDescent="0.25">
      <c r="A134" s="2"/>
      <c r="B134" s="690" t="s">
        <v>78</v>
      </c>
      <c r="C134" s="85">
        <v>628000</v>
      </c>
      <c r="D134" s="85">
        <v>13938</v>
      </c>
      <c r="E134" s="659">
        <v>6260</v>
      </c>
      <c r="F134" s="659">
        <v>8270</v>
      </c>
      <c r="G134" s="659">
        <v>6180</v>
      </c>
      <c r="H134" s="660">
        <v>8190</v>
      </c>
      <c r="I134" s="2"/>
      <c r="L134" s="2"/>
      <c r="M134" s="2"/>
      <c r="N134" s="2"/>
      <c r="O134" s="2"/>
      <c r="P134" s="2"/>
      <c r="U134" s="2"/>
    </row>
    <row r="135" spans="1:21" x14ac:dyDescent="0.25">
      <c r="A135" s="2"/>
      <c r="B135" s="544" t="s">
        <v>101</v>
      </c>
      <c r="C135" s="85">
        <v>36472000</v>
      </c>
      <c r="D135" s="85">
        <v>446550</v>
      </c>
      <c r="E135" s="659">
        <v>54850</v>
      </c>
      <c r="F135" s="659">
        <v>56750</v>
      </c>
      <c r="G135" s="659">
        <v>51670</v>
      </c>
      <c r="H135" s="660">
        <v>51510</v>
      </c>
      <c r="I135" s="2"/>
      <c r="L135" s="2"/>
      <c r="M135" s="2"/>
      <c r="N135" s="2"/>
      <c r="O135" s="2"/>
      <c r="P135" s="2"/>
      <c r="U135" s="2"/>
    </row>
    <row r="136" spans="1:21" x14ac:dyDescent="0.25">
      <c r="A136" s="2"/>
      <c r="B136" s="544" t="s">
        <v>144</v>
      </c>
      <c r="C136" s="85">
        <v>30366000</v>
      </c>
      <c r="D136" s="85">
        <v>801590</v>
      </c>
      <c r="E136" s="659">
        <v>433780</v>
      </c>
      <c r="F136" s="659">
        <v>389720</v>
      </c>
      <c r="G136" s="659">
        <v>433400</v>
      </c>
      <c r="H136" s="660">
        <v>389180</v>
      </c>
      <c r="I136" s="2"/>
      <c r="L136" s="2"/>
      <c r="M136" s="2"/>
      <c r="N136" s="2"/>
      <c r="O136" s="2"/>
      <c r="P136" s="2"/>
      <c r="U136" s="2"/>
    </row>
    <row r="137" spans="1:21" x14ac:dyDescent="0.25">
      <c r="A137" s="2"/>
      <c r="B137" s="544" t="s">
        <v>302</v>
      </c>
      <c r="C137" s="85">
        <v>54045000</v>
      </c>
      <c r="D137" s="85">
        <v>676578</v>
      </c>
      <c r="E137" s="659">
        <v>392180</v>
      </c>
      <c r="F137" s="659">
        <v>314410</v>
      </c>
      <c r="G137" s="659">
        <v>391870</v>
      </c>
      <c r="H137" s="660">
        <v>311350</v>
      </c>
      <c r="I137" s="2"/>
      <c r="L137" s="2"/>
      <c r="M137" s="2"/>
      <c r="N137" s="2"/>
      <c r="O137" s="2"/>
      <c r="P137" s="2"/>
      <c r="U137" s="2"/>
    </row>
    <row r="138" spans="1:21" x14ac:dyDescent="0.25">
      <c r="A138" s="2"/>
      <c r="B138" s="544" t="s">
        <v>145</v>
      </c>
      <c r="C138" s="85">
        <v>2495000</v>
      </c>
      <c r="D138" s="85">
        <v>824292</v>
      </c>
      <c r="E138" s="659">
        <v>87690</v>
      </c>
      <c r="F138" s="659">
        <v>73490</v>
      </c>
      <c r="G138" s="659">
        <v>87690</v>
      </c>
      <c r="H138" s="660">
        <v>73490</v>
      </c>
      <c r="I138" s="2"/>
      <c r="L138" s="2"/>
      <c r="M138" s="2"/>
      <c r="N138" s="2"/>
      <c r="O138" s="2"/>
      <c r="P138" s="2"/>
      <c r="U138" s="2"/>
    </row>
    <row r="139" spans="1:21" x14ac:dyDescent="0.25">
      <c r="A139" s="2"/>
      <c r="B139" s="544" t="s">
        <v>146</v>
      </c>
      <c r="C139" s="85">
        <v>28609000</v>
      </c>
      <c r="D139" s="85">
        <v>147181</v>
      </c>
      <c r="E139" s="659">
        <v>56720</v>
      </c>
      <c r="F139" s="659">
        <v>59620</v>
      </c>
      <c r="G139" s="659">
        <v>55840</v>
      </c>
      <c r="H139" s="660">
        <v>57410</v>
      </c>
      <c r="I139" s="2"/>
      <c r="L139" s="2"/>
      <c r="M139" s="2"/>
      <c r="N139" s="2"/>
      <c r="O139" s="2"/>
      <c r="P139" s="2"/>
      <c r="U139" s="2"/>
    </row>
    <row r="140" spans="1:21" x14ac:dyDescent="0.25">
      <c r="A140" s="2"/>
      <c r="B140" s="544" t="s">
        <v>26</v>
      </c>
      <c r="C140" s="85">
        <v>17097000</v>
      </c>
      <c r="D140" s="85">
        <v>41543</v>
      </c>
      <c r="E140" s="659">
        <v>3450</v>
      </c>
      <c r="F140" s="659">
        <v>3730</v>
      </c>
      <c r="G140" s="659">
        <v>500</v>
      </c>
      <c r="H140" s="660">
        <v>410</v>
      </c>
      <c r="I140" s="2"/>
      <c r="L140" s="2"/>
      <c r="M140" s="2"/>
      <c r="N140" s="2"/>
      <c r="O140" s="2"/>
      <c r="P140" s="2"/>
      <c r="U140" s="2"/>
    </row>
    <row r="141" spans="1:21" x14ac:dyDescent="0.25">
      <c r="A141" s="2"/>
      <c r="B141" s="690" t="s">
        <v>239</v>
      </c>
      <c r="C141" s="85">
        <v>283000</v>
      </c>
      <c r="D141" s="85">
        <v>19060</v>
      </c>
      <c r="E141" s="659">
        <v>8310</v>
      </c>
      <c r="F141" s="659">
        <v>8390</v>
      </c>
      <c r="G141" s="659">
        <v>8220</v>
      </c>
      <c r="H141" s="660">
        <v>8290</v>
      </c>
      <c r="I141" s="2"/>
      <c r="L141" s="2"/>
      <c r="M141" s="2"/>
      <c r="N141" s="2"/>
      <c r="O141" s="2"/>
      <c r="P141" s="2"/>
      <c r="U141" s="2"/>
    </row>
    <row r="142" spans="1:21" x14ac:dyDescent="0.25">
      <c r="A142" s="2"/>
      <c r="B142" s="544" t="s">
        <v>34</v>
      </c>
      <c r="C142" s="85">
        <v>4783000</v>
      </c>
      <c r="D142" s="85">
        <v>270467</v>
      </c>
      <c r="E142" s="659">
        <v>93720</v>
      </c>
      <c r="F142" s="659">
        <v>98480</v>
      </c>
      <c r="G142" s="659">
        <v>78410</v>
      </c>
      <c r="H142" s="660">
        <v>78240</v>
      </c>
      <c r="I142" s="2"/>
      <c r="L142" s="2"/>
      <c r="M142" s="2"/>
      <c r="N142" s="2"/>
      <c r="O142" s="2"/>
      <c r="P142" s="2"/>
      <c r="U142" s="2"/>
    </row>
    <row r="143" spans="1:21" x14ac:dyDescent="0.25">
      <c r="A143" s="2"/>
      <c r="B143" s="544" t="s">
        <v>147</v>
      </c>
      <c r="C143" s="85">
        <v>6546000</v>
      </c>
      <c r="D143" s="85">
        <v>120340</v>
      </c>
      <c r="E143" s="659">
        <v>63990</v>
      </c>
      <c r="F143" s="659">
        <v>41880</v>
      </c>
      <c r="G143" s="659">
        <v>63990</v>
      </c>
      <c r="H143" s="660">
        <v>41720</v>
      </c>
      <c r="I143" s="2"/>
      <c r="L143" s="2"/>
      <c r="M143" s="2"/>
      <c r="N143" s="2"/>
      <c r="O143" s="2"/>
      <c r="P143" s="2"/>
      <c r="U143" s="2"/>
    </row>
    <row r="144" spans="1:21" x14ac:dyDescent="0.25">
      <c r="A144" s="2"/>
      <c r="B144" s="544" t="s">
        <v>148</v>
      </c>
      <c r="C144" s="85">
        <v>23311000</v>
      </c>
      <c r="D144" s="85">
        <v>1267000</v>
      </c>
      <c r="E144" s="659">
        <v>19450</v>
      </c>
      <c r="F144" s="659">
        <v>12040</v>
      </c>
      <c r="G144" s="659">
        <v>18970</v>
      </c>
      <c r="H144" s="660">
        <v>11060</v>
      </c>
      <c r="I144" s="2"/>
      <c r="L144" s="2"/>
      <c r="M144" s="2"/>
      <c r="N144" s="2"/>
      <c r="O144" s="2"/>
      <c r="P144" s="2"/>
      <c r="U144" s="2"/>
    </row>
    <row r="145" spans="1:21" x14ac:dyDescent="0.25">
      <c r="A145" s="2"/>
      <c r="B145" s="544" t="s">
        <v>149</v>
      </c>
      <c r="C145" s="85">
        <v>200964000</v>
      </c>
      <c r="D145" s="85">
        <v>923768</v>
      </c>
      <c r="E145" s="659">
        <v>265260</v>
      </c>
      <c r="F145" s="659">
        <v>232600</v>
      </c>
      <c r="G145" s="659">
        <v>262600</v>
      </c>
      <c r="H145" s="660">
        <v>230270</v>
      </c>
      <c r="I145" s="2"/>
      <c r="L145" s="2"/>
      <c r="M145" s="2"/>
      <c r="N145" s="2"/>
      <c r="O145" s="2"/>
      <c r="P145" s="2"/>
      <c r="U145" s="2"/>
    </row>
    <row r="146" spans="1:21" x14ac:dyDescent="0.25">
      <c r="A146" s="2"/>
      <c r="B146" s="690" t="s">
        <v>240</v>
      </c>
      <c r="C146" s="85">
        <v>25666000</v>
      </c>
      <c r="D146" s="85">
        <v>120538</v>
      </c>
      <c r="E146" s="659">
        <v>69120</v>
      </c>
      <c r="F146" s="659">
        <v>62420</v>
      </c>
      <c r="G146" s="659">
        <v>57820</v>
      </c>
      <c r="H146" s="660">
        <v>52220</v>
      </c>
      <c r="I146" s="2"/>
      <c r="L146" s="2"/>
      <c r="M146" s="2"/>
      <c r="N146" s="2"/>
      <c r="O146" s="2"/>
      <c r="P146" s="2"/>
      <c r="U146" s="2"/>
    </row>
    <row r="147" spans="1:21" x14ac:dyDescent="0.25">
      <c r="A147" s="2"/>
      <c r="B147" s="544" t="s">
        <v>328</v>
      </c>
      <c r="C147" s="85">
        <v>2083000</v>
      </c>
      <c r="D147" s="85">
        <v>25713</v>
      </c>
      <c r="E147" s="659">
        <v>9120</v>
      </c>
      <c r="F147" s="659">
        <v>9600</v>
      </c>
      <c r="G147" s="672">
        <v>1.0000000000000001E-5</v>
      </c>
      <c r="H147" s="668">
        <v>1.0000000000000001E-5</v>
      </c>
      <c r="I147" s="2"/>
      <c r="L147" s="2"/>
      <c r="M147" s="2"/>
      <c r="N147" s="2"/>
      <c r="O147" s="2"/>
      <c r="P147" s="2"/>
      <c r="U147" s="2"/>
    </row>
    <row r="148" spans="1:21" x14ac:dyDescent="0.25">
      <c r="A148" s="2"/>
      <c r="B148" s="544" t="s">
        <v>21</v>
      </c>
      <c r="C148" s="85">
        <v>5379000</v>
      </c>
      <c r="D148" s="85">
        <v>386224</v>
      </c>
      <c r="E148" s="659">
        <v>121320</v>
      </c>
      <c r="F148" s="659">
        <v>121020</v>
      </c>
      <c r="G148" s="670">
        <v>1.0000000000000001E-5</v>
      </c>
      <c r="H148" s="668">
        <f>F148-E148</f>
        <v>-300</v>
      </c>
      <c r="I148" s="2"/>
      <c r="L148" s="2"/>
      <c r="M148" s="2"/>
      <c r="N148" s="2"/>
      <c r="O148" s="2"/>
      <c r="P148" s="2"/>
      <c r="U148" s="2"/>
    </row>
    <row r="149" spans="1:21" x14ac:dyDescent="0.25">
      <c r="A149" s="2"/>
      <c r="B149" s="544" t="s">
        <v>16</v>
      </c>
      <c r="C149" s="85">
        <v>4975000</v>
      </c>
      <c r="D149" s="85">
        <v>309500</v>
      </c>
      <c r="E149" s="659">
        <v>30</v>
      </c>
      <c r="F149" s="659">
        <v>30</v>
      </c>
      <c r="G149" s="659">
        <v>20</v>
      </c>
      <c r="H149" s="660">
        <v>20</v>
      </c>
      <c r="I149" s="2"/>
      <c r="L149" s="2"/>
      <c r="M149" s="2"/>
      <c r="N149" s="2"/>
      <c r="O149" s="2"/>
      <c r="P149" s="2"/>
      <c r="U149" s="2"/>
    </row>
    <row r="150" spans="1:21" x14ac:dyDescent="0.25">
      <c r="A150" s="2"/>
      <c r="B150" s="544" t="s">
        <v>150</v>
      </c>
      <c r="C150" s="85">
        <v>216565000</v>
      </c>
      <c r="D150" s="85">
        <v>796095</v>
      </c>
      <c r="E150" s="659">
        <v>49870</v>
      </c>
      <c r="F150" s="659">
        <v>40940</v>
      </c>
      <c r="G150" s="659">
        <v>47330</v>
      </c>
      <c r="H150" s="660">
        <v>38400</v>
      </c>
      <c r="I150" s="2"/>
      <c r="L150" s="2"/>
      <c r="M150" s="2"/>
      <c r="N150" s="2"/>
      <c r="O150" s="2"/>
      <c r="P150" s="2"/>
      <c r="U150" s="2"/>
    </row>
    <row r="151" spans="1:21" x14ac:dyDescent="0.25">
      <c r="A151" s="2"/>
      <c r="B151" s="690" t="s">
        <v>411</v>
      </c>
      <c r="C151" s="85">
        <v>4981000</v>
      </c>
      <c r="D151" s="670">
        <v>1.0000000000000001E-5</v>
      </c>
      <c r="E151" s="659">
        <v>90</v>
      </c>
      <c r="F151" s="659">
        <v>100</v>
      </c>
      <c r="G151" s="672">
        <v>1.0000000000000001E-5</v>
      </c>
      <c r="H151" s="668">
        <v>1.0000000000000001E-5</v>
      </c>
      <c r="I151" s="2"/>
      <c r="L151" s="2"/>
      <c r="M151" s="2"/>
      <c r="N151" s="2"/>
      <c r="O151" s="2"/>
      <c r="P151" s="2"/>
      <c r="U151" s="2"/>
    </row>
    <row r="152" spans="1:21" x14ac:dyDescent="0.25">
      <c r="A152" s="2"/>
      <c r="B152" s="544" t="s">
        <v>75</v>
      </c>
      <c r="C152" s="85">
        <v>4246000</v>
      </c>
      <c r="D152" s="85">
        <v>75517</v>
      </c>
      <c r="E152" s="659">
        <v>46070</v>
      </c>
      <c r="F152" s="659">
        <v>43280</v>
      </c>
      <c r="G152" s="659">
        <v>45960</v>
      </c>
      <c r="H152" s="660">
        <v>42720</v>
      </c>
      <c r="I152" s="2"/>
      <c r="L152" s="2"/>
      <c r="M152" s="2"/>
      <c r="N152" s="2"/>
      <c r="O152" s="2"/>
      <c r="P152" s="2"/>
      <c r="U152" s="2"/>
    </row>
    <row r="153" spans="1:21" x14ac:dyDescent="0.25">
      <c r="A153" s="2"/>
      <c r="B153" s="544" t="s">
        <v>105</v>
      </c>
      <c r="C153" s="85">
        <v>8776000</v>
      </c>
      <c r="D153" s="85">
        <v>462840</v>
      </c>
      <c r="E153" s="659">
        <v>364000</v>
      </c>
      <c r="F153" s="659">
        <v>361790</v>
      </c>
      <c r="G153" s="659">
        <v>363390</v>
      </c>
      <c r="H153" s="660">
        <v>361180</v>
      </c>
      <c r="I153" s="2"/>
      <c r="L153" s="2"/>
      <c r="M153" s="2"/>
      <c r="N153" s="2"/>
      <c r="O153" s="2"/>
      <c r="P153" s="2"/>
      <c r="U153" s="2"/>
    </row>
    <row r="154" spans="1:21" x14ac:dyDescent="0.25">
      <c r="A154" s="2"/>
      <c r="B154" s="544" t="s">
        <v>151</v>
      </c>
      <c r="C154" s="85">
        <v>7045000</v>
      </c>
      <c r="D154" s="85">
        <v>406752</v>
      </c>
      <c r="E154" s="659">
        <v>255460</v>
      </c>
      <c r="F154" s="659">
        <v>195700</v>
      </c>
      <c r="G154" s="659">
        <v>255360</v>
      </c>
      <c r="H154" s="660">
        <v>195190</v>
      </c>
      <c r="I154" s="2"/>
      <c r="L154" s="2"/>
      <c r="M154" s="2"/>
      <c r="N154" s="2"/>
      <c r="O154" s="2"/>
      <c r="P154" s="2"/>
      <c r="U154" s="2"/>
    </row>
    <row r="155" spans="1:21" x14ac:dyDescent="0.25">
      <c r="A155" s="2"/>
      <c r="B155" s="544" t="s">
        <v>94</v>
      </c>
      <c r="C155" s="85">
        <v>32510000</v>
      </c>
      <c r="D155" s="85">
        <v>1285216</v>
      </c>
      <c r="E155" s="659">
        <v>764490</v>
      </c>
      <c r="F155" s="659">
        <v>740500</v>
      </c>
      <c r="G155" s="659">
        <v>761860</v>
      </c>
      <c r="H155" s="660">
        <v>730800</v>
      </c>
      <c r="I155" s="2"/>
      <c r="L155" s="2"/>
      <c r="M155" s="2"/>
      <c r="N155" s="2"/>
      <c r="O155" s="2"/>
      <c r="P155" s="2"/>
      <c r="U155" s="2"/>
    </row>
    <row r="156" spans="1:21" x14ac:dyDescent="0.25">
      <c r="A156" s="2"/>
      <c r="B156" s="544" t="s">
        <v>152</v>
      </c>
      <c r="C156" s="85">
        <v>108117000</v>
      </c>
      <c r="D156" s="85">
        <v>300000</v>
      </c>
      <c r="E156" s="659">
        <v>77790</v>
      </c>
      <c r="F156" s="659">
        <v>68400</v>
      </c>
      <c r="G156" s="659">
        <v>74880</v>
      </c>
      <c r="H156" s="660">
        <v>64890</v>
      </c>
      <c r="I156" s="2"/>
      <c r="L156" s="2"/>
      <c r="M156" s="2"/>
      <c r="N156" s="2"/>
      <c r="O156" s="2"/>
      <c r="P156" s="2"/>
      <c r="U156" s="2"/>
    </row>
    <row r="157" spans="1:21" x14ac:dyDescent="0.25">
      <c r="A157" s="2"/>
      <c r="B157" s="544" t="s">
        <v>57</v>
      </c>
      <c r="C157" s="85">
        <v>37888000</v>
      </c>
      <c r="D157" s="85">
        <v>312685</v>
      </c>
      <c r="E157" s="659">
        <v>88820</v>
      </c>
      <c r="F157" s="659">
        <v>93290</v>
      </c>
      <c r="G157" s="672">
        <v>1.0000000000000001E-5</v>
      </c>
      <c r="H157" s="668">
        <v>1.0000000000000001E-5</v>
      </c>
      <c r="I157" s="2"/>
      <c r="L157" s="2"/>
      <c r="M157" s="2"/>
      <c r="N157" s="2"/>
      <c r="O157" s="2"/>
      <c r="P157" s="2"/>
      <c r="U157" s="2"/>
    </row>
    <row r="158" spans="1:21" x14ac:dyDescent="0.25">
      <c r="A158" s="2"/>
      <c r="B158" s="544" t="s">
        <v>50</v>
      </c>
      <c r="C158" s="85">
        <v>10226000</v>
      </c>
      <c r="D158" s="85">
        <v>92090</v>
      </c>
      <c r="E158" s="659">
        <v>33990</v>
      </c>
      <c r="F158" s="659">
        <v>32520</v>
      </c>
      <c r="G158" s="659">
        <v>13260</v>
      </c>
      <c r="H158" s="660">
        <v>10300</v>
      </c>
      <c r="I158" s="2"/>
      <c r="L158" s="2"/>
      <c r="M158" s="2"/>
      <c r="N158" s="2"/>
      <c r="O158" s="2"/>
      <c r="P158" s="2"/>
      <c r="U158" s="2"/>
    </row>
    <row r="159" spans="1:21" x14ac:dyDescent="0.25">
      <c r="A159" s="2"/>
      <c r="B159" s="544" t="s">
        <v>10</v>
      </c>
      <c r="C159" s="85">
        <v>2832000</v>
      </c>
      <c r="D159" s="85">
        <v>11586</v>
      </c>
      <c r="E159" s="659">
        <v>0</v>
      </c>
      <c r="F159" s="659">
        <v>0</v>
      </c>
      <c r="G159" s="659">
        <v>0</v>
      </c>
      <c r="H159" s="660">
        <v>0</v>
      </c>
      <c r="I159" s="2"/>
      <c r="L159" s="2"/>
      <c r="M159" s="2"/>
      <c r="N159" s="2"/>
      <c r="O159" s="2"/>
      <c r="P159" s="2"/>
      <c r="U159" s="2"/>
    </row>
    <row r="160" spans="1:21" x14ac:dyDescent="0.25">
      <c r="A160" s="2"/>
      <c r="B160" s="690" t="s">
        <v>241</v>
      </c>
      <c r="C160" s="85">
        <v>889000</v>
      </c>
      <c r="D160" s="85">
        <v>2510</v>
      </c>
      <c r="E160" s="659">
        <v>880</v>
      </c>
      <c r="F160" s="659">
        <v>940</v>
      </c>
      <c r="G160" s="659">
        <v>770</v>
      </c>
      <c r="H160" s="660">
        <v>830</v>
      </c>
      <c r="I160" s="2"/>
      <c r="L160" s="2"/>
      <c r="M160" s="2"/>
      <c r="N160" s="2"/>
      <c r="O160" s="2"/>
      <c r="P160" s="2"/>
      <c r="U160" s="2"/>
    </row>
    <row r="161" spans="1:21" x14ac:dyDescent="0.25">
      <c r="A161" s="2"/>
      <c r="B161" s="544" t="s">
        <v>87</v>
      </c>
      <c r="C161" s="85">
        <v>19365000</v>
      </c>
      <c r="D161" s="85">
        <v>238391</v>
      </c>
      <c r="E161" s="659">
        <v>63710</v>
      </c>
      <c r="F161" s="659">
        <v>65150</v>
      </c>
      <c r="G161" s="659">
        <v>58430</v>
      </c>
      <c r="H161" s="660">
        <v>59750</v>
      </c>
      <c r="I161" s="2"/>
      <c r="L161" s="2"/>
      <c r="M161" s="2"/>
      <c r="N161" s="2"/>
      <c r="O161" s="2"/>
      <c r="P161" s="2"/>
      <c r="U161" s="2"/>
    </row>
    <row r="162" spans="1:21" x14ac:dyDescent="0.25">
      <c r="A162" s="2"/>
      <c r="B162" s="544" t="s">
        <v>40</v>
      </c>
      <c r="C162" s="85">
        <v>145872000</v>
      </c>
      <c r="D162" s="85">
        <v>17098242</v>
      </c>
      <c r="E162" s="659">
        <v>8089500</v>
      </c>
      <c r="F162" s="659">
        <v>8151360</v>
      </c>
      <c r="G162" s="659">
        <v>7962990</v>
      </c>
      <c r="H162" s="660">
        <v>7955230</v>
      </c>
      <c r="I162" s="2"/>
      <c r="L162" s="2"/>
      <c r="M162" s="2"/>
      <c r="N162" s="2"/>
      <c r="O162" s="2"/>
      <c r="P162" s="2"/>
      <c r="U162" s="2"/>
    </row>
    <row r="163" spans="1:21" x14ac:dyDescent="0.25">
      <c r="A163" s="2"/>
      <c r="B163" s="544" t="s">
        <v>153</v>
      </c>
      <c r="C163" s="85">
        <v>12627000</v>
      </c>
      <c r="D163" s="85">
        <v>26338</v>
      </c>
      <c r="E163" s="659">
        <v>3170</v>
      </c>
      <c r="F163" s="659">
        <v>2650</v>
      </c>
      <c r="G163" s="659">
        <v>2040</v>
      </c>
      <c r="H163" s="660">
        <v>1260</v>
      </c>
      <c r="I163" s="2"/>
      <c r="L163" s="2"/>
      <c r="M163" s="2"/>
      <c r="N163" s="2"/>
      <c r="O163" s="2"/>
      <c r="P163" s="2"/>
      <c r="U163" s="2"/>
    </row>
    <row r="164" spans="1:21" x14ac:dyDescent="0.25">
      <c r="A164" s="2"/>
      <c r="B164" s="544" t="s">
        <v>243</v>
      </c>
      <c r="C164" s="85">
        <v>183000</v>
      </c>
      <c r="D164" s="85">
        <v>539</v>
      </c>
      <c r="E164" s="659">
        <v>210</v>
      </c>
      <c r="F164" s="659">
        <v>210</v>
      </c>
      <c r="G164" s="659">
        <v>190</v>
      </c>
      <c r="H164" s="660">
        <v>170</v>
      </c>
      <c r="I164" s="2"/>
      <c r="L164" s="2"/>
      <c r="M164" s="2"/>
      <c r="N164" s="2"/>
      <c r="O164" s="2"/>
      <c r="P164" s="2"/>
      <c r="U164" s="2"/>
    </row>
    <row r="165" spans="1:21" x14ac:dyDescent="0.25">
      <c r="A165" s="2"/>
      <c r="B165" s="544" t="s">
        <v>245</v>
      </c>
      <c r="C165" s="85">
        <v>197000</v>
      </c>
      <c r="D165" s="85">
        <v>2831</v>
      </c>
      <c r="E165" s="659">
        <v>1760</v>
      </c>
      <c r="F165" s="659">
        <v>1660</v>
      </c>
      <c r="G165" s="659">
        <v>1710</v>
      </c>
      <c r="H165" s="660">
        <v>1610</v>
      </c>
      <c r="I165" s="2"/>
      <c r="L165" s="2"/>
      <c r="M165" s="2"/>
      <c r="N165" s="2"/>
      <c r="O165" s="2"/>
      <c r="P165" s="2"/>
      <c r="U165" s="2"/>
    </row>
    <row r="166" spans="1:21" x14ac:dyDescent="0.25">
      <c r="A166" s="2"/>
      <c r="B166" s="544" t="s">
        <v>246</v>
      </c>
      <c r="C166" s="85">
        <v>215000</v>
      </c>
      <c r="D166" s="85">
        <v>964</v>
      </c>
      <c r="E166" s="659">
        <v>590</v>
      </c>
      <c r="F166" s="659">
        <v>580</v>
      </c>
      <c r="G166" s="659">
        <v>590</v>
      </c>
      <c r="H166" s="660">
        <v>580</v>
      </c>
      <c r="I166" s="2"/>
      <c r="L166" s="2"/>
      <c r="M166" s="2"/>
      <c r="N166" s="2"/>
      <c r="O166" s="2"/>
      <c r="P166" s="2"/>
      <c r="U166" s="2"/>
    </row>
    <row r="167" spans="1:21" x14ac:dyDescent="0.25">
      <c r="A167" s="2"/>
      <c r="B167" s="544" t="s">
        <v>17</v>
      </c>
      <c r="C167" s="85">
        <v>34269000</v>
      </c>
      <c r="D167" s="85">
        <v>2000000</v>
      </c>
      <c r="E167" s="659">
        <v>9770</v>
      </c>
      <c r="F167" s="659">
        <v>9770</v>
      </c>
      <c r="G167" s="659">
        <v>9770</v>
      </c>
      <c r="H167" s="660">
        <v>9770</v>
      </c>
      <c r="I167" s="2"/>
      <c r="L167" s="2"/>
      <c r="M167" s="2"/>
      <c r="N167" s="2"/>
      <c r="O167" s="2"/>
      <c r="P167" s="2"/>
      <c r="U167" s="2"/>
    </row>
    <row r="168" spans="1:21" x14ac:dyDescent="0.25">
      <c r="A168" s="2"/>
      <c r="B168" s="544" t="s">
        <v>154</v>
      </c>
      <c r="C168" s="85">
        <v>16296000</v>
      </c>
      <c r="D168" s="85">
        <v>196722</v>
      </c>
      <c r="E168" s="659">
        <v>93030</v>
      </c>
      <c r="F168" s="659">
        <v>84680</v>
      </c>
      <c r="G168" s="659">
        <v>92710</v>
      </c>
      <c r="H168" s="660">
        <v>84360</v>
      </c>
      <c r="I168" s="2"/>
      <c r="L168" s="2"/>
      <c r="M168" s="2"/>
      <c r="N168" s="2"/>
      <c r="O168" s="2"/>
      <c r="P168" s="2"/>
      <c r="U168" s="2"/>
    </row>
    <row r="169" spans="1:21" x14ac:dyDescent="0.25">
      <c r="A169" s="2"/>
      <c r="B169" s="544" t="s">
        <v>64</v>
      </c>
      <c r="C169" s="85">
        <v>8772000</v>
      </c>
      <c r="D169" s="85">
        <v>88412</v>
      </c>
      <c r="E169" s="659">
        <v>23130</v>
      </c>
      <c r="F169" s="659">
        <v>27130</v>
      </c>
      <c r="G169" s="659">
        <v>22740</v>
      </c>
      <c r="H169" s="660">
        <v>25330</v>
      </c>
      <c r="I169" s="2"/>
      <c r="L169" s="2"/>
      <c r="M169" s="2"/>
      <c r="N169" s="2"/>
      <c r="O169" s="2"/>
      <c r="P169" s="2"/>
      <c r="U169" s="2"/>
    </row>
    <row r="170" spans="1:21" x14ac:dyDescent="0.25">
      <c r="A170" s="2"/>
      <c r="B170" s="544" t="s">
        <v>155</v>
      </c>
      <c r="C170" s="85">
        <v>7813000</v>
      </c>
      <c r="D170" s="85">
        <v>71740</v>
      </c>
      <c r="E170" s="659">
        <v>31270</v>
      </c>
      <c r="F170" s="659">
        <v>27320</v>
      </c>
      <c r="G170" s="659">
        <v>31200</v>
      </c>
      <c r="H170" s="660">
        <v>27180</v>
      </c>
      <c r="I170" s="2"/>
      <c r="L170" s="2"/>
      <c r="M170" s="2"/>
      <c r="N170" s="2"/>
      <c r="O170" s="2"/>
      <c r="P170" s="2"/>
      <c r="U170" s="2"/>
    </row>
    <row r="171" spans="1:21" x14ac:dyDescent="0.25">
      <c r="A171" s="2"/>
      <c r="B171" s="544" t="s">
        <v>156</v>
      </c>
      <c r="C171" s="85">
        <v>5804000</v>
      </c>
      <c r="D171" s="85">
        <v>699</v>
      </c>
      <c r="E171" s="659">
        <v>150</v>
      </c>
      <c r="F171" s="659">
        <v>180</v>
      </c>
      <c r="G171" s="659">
        <v>150</v>
      </c>
      <c r="H171" s="660">
        <v>180</v>
      </c>
      <c r="I171" s="2"/>
      <c r="L171" s="2"/>
      <c r="M171" s="2"/>
      <c r="N171" s="2"/>
      <c r="O171" s="2"/>
      <c r="P171" s="2"/>
      <c r="U171" s="2"/>
    </row>
    <row r="172" spans="1:21" x14ac:dyDescent="0.25">
      <c r="A172" s="2"/>
      <c r="B172" s="544" t="s">
        <v>60</v>
      </c>
      <c r="C172" s="85">
        <v>5457000</v>
      </c>
      <c r="D172" s="85">
        <v>49035</v>
      </c>
      <c r="E172" s="659">
        <v>19020</v>
      </c>
      <c r="F172" s="659">
        <v>19180</v>
      </c>
      <c r="G172" s="659">
        <v>11640</v>
      </c>
      <c r="H172" s="660">
        <v>11770</v>
      </c>
      <c r="I172" s="2"/>
      <c r="L172" s="2"/>
      <c r="M172" s="2"/>
      <c r="N172" s="2"/>
      <c r="O172" s="2"/>
      <c r="P172" s="2"/>
      <c r="U172" s="2"/>
    </row>
    <row r="173" spans="1:21" x14ac:dyDescent="0.25">
      <c r="A173" s="2"/>
      <c r="B173" s="544" t="s">
        <v>37</v>
      </c>
      <c r="C173" s="85">
        <v>2079000</v>
      </c>
      <c r="D173" s="85">
        <v>20273</v>
      </c>
      <c r="E173" s="659">
        <v>11880</v>
      </c>
      <c r="F173" s="659">
        <v>12470</v>
      </c>
      <c r="G173" s="659">
        <v>11540</v>
      </c>
      <c r="H173" s="660">
        <v>11800</v>
      </c>
      <c r="I173" s="2"/>
      <c r="L173" s="2"/>
      <c r="M173" s="2"/>
      <c r="N173" s="2"/>
      <c r="O173" s="2"/>
      <c r="P173" s="2"/>
      <c r="U173" s="2"/>
    </row>
    <row r="174" spans="1:21" x14ac:dyDescent="0.25">
      <c r="A174" s="2"/>
      <c r="B174" s="544" t="s">
        <v>157</v>
      </c>
      <c r="C174" s="85">
        <v>670000</v>
      </c>
      <c r="D174" s="85">
        <v>28896</v>
      </c>
      <c r="E174" s="659">
        <v>25450</v>
      </c>
      <c r="F174" s="659">
        <v>25300</v>
      </c>
      <c r="G174" s="659">
        <v>25030</v>
      </c>
      <c r="H174" s="660">
        <v>25040</v>
      </c>
      <c r="I174" s="2"/>
      <c r="L174" s="2"/>
      <c r="M174" s="2"/>
      <c r="N174" s="2"/>
      <c r="O174" s="2"/>
      <c r="P174" s="2"/>
      <c r="U174" s="2"/>
    </row>
    <row r="175" spans="1:21" x14ac:dyDescent="0.25">
      <c r="A175" s="2"/>
      <c r="B175" s="690" t="s">
        <v>248</v>
      </c>
      <c r="C175" s="85">
        <v>15443000</v>
      </c>
      <c r="D175" s="85">
        <v>637657</v>
      </c>
      <c r="E175" s="659">
        <v>82830</v>
      </c>
      <c r="F175" s="659">
        <v>67480</v>
      </c>
      <c r="G175" s="659">
        <v>82800</v>
      </c>
      <c r="H175" s="660">
        <v>67450</v>
      </c>
      <c r="I175" s="2"/>
      <c r="L175" s="2"/>
      <c r="M175" s="2"/>
      <c r="N175" s="2"/>
      <c r="O175" s="2"/>
      <c r="P175" s="2"/>
      <c r="U175" s="2"/>
    </row>
    <row r="176" spans="1:21" x14ac:dyDescent="0.25">
      <c r="A176" s="2"/>
      <c r="B176" s="544" t="s">
        <v>52</v>
      </c>
      <c r="C176" s="85">
        <v>58558000</v>
      </c>
      <c r="D176" s="85">
        <v>1221037</v>
      </c>
      <c r="E176" s="659">
        <v>181420</v>
      </c>
      <c r="F176" s="659">
        <v>174140</v>
      </c>
      <c r="G176" s="659">
        <v>149980</v>
      </c>
      <c r="H176" s="660">
        <v>142700</v>
      </c>
      <c r="I176" s="2"/>
      <c r="L176" s="2"/>
      <c r="M176" s="2"/>
      <c r="N176" s="2"/>
      <c r="O176" s="2"/>
      <c r="P176" s="2"/>
      <c r="U176" s="2"/>
    </row>
    <row r="177" spans="1:21" x14ac:dyDescent="0.25">
      <c r="A177" s="2"/>
      <c r="B177" s="544" t="s">
        <v>24</v>
      </c>
      <c r="C177" s="85">
        <v>51225000</v>
      </c>
      <c r="D177" s="85">
        <v>99678</v>
      </c>
      <c r="E177" s="659">
        <v>65510</v>
      </c>
      <c r="F177" s="659">
        <v>63870</v>
      </c>
      <c r="G177" s="659">
        <v>46420</v>
      </c>
      <c r="H177" s="660">
        <v>41520</v>
      </c>
      <c r="I177" s="2"/>
      <c r="L177" s="2"/>
      <c r="M177" s="2"/>
      <c r="N177" s="2"/>
      <c r="O177" s="2"/>
      <c r="P177" s="2"/>
      <c r="U177" s="2"/>
    </row>
    <row r="178" spans="1:21" x14ac:dyDescent="0.25">
      <c r="A178" s="2"/>
      <c r="B178" s="690" t="s">
        <v>249</v>
      </c>
      <c r="C178" s="85">
        <v>11062000</v>
      </c>
      <c r="D178" s="85">
        <v>619745</v>
      </c>
      <c r="E178" s="659">
        <v>71570</v>
      </c>
      <c r="F178" s="659">
        <v>71570</v>
      </c>
      <c r="G178" s="659">
        <v>69690</v>
      </c>
      <c r="H178" s="660">
        <v>69690</v>
      </c>
      <c r="I178" s="2"/>
      <c r="L178" s="2"/>
      <c r="M178" s="2"/>
      <c r="N178" s="2"/>
      <c r="O178" s="2"/>
      <c r="P178" s="2"/>
      <c r="U178" s="2"/>
    </row>
    <row r="179" spans="1:21" x14ac:dyDescent="0.25">
      <c r="A179" s="2"/>
      <c r="B179" s="544" t="s">
        <v>43</v>
      </c>
      <c r="C179" s="85">
        <v>46737000</v>
      </c>
      <c r="D179" s="85">
        <v>505992</v>
      </c>
      <c r="E179" s="659">
        <v>139050</v>
      </c>
      <c r="F179" s="659">
        <v>185450</v>
      </c>
      <c r="G179" s="659">
        <v>119590</v>
      </c>
      <c r="H179" s="660">
        <v>159490</v>
      </c>
      <c r="I179" s="2"/>
      <c r="L179" s="2"/>
      <c r="M179" s="2"/>
      <c r="N179" s="2"/>
      <c r="O179" s="2"/>
      <c r="P179" s="2"/>
      <c r="U179" s="2"/>
    </row>
    <row r="180" spans="1:21" x14ac:dyDescent="0.25">
      <c r="A180" s="2"/>
      <c r="B180" s="544" t="s">
        <v>158</v>
      </c>
      <c r="C180" s="85">
        <v>21324000</v>
      </c>
      <c r="D180" s="85">
        <v>65610</v>
      </c>
      <c r="E180" s="659">
        <v>23500</v>
      </c>
      <c r="F180" s="659">
        <v>21040</v>
      </c>
      <c r="G180" s="659">
        <v>20940</v>
      </c>
      <c r="H180" s="660">
        <v>18980</v>
      </c>
      <c r="I180" s="2"/>
      <c r="L180" s="2"/>
      <c r="M180" s="2"/>
      <c r="N180" s="2"/>
      <c r="O180" s="2"/>
      <c r="P180" s="2"/>
      <c r="U180" s="2"/>
    </row>
    <row r="181" spans="1:21" x14ac:dyDescent="0.25">
      <c r="A181" s="2"/>
      <c r="B181" s="544" t="s">
        <v>159</v>
      </c>
      <c r="C181" s="85">
        <v>42813000</v>
      </c>
      <c r="D181" s="85">
        <v>1886068</v>
      </c>
      <c r="E181" s="659">
        <v>235700</v>
      </c>
      <c r="F181" s="659">
        <v>200810</v>
      </c>
      <c r="G181" s="659">
        <v>234500</v>
      </c>
      <c r="H181" s="660">
        <v>199540</v>
      </c>
      <c r="I181" s="2"/>
      <c r="L181" s="2"/>
      <c r="M181" s="2"/>
      <c r="N181" s="2"/>
      <c r="O181" s="2"/>
      <c r="P181" s="2"/>
      <c r="U181" s="2"/>
    </row>
    <row r="182" spans="1:21" x14ac:dyDescent="0.25">
      <c r="A182" s="2"/>
      <c r="B182" s="544" t="s">
        <v>77</v>
      </c>
      <c r="C182" s="85">
        <v>581000</v>
      </c>
      <c r="D182" s="85">
        <v>163820</v>
      </c>
      <c r="E182" s="659">
        <v>153780</v>
      </c>
      <c r="F182" s="659">
        <v>153000</v>
      </c>
      <c r="G182" s="659">
        <v>153650</v>
      </c>
      <c r="H182" s="660">
        <v>152860</v>
      </c>
      <c r="I182" s="2"/>
      <c r="L182" s="2"/>
      <c r="M182" s="2"/>
      <c r="N182" s="2"/>
      <c r="O182" s="2"/>
      <c r="P182" s="2"/>
      <c r="U182" s="2"/>
    </row>
    <row r="183" spans="1:21" x14ac:dyDescent="0.25">
      <c r="A183" s="2"/>
      <c r="B183" s="544" t="s">
        <v>160</v>
      </c>
      <c r="C183" s="85">
        <v>1148000</v>
      </c>
      <c r="D183" s="85">
        <v>17364</v>
      </c>
      <c r="E183" s="659">
        <v>4610</v>
      </c>
      <c r="F183" s="659">
        <v>4850</v>
      </c>
      <c r="G183" s="659">
        <v>2970</v>
      </c>
      <c r="H183" s="660">
        <v>3630</v>
      </c>
      <c r="I183" s="2"/>
      <c r="L183" s="2"/>
      <c r="M183" s="2"/>
      <c r="N183" s="2"/>
      <c r="O183" s="2"/>
      <c r="P183" s="2"/>
      <c r="U183" s="2"/>
    </row>
    <row r="184" spans="1:21" x14ac:dyDescent="0.25">
      <c r="A184" s="2"/>
      <c r="B184" s="544" t="s">
        <v>47</v>
      </c>
      <c r="C184" s="85">
        <v>10036000</v>
      </c>
      <c r="D184" s="85">
        <v>531796</v>
      </c>
      <c r="E184" s="659">
        <v>280630</v>
      </c>
      <c r="F184" s="659">
        <v>280730</v>
      </c>
      <c r="G184" s="659">
        <v>199740</v>
      </c>
      <c r="H184" s="660">
        <v>155920</v>
      </c>
      <c r="I184" s="2"/>
      <c r="L184" s="2"/>
      <c r="M184" s="2"/>
      <c r="N184" s="2"/>
      <c r="O184" s="2"/>
      <c r="P184" s="2"/>
      <c r="U184" s="2"/>
    </row>
    <row r="185" spans="1:21" x14ac:dyDescent="0.25">
      <c r="A185" s="2"/>
      <c r="B185" s="544" t="s">
        <v>56</v>
      </c>
      <c r="C185" s="85">
        <v>8591000</v>
      </c>
      <c r="D185" s="85">
        <v>41277</v>
      </c>
      <c r="E185" s="659">
        <v>11540</v>
      </c>
      <c r="F185" s="659">
        <v>12350</v>
      </c>
      <c r="G185" s="659">
        <v>9710</v>
      </c>
      <c r="H185" s="660">
        <v>10740</v>
      </c>
      <c r="I185" s="2"/>
      <c r="L185" s="2"/>
      <c r="M185" s="2"/>
      <c r="N185" s="2"/>
      <c r="O185" s="2"/>
      <c r="P185" s="2"/>
      <c r="U185" s="2"/>
    </row>
    <row r="186" spans="1:21" x14ac:dyDescent="0.25">
      <c r="A186" s="2"/>
      <c r="B186" s="690" t="s">
        <v>250</v>
      </c>
      <c r="C186" s="85">
        <v>17070000</v>
      </c>
      <c r="D186" s="85">
        <v>185180</v>
      </c>
      <c r="E186" s="659">
        <v>3720</v>
      </c>
      <c r="F186" s="659">
        <v>4920</v>
      </c>
      <c r="G186" s="659">
        <v>2230</v>
      </c>
      <c r="H186" s="660">
        <v>2960</v>
      </c>
      <c r="I186" s="2"/>
      <c r="L186" s="2"/>
      <c r="M186" s="2"/>
      <c r="N186" s="2"/>
      <c r="O186" s="2"/>
      <c r="P186" s="2"/>
      <c r="U186" s="2"/>
    </row>
    <row r="187" spans="1:21" x14ac:dyDescent="0.25">
      <c r="A187" s="2"/>
      <c r="B187" s="544" t="s">
        <v>161</v>
      </c>
      <c r="C187" s="85">
        <v>9321000</v>
      </c>
      <c r="D187" s="85">
        <v>143100</v>
      </c>
      <c r="E187" s="659">
        <v>4080</v>
      </c>
      <c r="F187" s="659">
        <v>4100</v>
      </c>
      <c r="G187" s="659">
        <v>2950</v>
      </c>
      <c r="H187" s="660">
        <v>2970</v>
      </c>
      <c r="I187" s="2"/>
      <c r="L187" s="2"/>
      <c r="M187" s="2"/>
      <c r="N187" s="2"/>
      <c r="O187" s="2"/>
      <c r="P187" s="2"/>
      <c r="U187" s="2"/>
    </row>
    <row r="188" spans="1:21" x14ac:dyDescent="0.25">
      <c r="A188" s="2"/>
      <c r="B188" s="544" t="s">
        <v>162</v>
      </c>
      <c r="C188" s="85">
        <v>58005000</v>
      </c>
      <c r="D188" s="85">
        <v>945087</v>
      </c>
      <c r="E188" s="659">
        <v>573900</v>
      </c>
      <c r="F188" s="659">
        <v>499500</v>
      </c>
      <c r="G188" s="659">
        <v>568370</v>
      </c>
      <c r="H188" s="660">
        <v>493970</v>
      </c>
      <c r="I188" s="2"/>
      <c r="L188" s="2"/>
      <c r="M188" s="2"/>
      <c r="N188" s="2"/>
      <c r="O188" s="2"/>
      <c r="P188" s="2"/>
      <c r="U188" s="2"/>
    </row>
    <row r="189" spans="1:21" x14ac:dyDescent="0.25">
      <c r="A189" s="2"/>
      <c r="B189" s="544" t="s">
        <v>65</v>
      </c>
      <c r="C189" s="85">
        <v>69626000</v>
      </c>
      <c r="D189" s="85">
        <v>513120</v>
      </c>
      <c r="E189" s="659">
        <v>193610</v>
      </c>
      <c r="F189" s="659">
        <v>200730</v>
      </c>
      <c r="G189" s="659">
        <v>176410</v>
      </c>
      <c r="H189" s="660">
        <v>168310</v>
      </c>
      <c r="I189" s="2"/>
      <c r="L189" s="2"/>
      <c r="M189" s="2"/>
      <c r="N189" s="2"/>
      <c r="O189" s="2"/>
      <c r="P189" s="2"/>
      <c r="U189" s="2"/>
    </row>
    <row r="190" spans="1:21" x14ac:dyDescent="0.25">
      <c r="A190" s="2"/>
      <c r="B190" s="544" t="s">
        <v>163</v>
      </c>
      <c r="C190" s="85">
        <v>1293000</v>
      </c>
      <c r="D190" s="85">
        <v>14874</v>
      </c>
      <c r="E190" s="659">
        <v>9630</v>
      </c>
      <c r="F190" s="659">
        <v>9350</v>
      </c>
      <c r="G190" s="659">
        <v>9630</v>
      </c>
      <c r="H190" s="660">
        <v>9350</v>
      </c>
      <c r="I190" s="2"/>
      <c r="L190" s="2"/>
      <c r="M190" s="2"/>
      <c r="N190" s="2"/>
      <c r="O190" s="2"/>
      <c r="P190" s="2"/>
      <c r="U190" s="2"/>
    </row>
    <row r="191" spans="1:21" x14ac:dyDescent="0.25">
      <c r="A191" s="2"/>
      <c r="B191" s="544" t="s">
        <v>164</v>
      </c>
      <c r="C191" s="85">
        <v>8082000</v>
      </c>
      <c r="D191" s="85">
        <v>56785</v>
      </c>
      <c r="E191" s="659">
        <v>13620</v>
      </c>
      <c r="F191" s="659">
        <v>12390</v>
      </c>
      <c r="G191" s="659">
        <v>13410</v>
      </c>
      <c r="H191" s="660">
        <v>11920</v>
      </c>
      <c r="I191" s="2"/>
      <c r="L191" s="2"/>
      <c r="M191" s="2"/>
      <c r="N191" s="2"/>
      <c r="O191" s="2"/>
      <c r="P191" s="2"/>
      <c r="U191" s="2"/>
    </row>
    <row r="192" spans="1:21" x14ac:dyDescent="0.25">
      <c r="A192" s="2"/>
      <c r="B192" s="544" t="s">
        <v>253</v>
      </c>
      <c r="C192" s="85">
        <v>1395000</v>
      </c>
      <c r="D192" s="85">
        <v>5130</v>
      </c>
      <c r="E192" s="659">
        <v>2420</v>
      </c>
      <c r="F192" s="659">
        <v>2320</v>
      </c>
      <c r="G192" s="659">
        <v>1590</v>
      </c>
      <c r="H192" s="660">
        <v>1510</v>
      </c>
      <c r="I192" s="2"/>
      <c r="L192" s="2"/>
      <c r="M192" s="2"/>
      <c r="N192" s="2"/>
      <c r="O192" s="2"/>
      <c r="P192" s="2"/>
      <c r="U192" s="2"/>
    </row>
    <row r="193" spans="1:21" x14ac:dyDescent="0.25">
      <c r="A193" s="2"/>
      <c r="B193" s="544" t="s">
        <v>88</v>
      </c>
      <c r="C193" s="85">
        <v>11695000</v>
      </c>
      <c r="D193" s="85">
        <v>163610</v>
      </c>
      <c r="E193" s="659">
        <v>6440</v>
      </c>
      <c r="F193" s="659">
        <v>6870</v>
      </c>
      <c r="G193" s="659">
        <v>4910</v>
      </c>
      <c r="H193" s="660">
        <v>4900</v>
      </c>
      <c r="I193" s="2"/>
      <c r="L193" s="2"/>
      <c r="M193" s="2"/>
      <c r="N193" s="2"/>
      <c r="O193" s="2"/>
      <c r="P193" s="2"/>
      <c r="U193" s="2"/>
    </row>
    <row r="194" spans="1:21" x14ac:dyDescent="0.25">
      <c r="A194" s="2"/>
      <c r="B194" s="544" t="s">
        <v>66</v>
      </c>
      <c r="C194" s="85">
        <v>83430000</v>
      </c>
      <c r="D194" s="85">
        <v>783562</v>
      </c>
      <c r="E194" s="659">
        <v>197830</v>
      </c>
      <c r="F194" s="659">
        <v>210830</v>
      </c>
      <c r="G194" s="659">
        <v>192380</v>
      </c>
      <c r="H194" s="660">
        <v>204610</v>
      </c>
      <c r="I194" s="2"/>
      <c r="L194" s="2"/>
      <c r="M194" s="2"/>
      <c r="N194" s="2"/>
      <c r="O194" s="2"/>
      <c r="P194" s="2"/>
      <c r="U194" s="2"/>
    </row>
    <row r="195" spans="1:21" x14ac:dyDescent="0.25">
      <c r="A195" s="2"/>
      <c r="B195" s="544" t="s">
        <v>44</v>
      </c>
      <c r="C195" s="85">
        <v>5942000</v>
      </c>
      <c r="D195" s="85">
        <v>488100</v>
      </c>
      <c r="E195" s="659">
        <v>41270</v>
      </c>
      <c r="F195" s="659">
        <v>41270</v>
      </c>
      <c r="G195" s="659">
        <v>41270</v>
      </c>
      <c r="H195" s="660">
        <v>41270</v>
      </c>
      <c r="I195" s="2"/>
      <c r="L195" s="2"/>
      <c r="M195" s="2"/>
      <c r="N195" s="2"/>
      <c r="O195" s="2"/>
      <c r="P195" s="2"/>
      <c r="U195" s="2"/>
    </row>
    <row r="196" spans="1:21" x14ac:dyDescent="0.25">
      <c r="A196" s="2"/>
      <c r="B196" s="544" t="s">
        <v>165</v>
      </c>
      <c r="C196" s="85">
        <v>44270000</v>
      </c>
      <c r="D196" s="85">
        <v>241038</v>
      </c>
      <c r="E196" s="659">
        <v>35750</v>
      </c>
      <c r="F196" s="659">
        <v>27500</v>
      </c>
      <c r="G196" s="659">
        <v>34060</v>
      </c>
      <c r="H196" s="660">
        <v>23840</v>
      </c>
      <c r="I196" s="2"/>
      <c r="L196" s="2"/>
      <c r="M196" s="2"/>
      <c r="N196" s="2"/>
      <c r="O196" s="2"/>
      <c r="P196" s="2"/>
      <c r="U196" s="2"/>
    </row>
    <row r="197" spans="1:21" x14ac:dyDescent="0.25">
      <c r="A197" s="2"/>
      <c r="B197" s="544" t="s">
        <v>100</v>
      </c>
      <c r="C197" s="85">
        <v>43994000</v>
      </c>
      <c r="D197" s="85">
        <v>603500</v>
      </c>
      <c r="E197" s="659">
        <v>92740</v>
      </c>
      <c r="F197" s="659">
        <v>95480</v>
      </c>
      <c r="G197" s="659">
        <v>47070</v>
      </c>
      <c r="H197" s="660">
        <v>47310</v>
      </c>
      <c r="I197" s="2"/>
      <c r="L197" s="2"/>
      <c r="M197" s="2"/>
      <c r="N197" s="2"/>
      <c r="O197" s="2"/>
      <c r="P197" s="2"/>
      <c r="U197" s="2"/>
    </row>
    <row r="198" spans="1:21" x14ac:dyDescent="0.25">
      <c r="A198" s="2"/>
      <c r="B198" s="544" t="s">
        <v>15</v>
      </c>
      <c r="C198" s="85">
        <v>9771000</v>
      </c>
      <c r="D198" s="85">
        <v>83600</v>
      </c>
      <c r="E198" s="659">
        <v>2450</v>
      </c>
      <c r="F198" s="659">
        <v>3170</v>
      </c>
      <c r="G198" s="672">
        <v>1.0000000000000001E-5</v>
      </c>
      <c r="H198" s="668">
        <v>1.0000000000000001E-5</v>
      </c>
      <c r="I198" s="2"/>
      <c r="L198" s="2"/>
      <c r="M198" s="2"/>
      <c r="N198" s="2"/>
      <c r="O198" s="2"/>
      <c r="P198" s="2"/>
      <c r="U198" s="2"/>
    </row>
    <row r="199" spans="1:21" x14ac:dyDescent="0.25">
      <c r="A199" s="2"/>
      <c r="B199" s="544" t="s">
        <v>48</v>
      </c>
      <c r="C199" s="85">
        <v>67530000</v>
      </c>
      <c r="D199" s="85">
        <v>242900</v>
      </c>
      <c r="E199" s="659">
        <v>27780</v>
      </c>
      <c r="F199" s="659">
        <v>30590</v>
      </c>
      <c r="G199" s="659">
        <v>3440</v>
      </c>
      <c r="H199" s="660">
        <v>3440</v>
      </c>
      <c r="I199" s="2"/>
      <c r="L199" s="2"/>
      <c r="M199" s="2"/>
      <c r="N199" s="2"/>
      <c r="O199" s="2"/>
      <c r="P199" s="2"/>
      <c r="U199" s="2"/>
    </row>
    <row r="200" spans="1:21" x14ac:dyDescent="0.25">
      <c r="A200" s="2"/>
      <c r="B200" s="544" t="s">
        <v>18</v>
      </c>
      <c r="C200" s="85">
        <v>329065000</v>
      </c>
      <c r="D200" s="85">
        <v>9629091</v>
      </c>
      <c r="E200" s="659">
        <v>3024500</v>
      </c>
      <c r="F200" s="659">
        <v>3087200</v>
      </c>
      <c r="G200" s="659">
        <v>2845120</v>
      </c>
      <c r="H200" s="660">
        <v>2831560</v>
      </c>
      <c r="I200" s="2"/>
      <c r="L200" s="2"/>
      <c r="M200" s="2"/>
      <c r="N200" s="2"/>
      <c r="O200" s="2"/>
      <c r="P200" s="2"/>
      <c r="U200" s="2"/>
    </row>
    <row r="201" spans="1:21" x14ac:dyDescent="0.25">
      <c r="A201" s="2"/>
      <c r="B201" s="544" t="s">
        <v>90</v>
      </c>
      <c r="C201" s="85">
        <v>3462000</v>
      </c>
      <c r="D201" s="85">
        <v>176215</v>
      </c>
      <c r="E201" s="659">
        <v>7980</v>
      </c>
      <c r="F201" s="659">
        <v>17310</v>
      </c>
      <c r="G201" s="659">
        <v>5970</v>
      </c>
      <c r="H201" s="660">
        <v>7520</v>
      </c>
      <c r="I201" s="2"/>
      <c r="L201" s="2"/>
      <c r="M201" s="2"/>
      <c r="N201" s="2"/>
      <c r="O201" s="2"/>
      <c r="P201" s="2"/>
      <c r="U201" s="2"/>
    </row>
    <row r="202" spans="1:21" x14ac:dyDescent="0.25">
      <c r="A202" s="2"/>
      <c r="B202" s="544" t="s">
        <v>91</v>
      </c>
      <c r="C202" s="85">
        <v>32982000</v>
      </c>
      <c r="D202" s="85">
        <v>447400</v>
      </c>
      <c r="E202" s="659">
        <v>25490</v>
      </c>
      <c r="F202" s="659">
        <v>33500</v>
      </c>
      <c r="G202" s="659">
        <v>13560</v>
      </c>
      <c r="H202" s="660">
        <v>14970</v>
      </c>
      <c r="L202" s="2"/>
      <c r="M202" s="2"/>
      <c r="N202" s="2"/>
      <c r="O202" s="2"/>
      <c r="P202" s="2"/>
      <c r="U202" s="2"/>
    </row>
    <row r="203" spans="1:21" x14ac:dyDescent="0.25">
      <c r="A203" s="2"/>
      <c r="B203" s="690" t="s">
        <v>254</v>
      </c>
      <c r="C203" s="85">
        <v>300000</v>
      </c>
      <c r="D203" s="85">
        <v>12189</v>
      </c>
      <c r="E203" s="659">
        <v>4420</v>
      </c>
      <c r="F203" s="659">
        <v>4420</v>
      </c>
      <c r="G203" s="672">
        <v>1.0000000000000001E-5</v>
      </c>
      <c r="H203" s="668">
        <v>1.0000000000000001E-5</v>
      </c>
      <c r="I203" s="2"/>
      <c r="L203" s="2"/>
      <c r="M203" s="2"/>
      <c r="N203" s="2"/>
      <c r="O203" s="2"/>
      <c r="P203" s="2"/>
      <c r="U203" s="2"/>
    </row>
    <row r="204" spans="1:21" x14ac:dyDescent="0.25">
      <c r="A204" s="2"/>
      <c r="B204" s="544" t="s">
        <v>51</v>
      </c>
      <c r="C204" s="85">
        <v>28516000</v>
      </c>
      <c r="D204" s="85">
        <v>912050</v>
      </c>
      <c r="E204" s="659">
        <v>520260</v>
      </c>
      <c r="F204" s="659">
        <v>475050</v>
      </c>
      <c r="G204" s="659">
        <v>516000</v>
      </c>
      <c r="H204" s="660">
        <v>465160</v>
      </c>
      <c r="I204" s="2"/>
      <c r="L204" s="2"/>
      <c r="M204" s="2"/>
      <c r="N204" s="2"/>
      <c r="O204" s="2"/>
      <c r="P204" s="2"/>
      <c r="U204" s="2"/>
    </row>
    <row r="205" spans="1:21" x14ac:dyDescent="0.25">
      <c r="A205" s="2"/>
      <c r="B205" s="544" t="s">
        <v>103</v>
      </c>
      <c r="C205" s="85">
        <v>96462000</v>
      </c>
      <c r="D205" s="85">
        <v>331689</v>
      </c>
      <c r="E205" s="659">
        <v>93760</v>
      </c>
      <c r="F205" s="659">
        <v>133880</v>
      </c>
      <c r="G205" s="659">
        <v>86310</v>
      </c>
      <c r="H205" s="660">
        <v>103050</v>
      </c>
      <c r="I205" s="2"/>
      <c r="L205" s="2"/>
      <c r="M205" s="2"/>
      <c r="N205" s="2"/>
      <c r="O205" s="2"/>
      <c r="P205" s="2"/>
      <c r="U205" s="2"/>
    </row>
    <row r="206" spans="1:21" x14ac:dyDescent="0.25">
      <c r="A206" s="2"/>
      <c r="B206" s="544" t="s">
        <v>166</v>
      </c>
      <c r="C206" s="85">
        <v>29162000</v>
      </c>
      <c r="D206" s="85">
        <v>527968</v>
      </c>
      <c r="E206" s="659">
        <v>5490</v>
      </c>
      <c r="F206" s="659">
        <v>5490</v>
      </c>
      <c r="G206" s="659">
        <v>5490</v>
      </c>
      <c r="H206" s="660">
        <v>5490</v>
      </c>
      <c r="I206" s="2"/>
      <c r="L206" s="2"/>
      <c r="M206" s="2"/>
      <c r="N206" s="2"/>
      <c r="O206" s="2"/>
      <c r="P206" s="2"/>
      <c r="U206" s="2"/>
    </row>
    <row r="207" spans="1:21" x14ac:dyDescent="0.25">
      <c r="A207" s="2"/>
      <c r="B207" s="544" t="s">
        <v>167</v>
      </c>
      <c r="C207" s="85">
        <v>17861000</v>
      </c>
      <c r="D207" s="85">
        <v>752618</v>
      </c>
      <c r="E207" s="659">
        <v>474120</v>
      </c>
      <c r="F207" s="659">
        <v>466960</v>
      </c>
      <c r="G207" s="659">
        <v>473550</v>
      </c>
      <c r="H207" s="660">
        <v>466420</v>
      </c>
      <c r="I207" s="2"/>
      <c r="L207" s="2"/>
      <c r="M207" s="2"/>
      <c r="N207" s="2"/>
      <c r="O207" s="2"/>
      <c r="P207" s="2"/>
      <c r="U207" s="2"/>
    </row>
    <row r="208" spans="1:21" x14ac:dyDescent="0.25">
      <c r="A208" s="2"/>
      <c r="B208" s="544" t="s">
        <v>168</v>
      </c>
      <c r="C208" s="85">
        <v>14645000</v>
      </c>
      <c r="D208" s="85">
        <v>390757</v>
      </c>
      <c r="E208" s="659">
        <v>188270</v>
      </c>
      <c r="F208" s="659">
        <v>179050</v>
      </c>
      <c r="G208" s="659">
        <v>186730</v>
      </c>
      <c r="H208" s="660">
        <v>177970</v>
      </c>
      <c r="I208" s="2"/>
      <c r="L208" s="2"/>
      <c r="M208" s="2"/>
      <c r="N208" s="2"/>
      <c r="O208" s="2"/>
      <c r="P208" s="2"/>
      <c r="U208" s="2"/>
    </row>
    <row r="209" spans="1:21" x14ac:dyDescent="0.25">
      <c r="A209" s="2"/>
      <c r="I209" s="2"/>
      <c r="L209" s="2"/>
      <c r="M209" s="2"/>
      <c r="N209" s="2"/>
      <c r="O209" s="2"/>
      <c r="P209" s="2"/>
      <c r="U209" s="2"/>
    </row>
    <row r="210" spans="1:21" x14ac:dyDescent="0.25">
      <c r="A210" s="2"/>
      <c r="I210" s="2"/>
      <c r="L210" s="2"/>
      <c r="M210" s="2"/>
      <c r="N210" s="2"/>
      <c r="O210" s="2"/>
      <c r="P210" s="2"/>
      <c r="U210" s="2"/>
    </row>
    <row r="211" spans="1:21" x14ac:dyDescent="0.25">
      <c r="A211" s="2"/>
      <c r="I211" s="2"/>
      <c r="L211" s="2"/>
      <c r="M211" s="2"/>
      <c r="N211" s="2"/>
      <c r="O211" s="2"/>
      <c r="P211" s="2"/>
      <c r="U211" s="2"/>
    </row>
    <row r="212" spans="1:21" x14ac:dyDescent="0.25">
      <c r="A212" s="2"/>
      <c r="J212" s="2"/>
      <c r="L212" s="2"/>
      <c r="M212" s="2"/>
      <c r="N212" s="2"/>
      <c r="O212" s="2"/>
      <c r="P212" s="2"/>
      <c r="U212" s="2"/>
    </row>
    <row r="213" spans="1:21" x14ac:dyDescent="0.25">
      <c r="L213" s="2"/>
      <c r="M213" s="2"/>
      <c r="N213" s="2"/>
      <c r="O213" s="2"/>
      <c r="P213" s="2"/>
      <c r="U213" s="2"/>
    </row>
    <row r="214" spans="1:21" x14ac:dyDescent="0.25">
      <c r="A214" s="2"/>
      <c r="J214" s="2"/>
      <c r="L214" s="2"/>
      <c r="M214" s="2"/>
      <c r="N214" s="2"/>
      <c r="O214" s="2"/>
      <c r="P214" s="2"/>
      <c r="U214" s="2"/>
    </row>
    <row r="215" spans="1:21" x14ac:dyDescent="0.25">
      <c r="A215" s="2"/>
      <c r="J215" s="2"/>
      <c r="L215" s="2"/>
      <c r="M215" s="2"/>
      <c r="N215" s="2"/>
      <c r="O215" s="2"/>
      <c r="P215" s="2"/>
      <c r="U215" s="2"/>
    </row>
    <row r="216" spans="1:21" x14ac:dyDescent="0.25">
      <c r="A216" s="2"/>
      <c r="J216" s="2"/>
      <c r="L216" s="2"/>
      <c r="M216" s="2"/>
      <c r="N216" s="2"/>
      <c r="O216" s="2"/>
      <c r="P216" s="2"/>
      <c r="U216" s="2"/>
    </row>
    <row r="217" spans="1:21" x14ac:dyDescent="0.25">
      <c r="A217" s="2"/>
      <c r="J217" s="2"/>
      <c r="L217" s="2"/>
      <c r="M217" s="2"/>
      <c r="N217" s="2"/>
      <c r="O217" s="2"/>
      <c r="P217" s="2"/>
      <c r="U217" s="2"/>
    </row>
    <row r="218" spans="1:21" x14ac:dyDescent="0.25">
      <c r="A218" s="2"/>
      <c r="J218" s="2"/>
      <c r="L218" s="2"/>
      <c r="M218" s="2"/>
      <c r="N218" s="2"/>
      <c r="O218" s="2"/>
      <c r="P218" s="2"/>
      <c r="U218" s="2"/>
    </row>
    <row r="219" spans="1:21" x14ac:dyDescent="0.25">
      <c r="A219" s="2"/>
      <c r="J219" s="2"/>
      <c r="L219" s="2"/>
      <c r="M219" s="2"/>
      <c r="N219" s="2"/>
      <c r="O219" s="2"/>
      <c r="P219" s="2"/>
      <c r="U219" s="2"/>
    </row>
    <row r="220" spans="1:21" x14ac:dyDescent="0.25">
      <c r="A220" s="2"/>
      <c r="J220" s="2"/>
      <c r="L220" s="2"/>
      <c r="M220" s="2"/>
      <c r="N220" s="2"/>
      <c r="O220" s="2"/>
      <c r="P220" s="2"/>
      <c r="U220" s="2"/>
    </row>
    <row r="221" spans="1:21" x14ac:dyDescent="0.25">
      <c r="A221" s="2"/>
      <c r="J221" s="2"/>
      <c r="L221" s="2"/>
      <c r="M221" s="2"/>
      <c r="N221" s="2"/>
      <c r="O221" s="2"/>
      <c r="P221" s="2"/>
      <c r="U221" s="2"/>
    </row>
    <row r="222" spans="1:21" x14ac:dyDescent="0.25">
      <c r="A222" s="2"/>
      <c r="J222" s="2"/>
      <c r="L222" s="2"/>
      <c r="M222" s="2"/>
      <c r="N222" s="2"/>
      <c r="O222" s="2"/>
      <c r="P222" s="2"/>
      <c r="U222" s="2"/>
    </row>
    <row r="223" spans="1:21" x14ac:dyDescent="0.25">
      <c r="A223" s="2"/>
      <c r="J223" s="2"/>
      <c r="L223" s="2"/>
      <c r="M223" s="2"/>
      <c r="N223" s="2"/>
      <c r="O223" s="2"/>
      <c r="P223" s="2"/>
      <c r="U223" s="2"/>
    </row>
    <row r="224" spans="1:21" x14ac:dyDescent="0.25">
      <c r="A224" s="2"/>
      <c r="J224" s="2"/>
      <c r="L224" s="2"/>
      <c r="M224" s="2"/>
      <c r="N224" s="2"/>
      <c r="O224" s="2"/>
      <c r="P224" s="2"/>
      <c r="U224" s="2"/>
    </row>
    <row r="225" spans="1:21" x14ac:dyDescent="0.25">
      <c r="A225" s="2"/>
      <c r="J225" s="2"/>
      <c r="L225" s="2"/>
      <c r="M225" s="2"/>
      <c r="N225" s="2"/>
      <c r="O225" s="2"/>
      <c r="P225" s="2"/>
      <c r="U225" s="2"/>
    </row>
    <row r="226" spans="1:21" x14ac:dyDescent="0.25">
      <c r="A226" s="2"/>
      <c r="B226" s="2"/>
      <c r="C226" s="90"/>
      <c r="D226" s="2"/>
      <c r="E226" s="90"/>
      <c r="F226" s="90"/>
      <c r="G226" s="2"/>
      <c r="H226" s="2"/>
      <c r="I226" s="2"/>
      <c r="J226" s="2"/>
      <c r="L226" s="2"/>
      <c r="M226" s="2"/>
      <c r="N226" s="2"/>
      <c r="O226" s="2"/>
      <c r="P226" s="2"/>
      <c r="U226" s="2"/>
    </row>
    <row r="227" spans="1:21" x14ac:dyDescent="0.25">
      <c r="A227" s="2"/>
      <c r="B227" s="2"/>
      <c r="C227" s="2"/>
      <c r="D227" s="2"/>
      <c r="E227" s="2"/>
      <c r="F227" s="2"/>
      <c r="G227" s="2"/>
      <c r="H227" s="2"/>
      <c r="I227" s="2"/>
      <c r="J227" s="2"/>
      <c r="K227" s="2"/>
      <c r="L227" s="2"/>
      <c r="M227" s="2"/>
      <c r="N227" s="2"/>
      <c r="O227" s="2"/>
      <c r="P227" s="2"/>
      <c r="U227" s="2"/>
    </row>
    <row r="228" spans="1:21" x14ac:dyDescent="0.25">
      <c r="A228" s="2"/>
      <c r="B228" s="2"/>
      <c r="C228" s="2"/>
      <c r="D228" s="2"/>
      <c r="E228" s="2"/>
      <c r="F228" s="2"/>
      <c r="G228" s="2"/>
      <c r="H228" s="2"/>
      <c r="I228" s="2"/>
      <c r="J228" s="2"/>
      <c r="K228" s="2"/>
      <c r="L228" s="2"/>
      <c r="M228" s="2"/>
      <c r="N228" s="2"/>
      <c r="O228" s="2"/>
      <c r="P228" s="2"/>
      <c r="U228" s="2"/>
    </row>
    <row r="229" spans="1:21" x14ac:dyDescent="0.25">
      <c r="A229" s="2"/>
      <c r="B229" s="2"/>
      <c r="C229" s="2"/>
      <c r="D229" s="2"/>
      <c r="E229" s="2"/>
      <c r="F229" s="2"/>
      <c r="G229" s="2"/>
      <c r="H229" s="2"/>
      <c r="I229" s="2"/>
      <c r="J229" s="2"/>
      <c r="K229" s="2"/>
      <c r="L229" s="2"/>
      <c r="M229" s="2"/>
      <c r="N229" s="2"/>
      <c r="O229" s="2"/>
      <c r="P229" s="2"/>
      <c r="U229" s="2"/>
    </row>
    <row r="230" spans="1:21" x14ac:dyDescent="0.25">
      <c r="A230" s="2"/>
      <c r="B230" s="2"/>
      <c r="C230" s="2"/>
      <c r="D230" s="2"/>
      <c r="E230" s="2"/>
      <c r="F230" s="2"/>
      <c r="G230" s="2"/>
      <c r="H230" s="2"/>
      <c r="I230" s="2"/>
      <c r="J230" s="2"/>
      <c r="K230" s="2"/>
      <c r="L230" s="2"/>
      <c r="M230" s="2"/>
      <c r="N230" s="2"/>
      <c r="O230" s="2"/>
      <c r="P230" s="2"/>
      <c r="Q230" s="2"/>
      <c r="R230" s="2"/>
      <c r="S230" s="2"/>
      <c r="T230" s="2"/>
      <c r="U230" s="2"/>
    </row>
    <row r="231" spans="1:21" x14ac:dyDescent="0.25">
      <c r="A231" s="2"/>
      <c r="B231" s="2"/>
      <c r="C231" s="2"/>
      <c r="D231" s="2"/>
      <c r="E231" s="2"/>
      <c r="F231" s="2"/>
      <c r="G231" s="2"/>
      <c r="H231" s="2"/>
      <c r="I231" s="2"/>
      <c r="J231" s="2"/>
      <c r="K231" s="77"/>
      <c r="L231" s="77"/>
      <c r="M231" s="2"/>
      <c r="N231" s="2"/>
      <c r="O231" s="31"/>
      <c r="P231" s="2"/>
      <c r="Q231" s="2"/>
      <c r="R231" s="2"/>
      <c r="S231" s="2"/>
      <c r="T231" s="2"/>
      <c r="U231" s="2"/>
    </row>
    <row r="232" spans="1:21" x14ac:dyDescent="0.25">
      <c r="A232" s="77"/>
      <c r="B232" s="77"/>
      <c r="C232" s="77"/>
      <c r="D232" s="77"/>
      <c r="E232" s="77"/>
      <c r="F232" s="77"/>
      <c r="G232" s="77"/>
      <c r="H232" s="77"/>
      <c r="I232" s="77"/>
      <c r="J232" s="77"/>
      <c r="K232" s="77"/>
      <c r="L232" s="77"/>
      <c r="M232" s="2"/>
      <c r="N232" s="2"/>
      <c r="O232" s="31"/>
      <c r="P232" s="2"/>
      <c r="Q232" s="2"/>
      <c r="R232" s="2"/>
      <c r="S232" s="2"/>
      <c r="T232" s="2"/>
      <c r="U232" s="2"/>
    </row>
    <row r="233" spans="1:21" x14ac:dyDescent="0.25">
      <c r="A233" s="77"/>
      <c r="B233" s="77"/>
      <c r="C233" s="77"/>
      <c r="D233" s="77"/>
      <c r="E233" s="77"/>
      <c r="F233" s="77"/>
      <c r="G233" s="77"/>
      <c r="H233" s="77"/>
      <c r="I233" s="77"/>
      <c r="J233" s="77"/>
      <c r="K233" s="2"/>
      <c r="L233" s="2"/>
      <c r="M233" s="2"/>
      <c r="N233" s="2"/>
      <c r="O233" s="31"/>
      <c r="P233" s="2"/>
      <c r="Q233" s="2"/>
      <c r="R233" s="2"/>
      <c r="S233" s="2"/>
      <c r="T233" s="2"/>
      <c r="U233" s="2"/>
    </row>
    <row r="234" spans="1:21" x14ac:dyDescent="0.25">
      <c r="A234" s="2"/>
      <c r="B234" s="2"/>
      <c r="C234" s="2"/>
      <c r="D234" s="2"/>
      <c r="E234" s="2"/>
      <c r="F234" s="2"/>
      <c r="G234" s="2"/>
      <c r="H234" s="2"/>
      <c r="I234" s="2"/>
      <c r="J234" s="2"/>
      <c r="K234" s="2"/>
      <c r="L234" s="2"/>
      <c r="M234" s="2"/>
      <c r="N234" s="2"/>
      <c r="O234" s="31"/>
      <c r="P234" s="2"/>
      <c r="Q234" s="2"/>
      <c r="R234" s="2"/>
      <c r="S234" s="2"/>
      <c r="T234" s="2"/>
      <c r="U234" s="2"/>
    </row>
    <row r="235" spans="1:21" x14ac:dyDescent="0.25">
      <c r="A235" s="2"/>
      <c r="B235" s="2"/>
      <c r="C235" s="2"/>
      <c r="D235" s="2"/>
      <c r="E235" s="2"/>
      <c r="F235" s="2"/>
      <c r="G235" s="2"/>
      <c r="H235" s="2"/>
      <c r="I235" s="2"/>
      <c r="J235" s="2"/>
      <c r="K235" s="2"/>
      <c r="L235" s="2"/>
      <c r="M235" s="2"/>
      <c r="N235" s="2"/>
      <c r="O235" s="2"/>
      <c r="P235" s="2"/>
      <c r="Q235" s="2"/>
      <c r="R235" s="2"/>
      <c r="S235" s="2"/>
      <c r="T235" s="2"/>
      <c r="U235" s="2"/>
    </row>
    <row r="236" spans="1:21" x14ac:dyDescent="0.25">
      <c r="A236" s="2"/>
      <c r="B236" s="2"/>
      <c r="C236" s="2"/>
      <c r="D236" s="2"/>
      <c r="E236" s="2"/>
      <c r="F236" s="2"/>
      <c r="G236" s="2"/>
      <c r="H236" s="2"/>
      <c r="I236" s="2"/>
      <c r="J236" s="2"/>
      <c r="K236" s="2"/>
      <c r="L236" s="2"/>
      <c r="M236" s="2"/>
      <c r="N236" s="2"/>
      <c r="O236" s="2"/>
      <c r="P236" s="2"/>
      <c r="Q236" s="2"/>
      <c r="R236" s="2"/>
      <c r="S236" s="2"/>
      <c r="T236" s="2"/>
      <c r="U236" s="2"/>
    </row>
    <row r="237" spans="1:21" x14ac:dyDescent="0.25">
      <c r="A237" s="2"/>
      <c r="B237" s="2"/>
      <c r="C237" s="2"/>
      <c r="D237" s="2"/>
      <c r="E237" s="2"/>
      <c r="F237" s="2"/>
      <c r="G237" s="2"/>
      <c r="H237" s="2"/>
      <c r="I237" s="2"/>
      <c r="J237" s="2"/>
      <c r="K237" s="2"/>
      <c r="L237" s="2"/>
      <c r="M237" s="2"/>
      <c r="N237" s="2"/>
      <c r="O237" s="2"/>
      <c r="P237" s="2"/>
      <c r="Q237" s="2"/>
      <c r="R237" s="2"/>
      <c r="S237" s="2"/>
      <c r="T237" s="2"/>
      <c r="U237" s="2"/>
    </row>
  </sheetData>
  <autoFilter ref="B25:H211" xr:uid="{240165BE-D57F-479E-8FF4-71F8121587FE}">
    <sortState xmlns:xlrd2="http://schemas.microsoft.com/office/spreadsheetml/2017/richdata2" ref="B26:H211">
      <sortCondition sortBy="cellColor" ref="E25:E211" dxfId="1"/>
    </sortState>
  </autoFilter>
  <phoneticPr fontId="63" type="noConversion"/>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249"/>
  <sheetViews>
    <sheetView zoomScaleNormal="100" workbookViewId="0"/>
  </sheetViews>
  <sheetFormatPr defaultRowHeight="15" x14ac:dyDescent="0.25"/>
  <cols>
    <col min="1" max="1" width="7.140625" customWidth="1"/>
    <col min="2" max="2" width="20.5703125" customWidth="1"/>
    <col min="3" max="5" width="12.7109375" customWidth="1"/>
    <col min="6" max="25" width="10.28515625" customWidth="1"/>
    <col min="26" max="27" width="14.7109375" customWidth="1"/>
  </cols>
  <sheetData>
    <row r="1" spans="1:41" x14ac:dyDescent="0.25">
      <c r="A1" s="14"/>
      <c r="B1" s="2"/>
      <c r="C1" s="2"/>
      <c r="D1" s="2"/>
      <c r="E1" s="2"/>
      <c r="F1" s="2"/>
      <c r="G1" s="2"/>
      <c r="H1" s="2"/>
      <c r="I1" s="2"/>
      <c r="J1" s="2"/>
      <c r="K1" s="2"/>
      <c r="L1" s="2"/>
      <c r="M1" s="2"/>
      <c r="N1" s="2"/>
      <c r="O1" s="2"/>
      <c r="P1" s="39"/>
      <c r="Q1" s="39"/>
      <c r="R1" s="39"/>
      <c r="S1" s="39"/>
      <c r="T1" s="39"/>
      <c r="U1" s="39"/>
      <c r="V1" s="39"/>
      <c r="W1" s="2"/>
      <c r="X1" s="2"/>
      <c r="Y1" s="2"/>
      <c r="Z1" s="2"/>
      <c r="AA1" s="2"/>
      <c r="AB1" s="2"/>
      <c r="AC1" s="2"/>
      <c r="AD1" s="2"/>
      <c r="AE1" s="2"/>
      <c r="AF1" s="2"/>
      <c r="AG1" s="2"/>
      <c r="AH1" s="2"/>
      <c r="AI1" s="2"/>
      <c r="AJ1" s="2"/>
      <c r="AK1" s="2"/>
      <c r="AL1" s="2"/>
      <c r="AM1" s="2"/>
      <c r="AN1" s="2"/>
      <c r="AO1" s="2"/>
    </row>
    <row r="2" spans="1:41" ht="15.75" x14ac:dyDescent="0.25">
      <c r="A2" s="17" t="s">
        <v>267</v>
      </c>
      <c r="B2" s="37"/>
      <c r="C2" s="37"/>
      <c r="D2" s="2"/>
      <c r="E2" s="2"/>
      <c r="F2" s="2"/>
      <c r="G2" s="38"/>
      <c r="H2" s="2"/>
      <c r="I2" s="2"/>
      <c r="J2" s="2"/>
      <c r="K2" s="2"/>
      <c r="L2" s="2"/>
      <c r="M2" s="2"/>
      <c r="N2" s="2"/>
      <c r="O2" s="2"/>
      <c r="P2" s="2"/>
      <c r="Q2" s="2"/>
      <c r="R2" s="2"/>
      <c r="S2" s="2"/>
      <c r="T2" s="2"/>
      <c r="U2" s="2"/>
      <c r="V2" s="31"/>
      <c r="W2" s="2"/>
      <c r="X2" s="2"/>
      <c r="Y2" s="2"/>
      <c r="Z2" s="2"/>
      <c r="AA2" s="2"/>
      <c r="AB2" s="2"/>
      <c r="AC2" s="2"/>
      <c r="AD2" s="2"/>
      <c r="AE2" s="2"/>
      <c r="AF2" s="2"/>
      <c r="AG2" s="2"/>
      <c r="AH2" s="2"/>
      <c r="AI2" s="2"/>
      <c r="AJ2" s="2"/>
      <c r="AK2" s="2"/>
      <c r="AL2" s="2"/>
      <c r="AM2" s="2"/>
      <c r="AN2" s="2"/>
      <c r="AO2" s="2"/>
    </row>
    <row r="3" spans="1:41" x14ac:dyDescent="0.25">
      <c r="A3" s="2"/>
      <c r="B3" s="2"/>
      <c r="C3" s="2"/>
      <c r="D3" s="2"/>
      <c r="E3" s="2"/>
      <c r="F3" s="2"/>
      <c r="G3" s="2"/>
      <c r="H3" s="2"/>
      <c r="I3" s="2"/>
      <c r="J3" s="2"/>
      <c r="K3" s="2"/>
      <c r="L3" s="2"/>
      <c r="M3" s="2"/>
      <c r="N3" s="2"/>
      <c r="O3" s="2"/>
      <c r="P3" s="2"/>
      <c r="Q3" s="2"/>
      <c r="R3" s="2"/>
      <c r="S3" s="2"/>
      <c r="T3" s="2"/>
      <c r="U3" s="2"/>
      <c r="V3" s="31"/>
      <c r="W3" s="2"/>
      <c r="X3" s="2"/>
      <c r="Y3" s="2"/>
      <c r="Z3" s="2"/>
      <c r="AA3" s="2"/>
      <c r="AB3" s="2"/>
      <c r="AC3" s="2"/>
      <c r="AD3" s="2"/>
      <c r="AE3" s="2"/>
      <c r="AF3" s="2"/>
      <c r="AG3" s="2"/>
      <c r="AH3" s="2"/>
      <c r="AI3" s="2"/>
      <c r="AJ3" s="2"/>
      <c r="AK3" s="2"/>
      <c r="AL3" s="2"/>
      <c r="AM3" s="2"/>
      <c r="AN3" s="2"/>
      <c r="AO3" s="2"/>
    </row>
    <row r="4" spans="1:41" x14ac:dyDescent="0.25">
      <c r="A4" s="2"/>
      <c r="B4" s="77"/>
      <c r="C4" s="77"/>
      <c r="D4" s="77"/>
      <c r="E4" s="134"/>
      <c r="F4" s="135"/>
      <c r="G4" s="74"/>
      <c r="H4" s="74"/>
      <c r="I4" s="77"/>
      <c r="J4" s="77"/>
      <c r="K4" s="77"/>
      <c r="L4" s="77"/>
      <c r="M4" s="77"/>
      <c r="N4" s="77"/>
      <c r="O4" s="77"/>
      <c r="P4" s="77"/>
      <c r="Q4" s="77"/>
      <c r="R4" s="77"/>
      <c r="S4" s="77"/>
      <c r="T4" s="77"/>
      <c r="U4" s="77"/>
      <c r="V4" s="82"/>
      <c r="W4" s="77"/>
      <c r="X4" s="77"/>
      <c r="Y4" s="82"/>
      <c r="Z4" s="77"/>
      <c r="AA4" s="2"/>
      <c r="AB4" s="2"/>
      <c r="AC4" s="2"/>
      <c r="AD4" s="2"/>
      <c r="AE4" s="2"/>
      <c r="AF4" s="2"/>
      <c r="AG4" s="2"/>
      <c r="AH4" s="2"/>
      <c r="AI4" s="2"/>
      <c r="AJ4" s="2"/>
      <c r="AK4" s="2"/>
      <c r="AL4" s="2"/>
      <c r="AM4" s="2"/>
      <c r="AN4" s="2"/>
      <c r="AO4" s="2"/>
    </row>
    <row r="5" spans="1:41" x14ac:dyDescent="0.25">
      <c r="A5" s="2"/>
      <c r="B5" s="2"/>
      <c r="C5" s="2"/>
      <c r="D5" s="2"/>
      <c r="E5" s="2"/>
      <c r="F5" s="2"/>
      <c r="G5" s="2"/>
      <c r="H5" s="2"/>
      <c r="I5" s="2"/>
      <c r="J5" s="2"/>
      <c r="K5" s="2"/>
      <c r="L5" s="2"/>
      <c r="M5" s="2"/>
      <c r="N5" s="2"/>
      <c r="O5" s="2"/>
      <c r="P5" s="2"/>
      <c r="Q5" s="2"/>
      <c r="R5" s="2"/>
      <c r="S5" s="2"/>
      <c r="T5" s="2"/>
      <c r="U5" s="2"/>
      <c r="V5" s="2"/>
      <c r="W5" s="2"/>
      <c r="X5" s="2"/>
      <c r="Y5" s="136"/>
      <c r="Z5" s="2"/>
      <c r="AA5" s="2"/>
      <c r="AB5" s="2"/>
      <c r="AC5" s="2"/>
      <c r="AD5" s="2"/>
      <c r="AE5" s="2"/>
      <c r="AF5" s="2"/>
      <c r="AG5" s="2"/>
      <c r="AH5" s="2"/>
      <c r="AI5" s="2"/>
      <c r="AJ5" s="2"/>
      <c r="AK5" s="2"/>
      <c r="AL5" s="2"/>
      <c r="AM5" s="2"/>
      <c r="AN5" s="2"/>
      <c r="AO5" s="2"/>
    </row>
    <row r="6" spans="1:41" x14ac:dyDescent="0.25">
      <c r="A6" s="2"/>
      <c r="B6" s="2"/>
      <c r="C6" s="2"/>
      <c r="D6" s="2"/>
      <c r="E6" s="2"/>
      <c r="F6" s="2"/>
      <c r="G6" s="2"/>
      <c r="H6" s="2"/>
      <c r="I6" s="2"/>
      <c r="J6" s="2"/>
      <c r="K6" s="2"/>
      <c r="L6" s="2"/>
      <c r="M6" s="2"/>
      <c r="N6" s="2"/>
      <c r="O6" s="2"/>
      <c r="P6" s="2"/>
      <c r="Q6" s="2"/>
      <c r="R6" s="2"/>
      <c r="S6" s="2"/>
      <c r="T6" s="2"/>
      <c r="U6" s="2"/>
      <c r="V6" s="2"/>
      <c r="W6" s="2"/>
      <c r="X6" s="2"/>
      <c r="Y6" s="93"/>
      <c r="Z6" s="84"/>
      <c r="AA6" s="2"/>
      <c r="AB6" s="2"/>
      <c r="AC6" s="2"/>
      <c r="AD6" s="2"/>
      <c r="AE6" s="2"/>
      <c r="AF6" s="2"/>
      <c r="AG6" s="2"/>
      <c r="AH6" s="2"/>
      <c r="AI6" s="2"/>
      <c r="AJ6" s="2"/>
      <c r="AK6" s="2"/>
      <c r="AL6" s="2"/>
      <c r="AM6" s="2"/>
      <c r="AN6" s="2"/>
      <c r="AO6" s="2"/>
    </row>
    <row r="7" spans="1:41" x14ac:dyDescent="0.25">
      <c r="A7" s="2"/>
      <c r="B7" s="2"/>
      <c r="C7" s="2"/>
      <c r="D7" s="2"/>
      <c r="E7" s="2"/>
      <c r="F7" s="2"/>
      <c r="G7" s="2"/>
      <c r="H7" s="2"/>
      <c r="I7" s="2"/>
      <c r="J7" s="2"/>
      <c r="K7" s="2"/>
      <c r="L7" s="2"/>
      <c r="M7" s="2"/>
      <c r="N7" s="2"/>
      <c r="O7" s="2"/>
      <c r="P7" s="2"/>
      <c r="Q7" s="2"/>
      <c r="R7" s="2"/>
      <c r="S7" s="2"/>
      <c r="T7" s="2"/>
      <c r="U7" s="2"/>
      <c r="V7" s="2"/>
      <c r="W7" s="2"/>
      <c r="X7" s="2"/>
      <c r="Y7" s="31"/>
      <c r="Z7" s="84"/>
      <c r="AA7" s="2"/>
      <c r="AB7" s="2"/>
      <c r="AC7" s="2"/>
      <c r="AD7" s="2"/>
      <c r="AE7" s="2"/>
      <c r="AF7" s="2"/>
      <c r="AG7" s="2"/>
      <c r="AH7" s="2"/>
      <c r="AI7" s="2"/>
      <c r="AJ7" s="2"/>
      <c r="AK7" s="2"/>
      <c r="AL7" s="2"/>
      <c r="AM7" s="2"/>
      <c r="AN7" s="2"/>
      <c r="AO7" s="2"/>
    </row>
    <row r="8" spans="1:41" x14ac:dyDescent="0.25">
      <c r="A8" s="2"/>
      <c r="B8" s="2"/>
      <c r="C8" s="2"/>
      <c r="D8" s="2"/>
      <c r="E8" s="2"/>
      <c r="F8" s="2"/>
      <c r="G8" s="2"/>
      <c r="H8" s="2"/>
      <c r="I8" s="2"/>
      <c r="J8" s="2"/>
      <c r="K8" s="2"/>
      <c r="L8" s="2"/>
      <c r="M8" s="2"/>
      <c r="N8" s="2"/>
      <c r="O8" s="2"/>
      <c r="P8" s="2"/>
      <c r="Q8" s="2"/>
      <c r="R8" s="2"/>
      <c r="S8" s="2"/>
      <c r="T8" s="2"/>
      <c r="U8" s="2"/>
      <c r="V8" s="2"/>
      <c r="W8" s="2"/>
      <c r="X8" s="2"/>
      <c r="Y8" s="82"/>
      <c r="Z8" s="137"/>
      <c r="AA8" s="24"/>
      <c r="AB8" s="2"/>
      <c r="AC8" s="2"/>
      <c r="AD8" s="2"/>
      <c r="AE8" s="2"/>
      <c r="AF8" s="2"/>
      <c r="AG8" s="2"/>
      <c r="AH8" s="2"/>
      <c r="AI8" s="2"/>
      <c r="AJ8" s="2"/>
      <c r="AK8" s="2"/>
      <c r="AL8" s="2"/>
      <c r="AM8" s="2"/>
      <c r="AN8" s="2"/>
      <c r="AO8" s="2"/>
    </row>
    <row r="9" spans="1:41" x14ac:dyDescent="0.25">
      <c r="A9" s="2"/>
      <c r="B9" s="2"/>
      <c r="C9" s="2"/>
      <c r="D9" s="2"/>
      <c r="E9" s="2"/>
      <c r="F9" s="2"/>
      <c r="G9" s="2"/>
      <c r="H9" s="2"/>
      <c r="I9" s="2"/>
      <c r="J9" s="2"/>
      <c r="K9" s="2"/>
      <c r="L9" s="2"/>
      <c r="M9" s="2"/>
      <c r="N9" s="2"/>
      <c r="O9" s="2"/>
      <c r="P9" s="2"/>
      <c r="Q9" s="2"/>
      <c r="R9" s="2"/>
      <c r="S9" s="2"/>
      <c r="T9" s="2"/>
      <c r="U9" s="2"/>
      <c r="V9" s="2"/>
      <c r="W9" s="2"/>
      <c r="X9" s="2"/>
      <c r="Y9" s="82"/>
      <c r="Z9" s="137"/>
      <c r="AA9" s="24"/>
      <c r="AB9" s="2"/>
      <c r="AC9" s="2"/>
      <c r="AD9" s="2"/>
      <c r="AE9" s="2"/>
      <c r="AF9" s="2"/>
      <c r="AG9" s="2"/>
      <c r="AH9" s="2"/>
      <c r="AI9" s="2"/>
      <c r="AJ9" s="2"/>
      <c r="AK9" s="2"/>
      <c r="AL9" s="2"/>
      <c r="AM9" s="2"/>
      <c r="AN9" s="2"/>
      <c r="AO9" s="2"/>
    </row>
    <row r="10" spans="1:41" x14ac:dyDescent="0.25">
      <c r="A10" s="2"/>
      <c r="B10" s="2"/>
      <c r="C10" s="2"/>
      <c r="D10" s="2"/>
      <c r="E10" s="2"/>
      <c r="F10" s="2"/>
      <c r="G10" s="2"/>
      <c r="H10" s="2"/>
      <c r="I10" s="2"/>
      <c r="J10" s="2"/>
      <c r="K10" s="2"/>
      <c r="L10" s="2"/>
      <c r="M10" s="2"/>
      <c r="N10" s="2"/>
      <c r="O10" s="2"/>
      <c r="P10" s="2"/>
      <c r="Q10" s="2"/>
      <c r="R10" s="2"/>
      <c r="S10" s="2"/>
      <c r="T10" s="2"/>
      <c r="U10" s="2"/>
      <c r="V10" s="2"/>
      <c r="W10" s="2"/>
      <c r="X10" s="2"/>
      <c r="Y10" s="82"/>
      <c r="Z10" s="137"/>
      <c r="AA10" s="24"/>
      <c r="AB10" s="2"/>
      <c r="AC10" s="2"/>
      <c r="AD10" s="2"/>
      <c r="AE10" s="2"/>
      <c r="AF10" s="2"/>
      <c r="AG10" s="2"/>
      <c r="AH10" s="2"/>
      <c r="AI10" s="2"/>
      <c r="AJ10" s="2"/>
      <c r="AK10" s="2"/>
      <c r="AL10" s="2"/>
      <c r="AM10" s="2"/>
      <c r="AN10" s="2"/>
      <c r="AO10" s="2"/>
    </row>
    <row r="11" spans="1:41" x14ac:dyDescent="0.25">
      <c r="A11" s="2"/>
      <c r="B11" s="2"/>
      <c r="C11" s="2"/>
      <c r="D11" s="2"/>
      <c r="E11" s="2"/>
      <c r="F11" s="2"/>
      <c r="G11" s="2"/>
      <c r="H11" s="2"/>
      <c r="I11" s="2"/>
      <c r="J11" s="2"/>
      <c r="K11" s="2"/>
      <c r="L11" s="2"/>
      <c r="M11" s="2"/>
      <c r="N11" s="2"/>
      <c r="O11" s="2"/>
      <c r="P11" s="2"/>
      <c r="Q11" s="2"/>
      <c r="R11" s="2"/>
      <c r="S11" s="2"/>
      <c r="T11" s="2"/>
      <c r="U11" s="2"/>
      <c r="V11" s="2"/>
      <c r="W11" s="2"/>
      <c r="X11" s="2"/>
      <c r="Y11" s="82"/>
      <c r="Z11" s="137"/>
      <c r="AA11" s="24"/>
      <c r="AB11" s="2"/>
      <c r="AC11" s="2"/>
      <c r="AD11" s="2"/>
      <c r="AE11" s="2"/>
      <c r="AF11" s="2"/>
      <c r="AG11" s="2"/>
      <c r="AH11" s="2"/>
      <c r="AI11" s="2"/>
      <c r="AJ11" s="2"/>
      <c r="AK11" s="2"/>
      <c r="AL11" s="2"/>
      <c r="AM11" s="2"/>
      <c r="AN11" s="2"/>
      <c r="AO11" s="2"/>
    </row>
    <row r="12" spans="1:41" x14ac:dyDescent="0.25">
      <c r="A12" s="2"/>
      <c r="B12" s="2"/>
      <c r="C12" s="2"/>
      <c r="D12" s="2"/>
      <c r="E12" s="2"/>
      <c r="F12" s="2"/>
      <c r="G12" s="2"/>
      <c r="H12" s="2"/>
      <c r="I12" s="2"/>
      <c r="J12" s="66"/>
      <c r="K12" s="66"/>
      <c r="L12" s="66"/>
      <c r="M12" s="66"/>
      <c r="N12" s="66"/>
      <c r="O12" s="66"/>
      <c r="P12" s="66"/>
      <c r="Q12" s="66"/>
      <c r="R12" s="66"/>
      <c r="S12" s="66"/>
      <c r="T12" s="66"/>
      <c r="U12" s="66"/>
      <c r="V12" s="66"/>
      <c r="W12" s="66"/>
      <c r="X12" s="66"/>
      <c r="Y12" s="79"/>
      <c r="Z12" s="138"/>
      <c r="AA12" s="189"/>
      <c r="AB12" s="2"/>
      <c r="AC12" s="2"/>
      <c r="AD12" s="2"/>
      <c r="AE12" s="2"/>
      <c r="AF12" s="2"/>
      <c r="AG12" s="2"/>
      <c r="AH12" s="2"/>
      <c r="AI12" s="2"/>
      <c r="AJ12" s="2"/>
      <c r="AK12" s="2"/>
      <c r="AL12" s="2"/>
      <c r="AM12" s="2"/>
      <c r="AN12" s="2"/>
      <c r="AO12" s="2"/>
    </row>
    <row r="13" spans="1:41" x14ac:dyDescent="0.25">
      <c r="A13" s="2"/>
      <c r="B13" s="2"/>
      <c r="C13" s="2"/>
      <c r="D13" s="2"/>
      <c r="E13" s="2"/>
      <c r="F13" s="2"/>
      <c r="G13" s="2"/>
      <c r="H13" s="2"/>
      <c r="I13" s="2"/>
      <c r="J13" s="66"/>
      <c r="K13" s="66"/>
      <c r="L13" s="66"/>
      <c r="M13" s="66"/>
      <c r="N13" s="66"/>
      <c r="O13" s="66"/>
      <c r="P13" s="66"/>
      <c r="Q13" s="66"/>
      <c r="R13" s="66"/>
      <c r="S13" s="66"/>
      <c r="T13" s="66"/>
      <c r="U13" s="66"/>
      <c r="V13" s="66"/>
      <c r="W13" s="66"/>
      <c r="X13" s="66"/>
      <c r="Y13" s="79"/>
      <c r="Z13" s="138"/>
      <c r="AA13" s="189"/>
      <c r="AB13" s="2"/>
      <c r="AC13" s="2"/>
      <c r="AD13" s="2"/>
      <c r="AE13" s="2"/>
      <c r="AF13" s="2"/>
      <c r="AG13" s="2"/>
      <c r="AH13" s="2"/>
      <c r="AI13" s="2"/>
      <c r="AJ13" s="2"/>
      <c r="AK13" s="2"/>
      <c r="AL13" s="2"/>
      <c r="AM13" s="2"/>
      <c r="AN13" s="2"/>
      <c r="AO13" s="2"/>
    </row>
    <row r="14" spans="1:41" x14ac:dyDescent="0.25">
      <c r="A14" s="2"/>
      <c r="B14" s="2"/>
      <c r="C14" s="2"/>
      <c r="D14" s="2"/>
      <c r="E14" s="2"/>
      <c r="F14" s="2"/>
      <c r="G14" s="2"/>
      <c r="H14" s="2"/>
      <c r="I14" s="2"/>
      <c r="J14" s="66"/>
      <c r="K14" s="66"/>
      <c r="L14" s="66"/>
      <c r="M14" s="66"/>
      <c r="N14" s="66"/>
      <c r="O14" s="66"/>
      <c r="P14" s="66"/>
      <c r="Q14" s="66"/>
      <c r="R14" s="66"/>
      <c r="S14" s="66"/>
      <c r="T14" s="66"/>
      <c r="U14" s="66"/>
      <c r="V14" s="66"/>
      <c r="W14" s="66"/>
      <c r="X14" s="66"/>
      <c r="Y14" s="66"/>
      <c r="Z14" s="138"/>
      <c r="AA14" s="189"/>
      <c r="AB14" s="66"/>
      <c r="AC14" s="66"/>
      <c r="AD14" s="66"/>
      <c r="AE14" s="2"/>
      <c r="AF14" s="2"/>
      <c r="AG14" s="2"/>
      <c r="AH14" s="2"/>
      <c r="AI14" s="2"/>
      <c r="AJ14" s="2"/>
      <c r="AK14" s="2"/>
      <c r="AL14" s="2"/>
      <c r="AM14" s="2"/>
      <c r="AN14" s="2"/>
      <c r="AO14" s="2"/>
    </row>
    <row r="15" spans="1:41" x14ac:dyDescent="0.25">
      <c r="A15" s="2"/>
      <c r="B15" s="2"/>
      <c r="C15" s="2"/>
      <c r="D15" s="2"/>
      <c r="E15" s="2"/>
      <c r="F15" s="2"/>
      <c r="G15" s="2"/>
      <c r="H15" s="2"/>
      <c r="I15" s="2"/>
      <c r="J15" s="66"/>
      <c r="K15" s="66"/>
      <c r="L15" s="66"/>
      <c r="M15" s="66"/>
      <c r="N15" s="66"/>
      <c r="O15" s="66"/>
      <c r="P15" s="66"/>
      <c r="Q15" s="66"/>
      <c r="R15" s="66"/>
      <c r="S15" s="66"/>
      <c r="T15" s="66"/>
      <c r="U15" s="66"/>
      <c r="V15" s="66"/>
      <c r="W15" s="66"/>
      <c r="X15" s="66"/>
      <c r="Y15" s="66"/>
      <c r="Z15" s="138"/>
      <c r="AA15" s="189"/>
      <c r="AB15" s="66"/>
      <c r="AC15" s="66"/>
      <c r="AD15" s="66"/>
      <c r="AE15" s="2"/>
      <c r="AF15" s="2"/>
      <c r="AG15" s="2"/>
      <c r="AH15" s="2"/>
      <c r="AI15" s="2"/>
      <c r="AJ15" s="2"/>
      <c r="AK15" s="2"/>
      <c r="AL15" s="2"/>
      <c r="AM15" s="2"/>
      <c r="AN15" s="2"/>
      <c r="AO15" s="2"/>
    </row>
    <row r="16" spans="1:41" x14ac:dyDescent="0.25">
      <c r="A16" s="2"/>
      <c r="B16" s="2"/>
      <c r="C16" s="2"/>
      <c r="D16" s="2"/>
      <c r="E16" s="2"/>
      <c r="F16" s="2"/>
      <c r="G16" s="2"/>
      <c r="H16" s="2"/>
      <c r="I16" s="2"/>
      <c r="J16" s="66"/>
      <c r="K16" s="66"/>
      <c r="L16" s="66"/>
      <c r="M16" s="66"/>
      <c r="N16" s="66"/>
      <c r="O16" s="66"/>
      <c r="P16" s="66"/>
      <c r="Q16" s="66"/>
      <c r="R16" s="66"/>
      <c r="S16" s="66"/>
      <c r="T16" s="66"/>
      <c r="U16" s="66"/>
      <c r="V16" s="66"/>
      <c r="W16" s="66"/>
      <c r="X16" s="66"/>
      <c r="Y16" s="66"/>
      <c r="Z16" s="138"/>
      <c r="AA16" s="189"/>
      <c r="AB16" s="66"/>
      <c r="AC16" s="66"/>
      <c r="AD16" s="66"/>
      <c r="AE16" s="2"/>
      <c r="AF16" s="2"/>
      <c r="AG16" s="2"/>
      <c r="AH16" s="2"/>
      <c r="AI16" s="2"/>
      <c r="AJ16" s="2"/>
      <c r="AK16" s="2"/>
      <c r="AL16" s="2"/>
      <c r="AM16" s="2"/>
      <c r="AN16" s="2"/>
      <c r="AO16" s="2"/>
    </row>
    <row r="17" spans="1:41" x14ac:dyDescent="0.25">
      <c r="A17" s="2"/>
      <c r="B17" s="45"/>
      <c r="F17" s="555">
        <v>2000</v>
      </c>
      <c r="G17" s="555">
        <v>2001</v>
      </c>
      <c r="H17" s="555">
        <v>2002</v>
      </c>
      <c r="I17" s="555">
        <v>2003</v>
      </c>
      <c r="J17" s="75">
        <v>2004</v>
      </c>
      <c r="K17" s="75">
        <v>2005</v>
      </c>
      <c r="L17" s="75">
        <v>2006</v>
      </c>
      <c r="M17" s="75">
        <v>2007</v>
      </c>
      <c r="N17" s="75">
        <v>2008</v>
      </c>
      <c r="O17" s="75">
        <v>2009</v>
      </c>
      <c r="P17" s="75">
        <v>2010</v>
      </c>
      <c r="Q17" s="75">
        <v>2011</v>
      </c>
      <c r="R17" s="75">
        <v>2012</v>
      </c>
      <c r="S17" s="75">
        <v>2013</v>
      </c>
      <c r="T17" s="75">
        <v>2014</v>
      </c>
      <c r="U17" s="75">
        <v>2015</v>
      </c>
      <c r="V17" s="75">
        <v>2016</v>
      </c>
      <c r="W17" s="75">
        <v>2017</v>
      </c>
      <c r="X17" s="75">
        <v>2018</v>
      </c>
      <c r="Y17" s="75">
        <v>2019</v>
      </c>
      <c r="Z17" s="75">
        <v>2020</v>
      </c>
      <c r="AA17" s="75">
        <v>2021</v>
      </c>
      <c r="AB17" s="75">
        <v>2022</v>
      </c>
      <c r="AC17" s="107"/>
      <c r="AD17" s="107"/>
      <c r="AE17" s="2"/>
      <c r="AF17" s="2"/>
      <c r="AG17" s="2"/>
      <c r="AH17" s="2"/>
      <c r="AI17" s="2"/>
      <c r="AJ17" s="2"/>
      <c r="AK17" s="2"/>
      <c r="AL17" s="2"/>
      <c r="AM17" s="2"/>
      <c r="AN17" s="2"/>
      <c r="AO17" s="2"/>
    </row>
    <row r="18" spans="1:41" x14ac:dyDescent="0.25">
      <c r="A18" s="66"/>
      <c r="B18" s="45" t="str">
        <f>B26</f>
        <v>Belgium</v>
      </c>
      <c r="F18" s="556">
        <f>F26/C26*1000000000</f>
        <v>4188.6256358553683</v>
      </c>
      <c r="G18" s="556">
        <f>G26/C26*1000000000</f>
        <v>4032.8124283946659</v>
      </c>
      <c r="H18" s="556">
        <f>H26/C26*1000000000</f>
        <v>4096.9708079373086</v>
      </c>
      <c r="I18" s="556">
        <f>I26/C26*1000000000</f>
        <v>4096.9708079373086</v>
      </c>
      <c r="J18" s="139">
        <f>J26/C26*1000000000</f>
        <v>4151.9637046881435</v>
      </c>
      <c r="K18" s="139">
        <f>K26/C26*1000000000</f>
        <v>4151.9637046881435</v>
      </c>
      <c r="L18" s="139">
        <f>L26/C26*1000000000</f>
        <v>4060.3088767700838</v>
      </c>
      <c r="M18" s="139">
        <f>M26/C26*1000000000</f>
        <v>4216.1220842307866</v>
      </c>
      <c r="N18" s="139">
        <f>N26/C26*1000000000</f>
        <v>3977.8195316438291</v>
      </c>
      <c r="O18" s="139">
        <f>O26/C26*1000000000</f>
        <v>4124.467256312726</v>
      </c>
      <c r="P18" s="139">
        <f>P26/C26*1000000000</f>
        <v>4188.6256358553683</v>
      </c>
      <c r="Q18" s="139">
        <f>Q26/C26*1000000000</f>
        <v>4206.9566014389811</v>
      </c>
      <c r="R18" s="139">
        <f>R26/C26*1000000000</f>
        <v>3528.7108748453325</v>
      </c>
      <c r="S18" s="139">
        <f>S26/C26*1000000000</f>
        <v>3721.1860134732597</v>
      </c>
      <c r="T18" s="139">
        <f>T26/C26*1000000000</f>
        <v>2942.1199761697449</v>
      </c>
      <c r="U18" s="139">
        <f>U26/C26*1000000000</f>
        <v>2273.0397323679026</v>
      </c>
      <c r="V18" s="139">
        <f>V26/C26*1000000000</f>
        <v>3785.3443930159019</v>
      </c>
      <c r="W18" s="139">
        <f>W26/C26*1000000000</f>
        <v>3666.1931167224234</v>
      </c>
      <c r="X18" s="139">
        <f>X26/C26*1000000000</f>
        <v>2502.1768021630542</v>
      </c>
      <c r="Y18" s="139"/>
      <c r="Z18" s="45"/>
      <c r="AA18" s="107"/>
      <c r="AB18" s="107"/>
      <c r="AC18" s="107"/>
      <c r="AD18" s="107"/>
      <c r="AE18" s="2"/>
      <c r="AF18" s="2"/>
      <c r="AG18" s="2"/>
      <c r="AH18" s="2"/>
      <c r="AI18" s="2"/>
      <c r="AJ18" s="2"/>
      <c r="AK18" s="2"/>
      <c r="AL18" s="2"/>
      <c r="AM18" s="2"/>
      <c r="AN18" s="2"/>
      <c r="AO18" s="2"/>
    </row>
    <row r="19" spans="1:41" x14ac:dyDescent="0.25">
      <c r="A19" s="66"/>
      <c r="B19" s="45" t="str">
        <f>B25</f>
        <v>(World)</v>
      </c>
      <c r="F19" s="556">
        <f>F25/C25*1000000000</f>
        <v>351.3179873048652</v>
      </c>
      <c r="G19" s="556">
        <f>G25/C25*1000000000</f>
        <v>364.0769167152223</v>
      </c>
      <c r="H19" s="556">
        <f>H25/C25*1000000000</f>
        <v>372.40486045931277</v>
      </c>
      <c r="I19" s="556">
        <f>I25/C25*1000000000</f>
        <v>372.40486045931277</v>
      </c>
      <c r="J19" s="139">
        <f>J25/C25*1000000000</f>
        <v>378.8997905890194</v>
      </c>
      <c r="K19" s="139">
        <f>K25/C25*1000000000</f>
        <v>378.8997905890194</v>
      </c>
      <c r="L19" s="139">
        <f>L25/C25*1000000000</f>
        <v>383.11427858429579</v>
      </c>
      <c r="M19" s="139">
        <f>M25/C25*1000000000</f>
        <v>376.33068489326882</v>
      </c>
      <c r="N19" s="139">
        <f>N25/C25*1000000000</f>
        <v>375.10386475765756</v>
      </c>
      <c r="O19" s="139">
        <f>O25/C25*1000000000</f>
        <v>369.01306361379926</v>
      </c>
      <c r="P19" s="139">
        <f>P25/C25*1000000000</f>
        <v>379.38330205423097</v>
      </c>
      <c r="Q19" s="139">
        <f>Q25/C25*1000000000</f>
        <v>363.09546060673324</v>
      </c>
      <c r="R19" s="139">
        <f>R25/C25*1000000000</f>
        <v>338.60235742870623</v>
      </c>
      <c r="S19" s="139">
        <f>S25/C25*1000000000</f>
        <v>340.47867057728814</v>
      </c>
      <c r="T19" s="139">
        <f>T25/C25*1000000000</f>
        <v>347.9839231716158</v>
      </c>
      <c r="U19" s="139">
        <f>U25/C25*1000000000</f>
        <v>352.35717612561831</v>
      </c>
      <c r="V19" s="139">
        <f>V25/C25*1000000000</f>
        <v>359.41500019989951</v>
      </c>
      <c r="W19" s="139">
        <f>W25/C25*1000000000</f>
        <v>363.57175548291178</v>
      </c>
      <c r="X19" s="139">
        <f>X25/C25*1000000000</f>
        <v>369.92235383195828</v>
      </c>
      <c r="Y19" s="139"/>
      <c r="Z19" s="45"/>
      <c r="AA19" s="45"/>
      <c r="AB19" s="622"/>
      <c r="AC19" s="107"/>
      <c r="AD19" s="107"/>
      <c r="AE19" s="66"/>
      <c r="AF19" s="2"/>
      <c r="AG19" s="2"/>
      <c r="AH19" s="2"/>
      <c r="AI19" s="2"/>
      <c r="AJ19" s="2"/>
      <c r="AK19" s="2"/>
      <c r="AL19" s="2"/>
      <c r="AM19" s="2"/>
      <c r="AN19" s="2"/>
      <c r="AO19" s="2"/>
    </row>
    <row r="20" spans="1:41" x14ac:dyDescent="0.25">
      <c r="A20" s="44"/>
      <c r="B20" s="45" t="str">
        <f>B27</f>
        <v>Canada</v>
      </c>
      <c r="F20" s="556">
        <f>F27/C27*1000000000</f>
        <v>2020.6179502639748</v>
      </c>
      <c r="G20" s="556">
        <f>G27/C27*1000000000</f>
        <v>2144.1491786643919</v>
      </c>
      <c r="H20" s="556">
        <f>H27/C27*1000000000</f>
        <v>2094.1484433594615</v>
      </c>
      <c r="I20" s="556">
        <f>I27/C27*1000000000</f>
        <v>2094.1484433594615</v>
      </c>
      <c r="J20" s="139">
        <f>J27/C27*1000000000</f>
        <v>2552.9787202752982</v>
      </c>
      <c r="K20" s="139">
        <f>K27/C27*1000000000</f>
        <v>2552.9787202752982</v>
      </c>
      <c r="L20" s="139">
        <f>L27/C27*1000000000</f>
        <v>2717.6870248091886</v>
      </c>
      <c r="M20" s="139">
        <f>M27/C27*1000000000</f>
        <v>2594.1557964087706</v>
      </c>
      <c r="N20" s="139">
        <f>N27/C27*1000000000</f>
        <v>2605.9206753040485</v>
      </c>
      <c r="O20" s="139">
        <f>O27/C27*1000000000</f>
        <v>2508.860424418006</v>
      </c>
      <c r="P20" s="139">
        <f>P27/C27*1000000000</f>
        <v>2514.7428638656452</v>
      </c>
      <c r="Q20" s="139">
        <f>Q27/C27*1000000000</f>
        <v>2597.0970161325899</v>
      </c>
      <c r="R20" s="139">
        <f>R27/C27*1000000000</f>
        <v>2620.6267739231457</v>
      </c>
      <c r="S20" s="139">
        <f>S27/C27*1000000000</f>
        <v>2773.5701995617583</v>
      </c>
      <c r="T20" s="139">
        <f>T27/C27*1000000000</f>
        <v>2900.0426476859952</v>
      </c>
      <c r="U20" s="139">
        <f>U27/C27*1000000000</f>
        <v>2811.8060559714113</v>
      </c>
      <c r="V20" s="139">
        <f>V27/C27*1000000000</f>
        <v>2864.748011000162</v>
      </c>
      <c r="W20" s="139">
        <f>W27/C27*1000000000</f>
        <v>2823.5709348666892</v>
      </c>
      <c r="X20" s="139">
        <f>X27/C27*1000000000</f>
        <v>2779.452639009397</v>
      </c>
      <c r="Y20" s="139"/>
      <c r="Z20" s="45"/>
      <c r="AA20" s="45"/>
      <c r="AB20" s="622"/>
      <c r="AC20" s="107"/>
      <c r="AD20" s="107"/>
      <c r="AE20" s="66"/>
      <c r="AF20" s="66"/>
      <c r="AG20" s="66"/>
      <c r="AH20" s="66"/>
      <c r="AI20" s="66"/>
      <c r="AJ20" s="66"/>
      <c r="AK20" s="66"/>
      <c r="AL20" s="2"/>
      <c r="AM20" s="2"/>
      <c r="AN20" s="2"/>
      <c r="AO20" s="2"/>
    </row>
    <row r="21" spans="1:41" x14ac:dyDescent="0.25">
      <c r="A21" s="44"/>
      <c r="B21" s="45" t="str">
        <f>B28</f>
        <v>China</v>
      </c>
      <c r="F21" s="556">
        <f>F28/C28*1000000000</f>
        <v>11.745985717615492</v>
      </c>
      <c r="G21" s="556">
        <f>G28/C28*1000000000</f>
        <v>12.259872592761168</v>
      </c>
      <c r="H21" s="556">
        <f>H28/C28*1000000000</f>
        <v>17.251916522747756</v>
      </c>
      <c r="I21" s="556">
        <f>I28/C28*1000000000</f>
        <v>17.251916522747756</v>
      </c>
      <c r="J21" s="139">
        <f>J28/C28*1000000000</f>
        <v>36.926442599753699</v>
      </c>
      <c r="K21" s="139">
        <f>K28/C28*1000000000</f>
        <v>36.926442599753699</v>
      </c>
      <c r="L21" s="139">
        <f>L28/C28*1000000000</f>
        <v>38.027628760780154</v>
      </c>
      <c r="M21" s="139">
        <f>M28/C28*1000000000</f>
        <v>43.533559565912412</v>
      </c>
      <c r="N21" s="139">
        <f>N28/C28*1000000000</f>
        <v>47.938304210018224</v>
      </c>
      <c r="O21" s="139">
        <f>O28/C28*1000000000</f>
        <v>48.231953852958611</v>
      </c>
      <c r="P21" s="139">
        <f>P28/C28*1000000000</f>
        <v>52.122811621918743</v>
      </c>
      <c r="Q21" s="139">
        <f>Q28/C28*1000000000</f>
        <v>60.638651267189978</v>
      </c>
      <c r="R21" s="139">
        <f>R28/C28*1000000000</f>
        <v>68.053304751434752</v>
      </c>
      <c r="S21" s="139">
        <f>S28/C28*1000000000</f>
        <v>76.936206450381462</v>
      </c>
      <c r="T21" s="139">
        <f>T28/C28*1000000000</f>
        <v>90.884564490049868</v>
      </c>
      <c r="U21" s="139">
        <f>U28/C28*1000000000</f>
        <v>118.34080610497607</v>
      </c>
      <c r="V21" s="139">
        <f>V28/C28*1000000000</f>
        <v>154.53312459737879</v>
      </c>
      <c r="W21" s="139">
        <f>W28/C28*1000000000</f>
        <v>181.69571656936463</v>
      </c>
      <c r="X21" s="139">
        <f>X28/C28*1000000000</f>
        <v>203.42579014695329</v>
      </c>
      <c r="Y21" s="139"/>
      <c r="Z21" s="139"/>
      <c r="AA21" s="45"/>
      <c r="AB21" s="622"/>
      <c r="AC21" s="107"/>
      <c r="AD21" s="107"/>
      <c r="AE21" s="66"/>
      <c r="AF21" s="66"/>
      <c r="AG21" s="66"/>
      <c r="AH21" s="66"/>
      <c r="AI21" s="66"/>
      <c r="AJ21" s="66"/>
      <c r="AK21" s="66"/>
      <c r="AL21" s="2"/>
      <c r="AM21" s="2"/>
      <c r="AN21" s="2"/>
      <c r="AO21" s="2"/>
    </row>
    <row r="22" spans="1:41" x14ac:dyDescent="0.25">
      <c r="A22" s="44"/>
      <c r="J22" s="107"/>
      <c r="K22" s="107"/>
      <c r="L22" s="107"/>
      <c r="M22" s="107"/>
      <c r="N22" s="107"/>
      <c r="O22" s="107"/>
      <c r="P22" s="107"/>
      <c r="Q22" s="107"/>
      <c r="R22" s="107"/>
      <c r="S22" s="107"/>
      <c r="T22" s="107"/>
      <c r="U22" s="107"/>
      <c r="V22" s="107"/>
      <c r="W22" s="107"/>
      <c r="X22" s="45"/>
      <c r="Y22" s="622"/>
      <c r="Z22" s="623"/>
      <c r="AA22" s="235"/>
      <c r="AB22" s="107"/>
      <c r="AC22" s="107"/>
      <c r="AD22" s="107"/>
      <c r="AE22" s="66"/>
      <c r="AF22" s="66"/>
      <c r="AG22" s="66"/>
      <c r="AH22" s="66"/>
      <c r="AI22" s="66"/>
      <c r="AJ22" s="66"/>
      <c r="AK22" s="66"/>
      <c r="AL22" s="2"/>
      <c r="AM22" s="2"/>
      <c r="AN22" s="2"/>
      <c r="AO22" s="2"/>
    </row>
    <row r="23" spans="1:41" x14ac:dyDescent="0.25">
      <c r="A23" s="44"/>
      <c r="Z23" s="138"/>
      <c r="AA23" s="189"/>
      <c r="AB23" s="66"/>
      <c r="AC23" s="66"/>
      <c r="AD23" s="66"/>
      <c r="AE23" s="66"/>
      <c r="AF23" s="66"/>
      <c r="AG23" s="66"/>
      <c r="AH23" s="66"/>
      <c r="AI23" s="66"/>
      <c r="AJ23" s="66"/>
      <c r="AK23" s="66"/>
      <c r="AL23" s="2"/>
      <c r="AM23" s="2"/>
      <c r="AN23" s="2"/>
      <c r="AO23" s="2"/>
    </row>
    <row r="24" spans="1:41" x14ac:dyDescent="0.25">
      <c r="A24" s="2"/>
      <c r="B24" s="465"/>
      <c r="C24" s="140" t="s">
        <v>7</v>
      </c>
      <c r="D24" s="140" t="s">
        <v>7</v>
      </c>
      <c r="E24" s="140" t="s">
        <v>7</v>
      </c>
      <c r="F24" s="140">
        <v>2000</v>
      </c>
      <c r="G24" s="140">
        <v>2001</v>
      </c>
      <c r="H24" s="140">
        <v>2002</v>
      </c>
      <c r="I24" s="140">
        <v>2003</v>
      </c>
      <c r="J24" s="140">
        <v>2004</v>
      </c>
      <c r="K24" s="140">
        <v>2005</v>
      </c>
      <c r="L24" s="140">
        <v>2006</v>
      </c>
      <c r="M24" s="140">
        <v>2007</v>
      </c>
      <c r="N24" s="140">
        <v>2008</v>
      </c>
      <c r="O24" s="140">
        <v>2009</v>
      </c>
      <c r="P24" s="140">
        <v>2010</v>
      </c>
      <c r="Q24" s="140">
        <v>2011</v>
      </c>
      <c r="R24" s="140">
        <v>2012</v>
      </c>
      <c r="S24" s="140">
        <v>2013</v>
      </c>
      <c r="T24" s="140">
        <v>2014</v>
      </c>
      <c r="U24" s="140">
        <v>2015</v>
      </c>
      <c r="V24" s="140">
        <v>2016</v>
      </c>
      <c r="W24" s="140">
        <v>2017</v>
      </c>
      <c r="X24" s="140">
        <v>2018</v>
      </c>
      <c r="Y24" s="140">
        <v>2019</v>
      </c>
      <c r="Z24" s="140" t="s">
        <v>255</v>
      </c>
      <c r="AA24" s="140" t="s">
        <v>264</v>
      </c>
      <c r="AB24" s="506"/>
      <c r="AC24" s="2"/>
      <c r="AD24" s="2"/>
      <c r="AE24" s="2"/>
      <c r="AF24" s="2"/>
      <c r="AG24" s="2"/>
      <c r="AH24" s="2"/>
      <c r="AI24" s="2"/>
      <c r="AJ24" s="2"/>
      <c r="AK24" s="2"/>
      <c r="AL24" s="2"/>
      <c r="AM24" s="2"/>
      <c r="AN24" s="2"/>
      <c r="AO24" s="2"/>
    </row>
    <row r="25" spans="1:41" x14ac:dyDescent="0.25">
      <c r="A25" s="220" t="s">
        <v>169</v>
      </c>
      <c r="B25" s="204" t="s">
        <v>297</v>
      </c>
      <c r="C25" s="206">
        <f>(D25+E25)/2</f>
        <v>6928481000</v>
      </c>
      <c r="D25" s="206">
        <v>6143494000</v>
      </c>
      <c r="E25" s="206">
        <v>7713468000</v>
      </c>
      <c r="F25" s="218">
        <v>2434.1</v>
      </c>
      <c r="G25" s="218">
        <v>2522.5</v>
      </c>
      <c r="H25" s="218">
        <v>2580.1999999999998</v>
      </c>
      <c r="I25" s="218">
        <v>2580.1999999999998</v>
      </c>
      <c r="J25" s="218">
        <v>2625.2</v>
      </c>
      <c r="K25" s="218">
        <v>2625.2</v>
      </c>
      <c r="L25" s="218">
        <v>2654.4</v>
      </c>
      <c r="M25" s="218">
        <v>2607.4</v>
      </c>
      <c r="N25" s="218">
        <v>2598.9</v>
      </c>
      <c r="O25" s="218">
        <v>2556.6999999999998</v>
      </c>
      <c r="P25" s="218">
        <v>2628.55</v>
      </c>
      <c r="Q25" s="218">
        <v>2515.6999999999998</v>
      </c>
      <c r="R25" s="218">
        <v>2346</v>
      </c>
      <c r="S25" s="219">
        <v>2359</v>
      </c>
      <c r="T25" s="219">
        <v>2411</v>
      </c>
      <c r="U25" s="219">
        <v>2441.3000000000002</v>
      </c>
      <c r="V25" s="554">
        <v>2490.1999999999998</v>
      </c>
      <c r="W25" s="554">
        <v>2519</v>
      </c>
      <c r="X25" s="219">
        <v>2563</v>
      </c>
      <c r="Y25" s="630">
        <v>2657</v>
      </c>
      <c r="Z25" s="142">
        <f>SUM(F25:Y25)/20</f>
        <v>2535.7775000000001</v>
      </c>
      <c r="AA25" s="143">
        <f>Z25/((D25+E25)/2)*AB25</f>
        <v>9.1498320483234349E-2</v>
      </c>
      <c r="AB25" s="507">
        <v>250000</v>
      </c>
      <c r="AC25" s="2"/>
      <c r="AD25" s="2"/>
      <c r="AE25" s="2"/>
      <c r="AF25" s="2"/>
      <c r="AG25" s="2"/>
      <c r="AH25" s="2"/>
      <c r="AI25" s="2"/>
      <c r="AJ25" s="2"/>
      <c r="AK25" s="2"/>
      <c r="AL25" s="2"/>
      <c r="AM25" s="2"/>
      <c r="AN25" s="2"/>
      <c r="AO25" s="2"/>
    </row>
    <row r="26" spans="1:41" x14ac:dyDescent="0.25">
      <c r="A26" s="208" t="s">
        <v>169</v>
      </c>
      <c r="B26" s="544" t="s">
        <v>28</v>
      </c>
      <c r="C26" s="83">
        <f t="shared" ref="C26" si="0">(D26+E26)/2</f>
        <v>10910500</v>
      </c>
      <c r="D26" s="83">
        <v>10282000</v>
      </c>
      <c r="E26" s="85">
        <v>11539000</v>
      </c>
      <c r="F26" s="88">
        <v>45.7</v>
      </c>
      <c r="G26" s="88">
        <v>44</v>
      </c>
      <c r="H26" s="88">
        <v>44.7</v>
      </c>
      <c r="I26" s="144">
        <v>44.7</v>
      </c>
      <c r="J26" s="144">
        <v>45.3</v>
      </c>
      <c r="K26" s="88">
        <v>45.3</v>
      </c>
      <c r="L26" s="88">
        <v>44.3</v>
      </c>
      <c r="M26" s="88">
        <v>46</v>
      </c>
      <c r="N26" s="88">
        <v>43.4</v>
      </c>
      <c r="O26" s="88">
        <v>45</v>
      </c>
      <c r="P26" s="88">
        <v>45.7</v>
      </c>
      <c r="Q26" s="145">
        <v>45.9</v>
      </c>
      <c r="R26" s="145">
        <v>38.5</v>
      </c>
      <c r="S26" s="141">
        <v>40.6</v>
      </c>
      <c r="T26" s="141">
        <v>32.1</v>
      </c>
      <c r="U26" s="141">
        <v>24.8</v>
      </c>
      <c r="V26" s="141">
        <v>41.3</v>
      </c>
      <c r="W26" s="141">
        <v>40</v>
      </c>
      <c r="X26" s="627">
        <v>27.3</v>
      </c>
      <c r="Y26" s="231">
        <v>41.4</v>
      </c>
      <c r="Z26" s="142">
        <f t="shared" ref="Z26:Z28" si="1">SUM(F26:Y26)/20</f>
        <v>41.3</v>
      </c>
      <c r="AA26" s="143">
        <f>Z26/((D26+E26)/2)*AB26</f>
        <v>0.94633609825397547</v>
      </c>
      <c r="AB26" s="507">
        <v>250000</v>
      </c>
      <c r="AC26" s="2"/>
      <c r="AD26" s="2"/>
      <c r="AE26" s="2"/>
      <c r="AF26" s="2"/>
      <c r="AG26" s="2"/>
      <c r="AH26" s="2"/>
      <c r="AI26" s="2"/>
      <c r="AJ26" s="2"/>
      <c r="AK26" s="2"/>
      <c r="AL26" s="2"/>
      <c r="AM26" s="2"/>
      <c r="AN26" s="2"/>
      <c r="AO26" s="2"/>
    </row>
    <row r="27" spans="1:41" x14ac:dyDescent="0.25">
      <c r="A27" s="94" t="s">
        <v>169</v>
      </c>
      <c r="B27" s="544" t="s">
        <v>23</v>
      </c>
      <c r="C27" s="83">
        <f>(D27+E27)/2</f>
        <v>33999500</v>
      </c>
      <c r="D27" s="83">
        <v>30588000</v>
      </c>
      <c r="E27" s="85">
        <v>37411000</v>
      </c>
      <c r="F27" s="88">
        <v>68.7</v>
      </c>
      <c r="G27" s="88">
        <v>72.900000000000006</v>
      </c>
      <c r="H27" s="88">
        <v>71.2</v>
      </c>
      <c r="I27" s="144">
        <v>71.2</v>
      </c>
      <c r="J27" s="144">
        <v>86.8</v>
      </c>
      <c r="K27" s="88">
        <v>86.8</v>
      </c>
      <c r="L27" s="88">
        <v>92.4</v>
      </c>
      <c r="M27" s="88">
        <v>88.2</v>
      </c>
      <c r="N27" s="88">
        <v>88.6</v>
      </c>
      <c r="O27" s="88">
        <v>85.3</v>
      </c>
      <c r="P27" s="88">
        <v>85.5</v>
      </c>
      <c r="Q27" s="145">
        <v>88.3</v>
      </c>
      <c r="R27" s="145">
        <v>89.1</v>
      </c>
      <c r="S27" s="141">
        <v>94.3</v>
      </c>
      <c r="T27" s="141">
        <v>98.6</v>
      </c>
      <c r="U27" s="141">
        <v>95.6</v>
      </c>
      <c r="V27" s="141">
        <v>97.4</v>
      </c>
      <c r="W27" s="141">
        <v>96</v>
      </c>
      <c r="X27" s="627">
        <v>94.5</v>
      </c>
      <c r="Y27" s="187">
        <v>94.9</v>
      </c>
      <c r="Z27" s="142">
        <f t="shared" si="1"/>
        <v>87.314999999999998</v>
      </c>
      <c r="AA27" s="143">
        <f t="shared" ref="AA27:AA28" si="2">Z27/((D27+E27)/2)*AB27</f>
        <v>0.64203150046324209</v>
      </c>
      <c r="AB27" s="507">
        <v>250000</v>
      </c>
      <c r="AC27" s="2"/>
      <c r="AD27" s="2"/>
      <c r="AE27" s="2"/>
      <c r="AF27" s="2"/>
      <c r="AG27" s="2"/>
      <c r="AH27" s="2"/>
      <c r="AI27" s="2"/>
      <c r="AJ27" s="2"/>
      <c r="AK27" s="2"/>
      <c r="AL27" s="2"/>
      <c r="AM27" s="2"/>
      <c r="AN27" s="2"/>
      <c r="AO27" s="2"/>
    </row>
    <row r="28" spans="1:41" x14ac:dyDescent="0.25">
      <c r="A28" s="209" t="s">
        <v>169</v>
      </c>
      <c r="B28" s="544" t="s">
        <v>59</v>
      </c>
      <c r="C28" s="83">
        <f>(D28+E28)/2</f>
        <v>1362167500</v>
      </c>
      <c r="D28" s="83">
        <v>1290551000</v>
      </c>
      <c r="E28" s="85">
        <v>1433784000</v>
      </c>
      <c r="F28" s="88">
        <v>16</v>
      </c>
      <c r="G28" s="88">
        <v>16.7</v>
      </c>
      <c r="H28" s="88">
        <v>23.5</v>
      </c>
      <c r="I28" s="144">
        <v>23.5</v>
      </c>
      <c r="J28" s="144">
        <v>50.3</v>
      </c>
      <c r="K28" s="88">
        <v>50.3</v>
      </c>
      <c r="L28" s="88">
        <v>51.8</v>
      </c>
      <c r="M28" s="88">
        <v>59.3</v>
      </c>
      <c r="N28" s="88">
        <v>65.3</v>
      </c>
      <c r="O28" s="88">
        <v>65.7</v>
      </c>
      <c r="P28" s="88">
        <v>71</v>
      </c>
      <c r="Q28" s="145">
        <v>82.6</v>
      </c>
      <c r="R28" s="145">
        <v>92.7</v>
      </c>
      <c r="S28" s="141">
        <v>104.8</v>
      </c>
      <c r="T28" s="141">
        <v>123.8</v>
      </c>
      <c r="U28" s="141">
        <v>161.19999999999999</v>
      </c>
      <c r="V28" s="141">
        <v>210.5</v>
      </c>
      <c r="W28" s="141">
        <v>247.5</v>
      </c>
      <c r="X28" s="627">
        <v>277.10000000000002</v>
      </c>
      <c r="Y28" s="187">
        <v>330.1</v>
      </c>
      <c r="Z28" s="142">
        <f t="shared" si="1"/>
        <v>106.18499999999999</v>
      </c>
      <c r="AA28" s="143">
        <f t="shared" si="2"/>
        <v>1.9488242084765638E-2</v>
      </c>
      <c r="AB28" s="507">
        <v>250000</v>
      </c>
      <c r="AC28" s="2"/>
      <c r="AD28" s="2"/>
      <c r="AE28" s="2"/>
      <c r="AF28" s="2"/>
      <c r="AG28" s="2"/>
      <c r="AH28" s="2"/>
      <c r="AI28" s="2"/>
      <c r="AJ28" s="2"/>
      <c r="AK28" s="2"/>
      <c r="AL28" s="2"/>
      <c r="AM28" s="2"/>
      <c r="AN28" s="2"/>
      <c r="AO28" s="2"/>
    </row>
    <row r="29" spans="1:41" x14ac:dyDescent="0.25">
      <c r="AA29" s="2"/>
      <c r="AB29" s="2"/>
      <c r="AC29" s="2"/>
      <c r="AD29" s="2"/>
      <c r="AE29" s="2"/>
      <c r="AF29" s="2"/>
      <c r="AG29" s="2"/>
      <c r="AH29" s="2"/>
      <c r="AI29" s="2"/>
      <c r="AJ29" s="2"/>
      <c r="AK29" s="2"/>
      <c r="AL29" s="2"/>
      <c r="AM29" s="2"/>
      <c r="AN29" s="2"/>
      <c r="AO29" s="2"/>
    </row>
    <row r="30" spans="1:41" x14ac:dyDescent="0.25">
      <c r="AA30" s="2"/>
      <c r="AB30" s="2"/>
      <c r="AC30" s="2"/>
      <c r="AD30" s="2"/>
      <c r="AE30" s="2"/>
      <c r="AF30" s="2"/>
      <c r="AG30" s="2"/>
      <c r="AH30" s="2"/>
      <c r="AI30" s="2"/>
      <c r="AJ30" s="2"/>
      <c r="AK30" s="2"/>
      <c r="AL30" s="2"/>
      <c r="AM30" s="2"/>
      <c r="AN30" s="2"/>
      <c r="AO30" s="2"/>
    </row>
    <row r="31" spans="1:41" x14ac:dyDescent="0.25">
      <c r="A31" s="2"/>
      <c r="B31" s="227" t="s">
        <v>320</v>
      </c>
      <c r="C31" s="489"/>
      <c r="D31" s="489"/>
      <c r="E31" s="489"/>
      <c r="F31" s="489"/>
      <c r="G31" s="489"/>
      <c r="H31" s="489"/>
      <c r="I31" s="489"/>
      <c r="J31" s="489"/>
      <c r="K31" s="192" t="s">
        <v>265</v>
      </c>
      <c r="L31" s="489"/>
      <c r="M31" s="489"/>
      <c r="N31" s="489"/>
      <c r="O31" s="489"/>
      <c r="P31" s="489"/>
      <c r="Q31" s="489"/>
      <c r="R31" s="489"/>
      <c r="S31" s="489"/>
      <c r="T31" s="489"/>
      <c r="U31" s="489"/>
      <c r="V31" s="489"/>
      <c r="W31" s="489"/>
      <c r="X31" s="489"/>
      <c r="Y31" s="489"/>
      <c r="Z31" s="2"/>
      <c r="AB31" s="2"/>
      <c r="AC31" s="2"/>
      <c r="AD31" s="2"/>
      <c r="AE31" s="2"/>
      <c r="AF31" s="2"/>
      <c r="AG31" s="2"/>
      <c r="AH31" s="2"/>
      <c r="AI31" s="2"/>
      <c r="AJ31" s="2"/>
      <c r="AK31" s="2"/>
      <c r="AL31" s="2"/>
      <c r="AM31" s="2"/>
      <c r="AN31" s="2"/>
      <c r="AO31" s="2"/>
    </row>
    <row r="32" spans="1:41" x14ac:dyDescent="0.25">
      <c r="A32" s="2"/>
      <c r="B32" s="508"/>
      <c r="C32" s="140" t="s">
        <v>7</v>
      </c>
      <c r="D32" s="140" t="s">
        <v>7</v>
      </c>
      <c r="E32" s="140" t="s">
        <v>7</v>
      </c>
      <c r="F32" s="140">
        <v>2000</v>
      </c>
      <c r="G32" s="140">
        <v>2001</v>
      </c>
      <c r="H32" s="140">
        <v>2002</v>
      </c>
      <c r="I32" s="140">
        <v>2003</v>
      </c>
      <c r="J32" s="140">
        <v>2004</v>
      </c>
      <c r="K32" s="140">
        <v>2005</v>
      </c>
      <c r="L32" s="140">
        <v>2006</v>
      </c>
      <c r="M32" s="140">
        <v>2007</v>
      </c>
      <c r="N32" s="140">
        <v>2008</v>
      </c>
      <c r="O32" s="140">
        <v>2009</v>
      </c>
      <c r="P32" s="140">
        <v>2010</v>
      </c>
      <c r="Q32" s="140">
        <v>2011</v>
      </c>
      <c r="R32" s="140">
        <v>2012</v>
      </c>
      <c r="S32" s="140">
        <v>2013</v>
      </c>
      <c r="T32" s="140">
        <v>2014</v>
      </c>
      <c r="U32" s="140">
        <v>2015</v>
      </c>
      <c r="V32" s="140">
        <v>2016</v>
      </c>
      <c r="W32" s="140">
        <v>2017</v>
      </c>
      <c r="X32" s="140">
        <v>2018</v>
      </c>
      <c r="Y32" s="140">
        <v>2019</v>
      </c>
      <c r="Z32" s="2"/>
      <c r="AB32" s="2"/>
      <c r="AC32" s="2"/>
      <c r="AD32" s="2"/>
      <c r="AE32" s="2"/>
      <c r="AF32" s="2"/>
      <c r="AG32" s="2"/>
      <c r="AH32" s="2"/>
      <c r="AI32" s="2"/>
      <c r="AJ32" s="2"/>
      <c r="AK32" s="2"/>
      <c r="AL32" s="2"/>
      <c r="AM32" s="2"/>
      <c r="AN32" s="2"/>
      <c r="AO32" s="2"/>
    </row>
    <row r="33" spans="1:41" x14ac:dyDescent="0.25">
      <c r="A33" s="2"/>
      <c r="B33" s="693" t="s">
        <v>409</v>
      </c>
      <c r="C33" s="147" t="s">
        <v>327</v>
      </c>
      <c r="D33" s="147">
        <v>2000</v>
      </c>
      <c r="E33" s="147">
        <v>2019</v>
      </c>
      <c r="F33" s="147" t="s">
        <v>266</v>
      </c>
      <c r="G33" s="147" t="s">
        <v>266</v>
      </c>
      <c r="H33" s="147" t="s">
        <v>266</v>
      </c>
      <c r="I33" s="147" t="s">
        <v>266</v>
      </c>
      <c r="J33" s="147" t="s">
        <v>266</v>
      </c>
      <c r="K33" s="147" t="s">
        <v>266</v>
      </c>
      <c r="L33" s="147" t="s">
        <v>266</v>
      </c>
      <c r="M33" s="147" t="s">
        <v>266</v>
      </c>
      <c r="N33" s="147" t="s">
        <v>266</v>
      </c>
      <c r="O33" s="147" t="s">
        <v>266</v>
      </c>
      <c r="P33" s="147" t="s">
        <v>266</v>
      </c>
      <c r="Q33" s="147" t="s">
        <v>266</v>
      </c>
      <c r="R33" s="147" t="s">
        <v>266</v>
      </c>
      <c r="S33" s="147" t="s">
        <v>266</v>
      </c>
      <c r="T33" s="147" t="s">
        <v>266</v>
      </c>
      <c r="U33" s="147" t="s">
        <v>266</v>
      </c>
      <c r="V33" s="147" t="s">
        <v>266</v>
      </c>
      <c r="W33" s="147" t="s">
        <v>266</v>
      </c>
      <c r="X33" s="147" t="s">
        <v>266</v>
      </c>
      <c r="Y33" s="147" t="s">
        <v>266</v>
      </c>
      <c r="Z33" s="90"/>
      <c r="AB33" s="90"/>
      <c r="AC33" s="2"/>
      <c r="AD33" s="2"/>
      <c r="AE33" s="2"/>
      <c r="AF33" s="2"/>
      <c r="AG33" s="2"/>
      <c r="AH33" s="2"/>
      <c r="AI33" s="2"/>
      <c r="AJ33" s="2"/>
      <c r="AK33" s="2"/>
      <c r="AL33" s="2"/>
      <c r="AM33" s="2"/>
      <c r="AN33" s="2"/>
      <c r="AO33" s="2"/>
    </row>
    <row r="34" spans="1:41" x14ac:dyDescent="0.25">
      <c r="A34" s="2"/>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90"/>
      <c r="AB34" s="90"/>
      <c r="AC34" s="2"/>
      <c r="AD34" s="2"/>
      <c r="AE34" s="2"/>
      <c r="AF34" s="2"/>
      <c r="AG34" s="2"/>
      <c r="AH34" s="2"/>
      <c r="AI34" s="2"/>
      <c r="AJ34" s="2"/>
      <c r="AK34" s="2"/>
      <c r="AL34" s="2"/>
      <c r="AM34" s="2"/>
      <c r="AN34" s="2"/>
      <c r="AO34" s="2"/>
    </row>
    <row r="35" spans="1:41" x14ac:dyDescent="0.25">
      <c r="A35" s="2"/>
      <c r="B35" s="204" t="s">
        <v>297</v>
      </c>
      <c r="C35" s="206">
        <f t="shared" ref="C35:C67" si="3">(D35+E35)/2</f>
        <v>6928481000</v>
      </c>
      <c r="D35" s="206">
        <v>6143494000</v>
      </c>
      <c r="E35" s="206">
        <v>7713468000</v>
      </c>
      <c r="F35" s="218">
        <v>2434.1</v>
      </c>
      <c r="G35" s="218">
        <v>2522.5</v>
      </c>
      <c r="H35" s="218">
        <v>2580.1999999999998</v>
      </c>
      <c r="I35" s="218">
        <v>2580.1999999999998</v>
      </c>
      <c r="J35" s="218">
        <v>2625.2</v>
      </c>
      <c r="K35" s="218">
        <v>2625.2</v>
      </c>
      <c r="L35" s="218">
        <v>2654.4</v>
      </c>
      <c r="M35" s="218">
        <v>2607.4</v>
      </c>
      <c r="N35" s="218">
        <v>2598.9</v>
      </c>
      <c r="O35" s="218">
        <v>2556.6999999999998</v>
      </c>
      <c r="P35" s="218">
        <v>2628.55</v>
      </c>
      <c r="Q35" s="218">
        <v>2515.6999999999998</v>
      </c>
      <c r="R35" s="218">
        <v>2346</v>
      </c>
      <c r="S35" s="219">
        <v>2359</v>
      </c>
      <c r="T35" s="219">
        <v>2411</v>
      </c>
      <c r="U35" s="219">
        <v>2441.3000000000002</v>
      </c>
      <c r="V35" s="554">
        <v>2490.1999999999998</v>
      </c>
      <c r="W35" s="554">
        <v>2519</v>
      </c>
      <c r="X35" s="219">
        <v>2563</v>
      </c>
      <c r="Y35" s="630">
        <v>2657</v>
      </c>
      <c r="Z35" s="90"/>
      <c r="AB35" s="90"/>
      <c r="AC35" s="2"/>
      <c r="AD35" s="2"/>
      <c r="AE35" s="2"/>
      <c r="AF35" s="2"/>
      <c r="AG35" s="2"/>
      <c r="AH35" s="2"/>
      <c r="AI35" s="2"/>
      <c r="AJ35" s="2"/>
      <c r="AK35" s="2"/>
      <c r="AL35" s="2"/>
      <c r="AM35" s="2"/>
      <c r="AN35" s="2"/>
      <c r="AO35" s="2"/>
    </row>
    <row r="36" spans="1:41" x14ac:dyDescent="0.25">
      <c r="A36" s="2"/>
      <c r="B36" s="544" t="s">
        <v>219</v>
      </c>
      <c r="C36" s="83">
        <f t="shared" si="3"/>
        <v>40826000</v>
      </c>
      <c r="D36" s="83">
        <v>36871000</v>
      </c>
      <c r="E36" s="83">
        <v>44781000</v>
      </c>
      <c r="F36" s="88">
        <v>6</v>
      </c>
      <c r="G36" s="88">
        <v>6.5</v>
      </c>
      <c r="H36" s="88">
        <v>5.4</v>
      </c>
      <c r="I36" s="144">
        <v>5.4</v>
      </c>
      <c r="J36" s="144">
        <v>6.4</v>
      </c>
      <c r="K36" s="88">
        <v>6.4</v>
      </c>
      <c r="L36" s="88">
        <v>7.2</v>
      </c>
      <c r="M36" s="88">
        <v>6.7</v>
      </c>
      <c r="N36" s="88">
        <v>6.8</v>
      </c>
      <c r="O36" s="88">
        <v>7.6</v>
      </c>
      <c r="P36" s="88">
        <v>6.7</v>
      </c>
      <c r="Q36" s="145">
        <v>5.9</v>
      </c>
      <c r="R36" s="145">
        <v>5.9</v>
      </c>
      <c r="S36" s="141">
        <v>5.7</v>
      </c>
      <c r="T36" s="141">
        <v>5.3</v>
      </c>
      <c r="U36" s="141">
        <v>6.5</v>
      </c>
      <c r="V36" s="141">
        <v>7.7</v>
      </c>
      <c r="W36" s="141">
        <v>6.2</v>
      </c>
      <c r="X36" s="627">
        <v>6.5</v>
      </c>
      <c r="Y36" s="231">
        <v>7.9</v>
      </c>
      <c r="Z36" s="90"/>
      <c r="AB36" s="90"/>
      <c r="AC36" s="2"/>
      <c r="AD36" s="2"/>
      <c r="AE36" s="2"/>
      <c r="AF36" s="2"/>
      <c r="AG36" s="2"/>
      <c r="AH36" s="2"/>
      <c r="AI36" s="2"/>
      <c r="AJ36" s="2"/>
      <c r="AK36" s="2"/>
      <c r="AL36" s="2"/>
      <c r="AM36" s="2"/>
      <c r="AN36" s="2"/>
      <c r="AO36" s="2"/>
    </row>
    <row r="37" spans="1:41" x14ac:dyDescent="0.25">
      <c r="A37" s="2"/>
      <c r="B37" s="544" t="s">
        <v>99</v>
      </c>
      <c r="C37" s="83">
        <f t="shared" si="3"/>
        <v>3014000</v>
      </c>
      <c r="D37" s="83">
        <v>3070000</v>
      </c>
      <c r="E37" s="83">
        <v>2958000</v>
      </c>
      <c r="F37" s="88">
        <v>1.8</v>
      </c>
      <c r="G37" s="88">
        <v>2</v>
      </c>
      <c r="H37" s="88">
        <v>2.1</v>
      </c>
      <c r="I37" s="144">
        <v>2.1</v>
      </c>
      <c r="J37" s="144">
        <v>2.5</v>
      </c>
      <c r="K37" s="88">
        <v>2.5</v>
      </c>
      <c r="L37" s="88">
        <v>2.4</v>
      </c>
      <c r="M37" s="88">
        <v>2.35</v>
      </c>
      <c r="N37" s="88">
        <v>2.2999999999999998</v>
      </c>
      <c r="O37" s="88">
        <v>2.2999999999999998</v>
      </c>
      <c r="P37" s="88">
        <v>2.2999999999999998</v>
      </c>
      <c r="Q37" s="145">
        <v>2.4</v>
      </c>
      <c r="R37" s="145">
        <v>2.1</v>
      </c>
      <c r="S37" s="141">
        <v>2.2000000000000002</v>
      </c>
      <c r="T37" s="141">
        <v>2.2999999999999998</v>
      </c>
      <c r="U37" s="141">
        <v>2.6</v>
      </c>
      <c r="V37" s="141">
        <v>2.2000000000000002</v>
      </c>
      <c r="W37" s="141">
        <v>2.4</v>
      </c>
      <c r="X37" s="627">
        <v>1.9</v>
      </c>
      <c r="Y37" s="231">
        <v>2</v>
      </c>
      <c r="Z37" s="90"/>
      <c r="AB37" s="90"/>
      <c r="AC37" s="2"/>
      <c r="AD37" s="2"/>
      <c r="AE37" s="2"/>
      <c r="AF37" s="2"/>
      <c r="AG37" s="2"/>
      <c r="AH37" s="2"/>
      <c r="AI37" s="2"/>
      <c r="AJ37" s="2"/>
      <c r="AK37" s="2"/>
      <c r="AL37" s="2"/>
      <c r="AM37" s="2"/>
      <c r="AN37" s="2"/>
      <c r="AO37" s="2"/>
    </row>
    <row r="38" spans="1:41" x14ac:dyDescent="0.25">
      <c r="A38" s="2"/>
      <c r="B38" s="544" t="s">
        <v>28</v>
      </c>
      <c r="C38" s="83">
        <f t="shared" si="3"/>
        <v>10910500</v>
      </c>
      <c r="D38" s="83">
        <v>10282000</v>
      </c>
      <c r="E38" s="85">
        <v>11539000</v>
      </c>
      <c r="F38" s="88">
        <v>45.7</v>
      </c>
      <c r="G38" s="88">
        <v>44</v>
      </c>
      <c r="H38" s="88">
        <v>44.7</v>
      </c>
      <c r="I38" s="144">
        <v>44.7</v>
      </c>
      <c r="J38" s="144">
        <v>45.3</v>
      </c>
      <c r="K38" s="88">
        <v>45.3</v>
      </c>
      <c r="L38" s="88">
        <v>44.3</v>
      </c>
      <c r="M38" s="88">
        <v>46</v>
      </c>
      <c r="N38" s="88">
        <v>43.4</v>
      </c>
      <c r="O38" s="88">
        <v>45</v>
      </c>
      <c r="P38" s="88">
        <v>45.7</v>
      </c>
      <c r="Q38" s="145">
        <v>45.9</v>
      </c>
      <c r="R38" s="145">
        <v>38.5</v>
      </c>
      <c r="S38" s="141">
        <v>40.6</v>
      </c>
      <c r="T38" s="141">
        <v>32.1</v>
      </c>
      <c r="U38" s="141">
        <v>24.8</v>
      </c>
      <c r="V38" s="141">
        <v>41.3</v>
      </c>
      <c r="W38" s="141">
        <v>40</v>
      </c>
      <c r="X38" s="627">
        <v>27.3</v>
      </c>
      <c r="Y38" s="231">
        <v>41.4</v>
      </c>
      <c r="Z38" s="90"/>
      <c r="AB38" s="90"/>
      <c r="AC38" s="2"/>
      <c r="AD38" s="2"/>
      <c r="AE38" s="2"/>
      <c r="AF38" s="2"/>
      <c r="AG38" s="2"/>
      <c r="AH38" s="2"/>
      <c r="AI38" s="2"/>
      <c r="AJ38" s="2"/>
      <c r="AK38" s="2"/>
      <c r="AL38" s="2"/>
      <c r="AM38" s="2"/>
      <c r="AN38" s="2"/>
      <c r="AO38" s="2"/>
    </row>
    <row r="39" spans="1:41" x14ac:dyDescent="0.25">
      <c r="A39" s="2"/>
      <c r="B39" s="544" t="s">
        <v>80</v>
      </c>
      <c r="C39" s="83">
        <f t="shared" si="3"/>
        <v>192920000</v>
      </c>
      <c r="D39" s="83">
        <v>174790000</v>
      </c>
      <c r="E39" s="85">
        <v>211050000</v>
      </c>
      <c r="F39" s="88">
        <v>4.9000000000000004</v>
      </c>
      <c r="G39" s="88">
        <v>14.3</v>
      </c>
      <c r="H39" s="88">
        <v>13.8</v>
      </c>
      <c r="I39" s="144">
        <v>13.8</v>
      </c>
      <c r="J39" s="144">
        <v>9.9</v>
      </c>
      <c r="K39" s="88">
        <v>9.9</v>
      </c>
      <c r="L39" s="88">
        <v>13</v>
      </c>
      <c r="M39" s="88">
        <v>11.7</v>
      </c>
      <c r="N39" s="88">
        <v>14</v>
      </c>
      <c r="O39" s="88">
        <v>12.2</v>
      </c>
      <c r="P39" s="88">
        <v>13.9</v>
      </c>
      <c r="Q39" s="145">
        <v>14.8</v>
      </c>
      <c r="R39" s="145">
        <v>15.2</v>
      </c>
      <c r="S39" s="141">
        <v>13.8</v>
      </c>
      <c r="T39" s="141">
        <v>14.5</v>
      </c>
      <c r="U39" s="141">
        <v>13.9</v>
      </c>
      <c r="V39" s="141">
        <v>15.9</v>
      </c>
      <c r="W39" s="141">
        <v>15.7</v>
      </c>
      <c r="X39" s="627">
        <v>14.8</v>
      </c>
      <c r="Y39" s="231">
        <v>15.2</v>
      </c>
      <c r="Z39" s="90"/>
      <c r="AB39" s="90"/>
      <c r="AC39" s="2"/>
      <c r="AD39" s="2"/>
      <c r="AE39" s="2"/>
      <c r="AF39" s="2"/>
      <c r="AG39" s="2"/>
      <c r="AH39" s="2"/>
      <c r="AI39" s="2"/>
      <c r="AJ39" s="2"/>
      <c r="AK39" s="2"/>
      <c r="AL39" s="2"/>
      <c r="AM39" s="2"/>
      <c r="AN39" s="2"/>
      <c r="AO39" s="2"/>
    </row>
    <row r="40" spans="1:41" x14ac:dyDescent="0.25">
      <c r="A40" s="2"/>
      <c r="B40" s="544" t="s">
        <v>73</v>
      </c>
      <c r="C40" s="83">
        <f t="shared" si="3"/>
        <v>7499000</v>
      </c>
      <c r="D40" s="83">
        <v>7998000</v>
      </c>
      <c r="E40" s="85">
        <v>7000000</v>
      </c>
      <c r="F40" s="88">
        <v>17.3</v>
      </c>
      <c r="G40" s="88">
        <v>18.2</v>
      </c>
      <c r="H40" s="88">
        <v>20.2</v>
      </c>
      <c r="I40" s="144">
        <v>20.2</v>
      </c>
      <c r="J40" s="144">
        <v>17.3</v>
      </c>
      <c r="K40" s="88">
        <v>17.3</v>
      </c>
      <c r="L40" s="88">
        <v>18.100000000000001</v>
      </c>
      <c r="M40" s="88">
        <v>13.7</v>
      </c>
      <c r="N40" s="88">
        <v>14.7</v>
      </c>
      <c r="O40" s="88">
        <v>14.2</v>
      </c>
      <c r="P40" s="88">
        <v>14.2</v>
      </c>
      <c r="Q40" s="145">
        <v>15.3</v>
      </c>
      <c r="R40" s="145">
        <v>14.9</v>
      </c>
      <c r="S40" s="141">
        <v>13.3</v>
      </c>
      <c r="T40" s="141">
        <v>15</v>
      </c>
      <c r="U40" s="141">
        <v>14.7</v>
      </c>
      <c r="V40" s="141">
        <v>15.8</v>
      </c>
      <c r="W40" s="141">
        <v>15.5</v>
      </c>
      <c r="X40" s="627">
        <v>15.4</v>
      </c>
      <c r="Y40" s="231">
        <v>15.9</v>
      </c>
      <c r="Z40" s="90"/>
      <c r="AB40" s="90"/>
      <c r="AC40" s="2"/>
      <c r="AD40" s="2"/>
      <c r="AE40" s="2"/>
      <c r="AF40" s="2"/>
      <c r="AG40" s="2"/>
      <c r="AH40" s="2"/>
      <c r="AI40" s="2"/>
      <c r="AJ40" s="2"/>
      <c r="AK40" s="2"/>
      <c r="AL40" s="2"/>
      <c r="AM40" s="2"/>
      <c r="AN40" s="2"/>
      <c r="AO40" s="2"/>
    </row>
    <row r="41" spans="1:41" x14ac:dyDescent="0.25">
      <c r="A41" s="2"/>
      <c r="B41" s="544" t="s">
        <v>23</v>
      </c>
      <c r="C41" s="83">
        <f t="shared" si="3"/>
        <v>33999500</v>
      </c>
      <c r="D41" s="83">
        <v>30588000</v>
      </c>
      <c r="E41" s="85">
        <v>37411000</v>
      </c>
      <c r="F41" s="88">
        <v>68.7</v>
      </c>
      <c r="G41" s="88">
        <v>72.900000000000006</v>
      </c>
      <c r="H41" s="88">
        <v>71.2</v>
      </c>
      <c r="I41" s="144">
        <v>71.2</v>
      </c>
      <c r="J41" s="144">
        <v>86.8</v>
      </c>
      <c r="K41" s="88">
        <v>86.8</v>
      </c>
      <c r="L41" s="88">
        <v>92.4</v>
      </c>
      <c r="M41" s="88">
        <v>88.2</v>
      </c>
      <c r="N41" s="88">
        <v>88.6</v>
      </c>
      <c r="O41" s="88">
        <v>85.3</v>
      </c>
      <c r="P41" s="88">
        <v>85.5</v>
      </c>
      <c r="Q41" s="145">
        <v>88.3</v>
      </c>
      <c r="R41" s="145">
        <v>89.1</v>
      </c>
      <c r="S41" s="141">
        <v>94.3</v>
      </c>
      <c r="T41" s="141">
        <v>98.6</v>
      </c>
      <c r="U41" s="141">
        <v>95.6</v>
      </c>
      <c r="V41" s="141">
        <v>97.4</v>
      </c>
      <c r="W41" s="141">
        <v>96</v>
      </c>
      <c r="X41" s="627">
        <v>94.5</v>
      </c>
      <c r="Y41" s="231">
        <v>94.9</v>
      </c>
      <c r="Z41" s="90"/>
      <c r="AB41" s="90"/>
      <c r="AC41" s="2"/>
      <c r="AD41" s="2"/>
      <c r="AE41" s="2"/>
      <c r="AF41" s="2"/>
      <c r="AG41" s="2"/>
      <c r="AH41" s="2"/>
      <c r="AI41" s="2"/>
      <c r="AJ41" s="2"/>
      <c r="AK41" s="2"/>
      <c r="AL41" s="2"/>
      <c r="AM41" s="2"/>
      <c r="AN41" s="2"/>
      <c r="AO41" s="2"/>
    </row>
    <row r="42" spans="1:41" x14ac:dyDescent="0.25">
      <c r="A42" s="2"/>
      <c r="B42" s="544" t="s">
        <v>59</v>
      </c>
      <c r="C42" s="83">
        <f t="shared" si="3"/>
        <v>1362167500</v>
      </c>
      <c r="D42" s="83">
        <v>1290551000</v>
      </c>
      <c r="E42" s="85">
        <v>1433784000</v>
      </c>
      <c r="F42" s="88">
        <v>16</v>
      </c>
      <c r="G42" s="88">
        <v>16.7</v>
      </c>
      <c r="H42" s="88">
        <v>23.5</v>
      </c>
      <c r="I42" s="144">
        <v>23.5</v>
      </c>
      <c r="J42" s="144">
        <v>50.3</v>
      </c>
      <c r="K42" s="88">
        <v>50.3</v>
      </c>
      <c r="L42" s="88">
        <v>51.8</v>
      </c>
      <c r="M42" s="88">
        <v>59.3</v>
      </c>
      <c r="N42" s="88">
        <v>65.3</v>
      </c>
      <c r="O42" s="88">
        <v>65.7</v>
      </c>
      <c r="P42" s="88">
        <v>71</v>
      </c>
      <c r="Q42" s="145">
        <v>82.6</v>
      </c>
      <c r="R42" s="145">
        <v>92.7</v>
      </c>
      <c r="S42" s="141">
        <v>104.8</v>
      </c>
      <c r="T42" s="141">
        <v>123.8</v>
      </c>
      <c r="U42" s="141">
        <v>161.19999999999999</v>
      </c>
      <c r="V42" s="141">
        <v>210.5</v>
      </c>
      <c r="W42" s="141">
        <v>247.5</v>
      </c>
      <c r="X42" s="627">
        <v>277.10000000000002</v>
      </c>
      <c r="Y42" s="231">
        <v>330.1</v>
      </c>
      <c r="Z42" s="90"/>
      <c r="AB42" s="90"/>
      <c r="AC42" s="2"/>
      <c r="AD42" s="2"/>
      <c r="AE42" s="2"/>
      <c r="AF42" s="2"/>
      <c r="AG42" s="2"/>
      <c r="AH42" s="2"/>
      <c r="AI42" s="2"/>
      <c r="AJ42" s="2"/>
      <c r="AK42" s="2"/>
      <c r="AL42" s="2"/>
      <c r="AM42" s="2"/>
      <c r="AN42" s="2"/>
      <c r="AO42" s="2"/>
    </row>
    <row r="43" spans="1:41" x14ac:dyDescent="0.25">
      <c r="A43" s="2"/>
      <c r="B43" s="544" t="s">
        <v>38</v>
      </c>
      <c r="C43" s="83">
        <f t="shared" si="3"/>
        <v>10489000</v>
      </c>
      <c r="D43" s="83">
        <v>10289000</v>
      </c>
      <c r="E43" s="85">
        <v>10689000</v>
      </c>
      <c r="F43" s="88">
        <v>12.9</v>
      </c>
      <c r="G43" s="88">
        <v>16.2</v>
      </c>
      <c r="H43" s="88">
        <v>18.7</v>
      </c>
      <c r="I43" s="144">
        <v>18.7</v>
      </c>
      <c r="J43" s="144">
        <v>23.3</v>
      </c>
      <c r="K43" s="88">
        <v>23.3</v>
      </c>
      <c r="L43" s="88">
        <v>24.5</v>
      </c>
      <c r="M43" s="88">
        <v>24.6</v>
      </c>
      <c r="N43" s="88">
        <v>25</v>
      </c>
      <c r="O43" s="88">
        <v>25.7</v>
      </c>
      <c r="P43" s="88">
        <v>26.4</v>
      </c>
      <c r="Q43" s="145">
        <v>26.7</v>
      </c>
      <c r="R43" s="145">
        <v>28.6</v>
      </c>
      <c r="S43" s="141">
        <v>29</v>
      </c>
      <c r="T43" s="141">
        <v>28.6</v>
      </c>
      <c r="U43" s="141">
        <v>25.3</v>
      </c>
      <c r="V43" s="141">
        <v>22.7</v>
      </c>
      <c r="W43" s="141">
        <v>26.8</v>
      </c>
      <c r="X43" s="627">
        <v>28.3</v>
      </c>
      <c r="Y43" s="231">
        <v>28.6</v>
      </c>
      <c r="Z43" s="90"/>
      <c r="AB43" s="90"/>
      <c r="AC43" s="2"/>
      <c r="AD43" s="2"/>
      <c r="AE43" s="2"/>
      <c r="AF43" s="2"/>
      <c r="AG43" s="2"/>
      <c r="AH43" s="2"/>
      <c r="AI43" s="2"/>
      <c r="AJ43" s="2"/>
      <c r="AK43" s="2"/>
      <c r="AL43" s="2"/>
      <c r="AM43" s="2"/>
      <c r="AN43" s="2"/>
      <c r="AO43" s="2"/>
    </row>
    <row r="44" spans="1:41" x14ac:dyDescent="0.25">
      <c r="A44" s="2"/>
      <c r="B44" s="544" t="s">
        <v>25</v>
      </c>
      <c r="C44" s="83">
        <f t="shared" si="3"/>
        <v>5360000</v>
      </c>
      <c r="D44" s="83">
        <v>5188000</v>
      </c>
      <c r="E44" s="85">
        <v>5532000</v>
      </c>
      <c r="F44" s="88">
        <v>21.3</v>
      </c>
      <c r="G44" s="88">
        <v>21.7</v>
      </c>
      <c r="H44" s="88">
        <v>21.4</v>
      </c>
      <c r="I44" s="144">
        <v>21.4</v>
      </c>
      <c r="J44" s="144">
        <v>22.3</v>
      </c>
      <c r="K44" s="88">
        <v>22.3</v>
      </c>
      <c r="L44" s="88">
        <v>22</v>
      </c>
      <c r="M44" s="88">
        <v>22.5</v>
      </c>
      <c r="N44" s="88">
        <v>22</v>
      </c>
      <c r="O44" s="88">
        <v>22.6</v>
      </c>
      <c r="P44" s="88">
        <v>21.9</v>
      </c>
      <c r="Q44" s="145">
        <v>22.3</v>
      </c>
      <c r="R44" s="145">
        <v>22.1</v>
      </c>
      <c r="S44" s="141">
        <v>22.7</v>
      </c>
      <c r="T44" s="141">
        <v>22.6</v>
      </c>
      <c r="U44" s="141">
        <v>22.3</v>
      </c>
      <c r="V44" s="141">
        <v>22.3</v>
      </c>
      <c r="W44" s="141">
        <v>21.6</v>
      </c>
      <c r="X44" s="627">
        <v>21.9</v>
      </c>
      <c r="Y44" s="231">
        <v>22.9</v>
      </c>
      <c r="Z44" s="90"/>
      <c r="AB44" s="90"/>
      <c r="AC44" s="2"/>
      <c r="AD44" s="2"/>
      <c r="AE44" s="2"/>
      <c r="AF44" s="2"/>
      <c r="AG44" s="2"/>
      <c r="AH44" s="2"/>
      <c r="AI44" s="2"/>
      <c r="AJ44" s="2"/>
      <c r="AK44" s="2"/>
      <c r="AL44" s="2"/>
      <c r="AM44" s="2"/>
      <c r="AN44" s="2"/>
      <c r="AO44" s="2"/>
    </row>
    <row r="45" spans="1:41" x14ac:dyDescent="0.25">
      <c r="A45" s="2"/>
      <c r="B45" s="544" t="s">
        <v>49</v>
      </c>
      <c r="C45" s="83">
        <f t="shared" si="3"/>
        <v>62072500</v>
      </c>
      <c r="D45" s="83">
        <v>59015000</v>
      </c>
      <c r="E45" s="85">
        <v>65130000</v>
      </c>
      <c r="F45" s="88">
        <v>394.4</v>
      </c>
      <c r="G45" s="88">
        <v>400.9</v>
      </c>
      <c r="H45" s="88">
        <v>415.5</v>
      </c>
      <c r="I45" s="144">
        <v>415.5</v>
      </c>
      <c r="J45" s="144">
        <v>430.9</v>
      </c>
      <c r="K45" s="88">
        <v>430.9</v>
      </c>
      <c r="L45" s="88">
        <v>428.7</v>
      </c>
      <c r="M45" s="88">
        <v>420.1</v>
      </c>
      <c r="N45" s="88">
        <v>418.3</v>
      </c>
      <c r="O45" s="88">
        <v>391.7</v>
      </c>
      <c r="P45" s="88">
        <v>410.1</v>
      </c>
      <c r="Q45" s="145">
        <v>423.5</v>
      </c>
      <c r="R45" s="145">
        <v>407.4</v>
      </c>
      <c r="S45" s="141">
        <v>405.9</v>
      </c>
      <c r="T45" s="141">
        <v>418</v>
      </c>
      <c r="U45" s="141">
        <v>419</v>
      </c>
      <c r="V45" s="141">
        <v>384</v>
      </c>
      <c r="W45" s="141">
        <v>379.1</v>
      </c>
      <c r="X45" s="627">
        <v>395.9</v>
      </c>
      <c r="Y45" s="231">
        <v>382.4</v>
      </c>
      <c r="Z45" s="90"/>
      <c r="AB45" s="90"/>
      <c r="AC45" s="2"/>
      <c r="AD45" s="2"/>
      <c r="AE45" s="2"/>
      <c r="AF45" s="2"/>
      <c r="AG45" s="2"/>
      <c r="AH45" s="2"/>
      <c r="AI45" s="2"/>
      <c r="AJ45" s="2"/>
      <c r="AK45" s="2"/>
      <c r="AL45" s="2"/>
      <c r="AM45" s="2"/>
      <c r="AN45" s="2"/>
      <c r="AO45" s="2"/>
    </row>
    <row r="46" spans="1:41" x14ac:dyDescent="0.25">
      <c r="A46" s="2"/>
      <c r="B46" s="544" t="s">
        <v>35</v>
      </c>
      <c r="C46" s="83">
        <f t="shared" si="3"/>
        <v>82459000</v>
      </c>
      <c r="D46" s="83">
        <v>81401000</v>
      </c>
      <c r="E46" s="85">
        <v>83517000</v>
      </c>
      <c r="F46" s="88">
        <v>161.19999999999999</v>
      </c>
      <c r="G46" s="88">
        <v>162.6</v>
      </c>
      <c r="H46" s="88">
        <v>163.30000000000001</v>
      </c>
      <c r="I46" s="144">
        <v>163.30000000000001</v>
      </c>
      <c r="J46" s="144">
        <v>154.6</v>
      </c>
      <c r="K46" s="88">
        <v>154.6</v>
      </c>
      <c r="L46" s="88">
        <v>158.69999999999999</v>
      </c>
      <c r="M46" s="88">
        <v>133.19999999999999</v>
      </c>
      <c r="N46" s="88">
        <v>140.9</v>
      </c>
      <c r="O46" s="88">
        <v>127.7</v>
      </c>
      <c r="P46" s="88">
        <v>133</v>
      </c>
      <c r="Q46" s="145">
        <v>102.3</v>
      </c>
      <c r="R46" s="145">
        <v>94.1</v>
      </c>
      <c r="S46" s="141">
        <v>92.1</v>
      </c>
      <c r="T46" s="141">
        <v>91.8</v>
      </c>
      <c r="U46" s="141">
        <v>86.8</v>
      </c>
      <c r="V46" s="141">
        <v>80.099999999999994</v>
      </c>
      <c r="W46" s="141">
        <v>72.2</v>
      </c>
      <c r="X46" s="627">
        <v>71.900000000000006</v>
      </c>
      <c r="Y46" s="231">
        <v>71.900000000000006</v>
      </c>
      <c r="Z46" s="90"/>
      <c r="AB46" s="90"/>
      <c r="AC46" s="2"/>
      <c r="AD46" s="2"/>
      <c r="AE46" s="2"/>
      <c r="AF46" s="2"/>
      <c r="AG46" s="2"/>
      <c r="AH46" s="2"/>
      <c r="AI46" s="2"/>
      <c r="AJ46" s="2"/>
      <c r="AK46" s="2"/>
      <c r="AL46" s="2"/>
      <c r="AM46" s="2"/>
      <c r="AN46" s="2"/>
      <c r="AO46" s="2"/>
    </row>
    <row r="47" spans="1:41" x14ac:dyDescent="0.25">
      <c r="A47" s="2"/>
      <c r="B47" s="544" t="s">
        <v>71</v>
      </c>
      <c r="C47" s="83">
        <f t="shared" si="3"/>
        <v>9953000</v>
      </c>
      <c r="D47" s="83">
        <v>10221000</v>
      </c>
      <c r="E47" s="85">
        <v>9685000</v>
      </c>
      <c r="F47" s="88">
        <v>13.5</v>
      </c>
      <c r="G47" s="88">
        <v>13.4</v>
      </c>
      <c r="H47" s="88">
        <v>12.8</v>
      </c>
      <c r="I47" s="144">
        <v>12.8</v>
      </c>
      <c r="J47" s="144">
        <v>13</v>
      </c>
      <c r="K47" s="88">
        <v>13</v>
      </c>
      <c r="L47" s="88">
        <v>12.5</v>
      </c>
      <c r="M47" s="88">
        <v>13.9</v>
      </c>
      <c r="N47" s="88">
        <v>14</v>
      </c>
      <c r="O47" s="88">
        <v>14.3</v>
      </c>
      <c r="P47" s="88">
        <v>14.7</v>
      </c>
      <c r="Q47" s="145">
        <v>14.7</v>
      </c>
      <c r="R47" s="145">
        <v>14.8</v>
      </c>
      <c r="S47" s="141">
        <v>14.5</v>
      </c>
      <c r="T47" s="141">
        <v>14.8</v>
      </c>
      <c r="U47" s="141">
        <v>15</v>
      </c>
      <c r="V47" s="141">
        <v>15.2</v>
      </c>
      <c r="W47" s="141">
        <v>15.2</v>
      </c>
      <c r="X47" s="627">
        <v>14.9</v>
      </c>
      <c r="Y47" s="231">
        <v>15.4</v>
      </c>
      <c r="Z47" s="90"/>
      <c r="AB47" s="90"/>
      <c r="AC47" s="2"/>
      <c r="AD47" s="2"/>
      <c r="AE47" s="2"/>
      <c r="AF47" s="2"/>
      <c r="AG47" s="2"/>
      <c r="AH47" s="2"/>
      <c r="AI47" s="2"/>
      <c r="AJ47" s="2"/>
      <c r="AK47" s="2"/>
      <c r="AL47" s="2"/>
      <c r="AM47" s="2"/>
      <c r="AN47" s="2"/>
      <c r="AO47" s="2"/>
    </row>
    <row r="48" spans="1:41" x14ac:dyDescent="0.25">
      <c r="A48" s="2"/>
      <c r="B48" s="544" t="s">
        <v>106</v>
      </c>
      <c r="C48" s="83">
        <f t="shared" si="3"/>
        <v>1211497000</v>
      </c>
      <c r="D48" s="83">
        <v>1056576000</v>
      </c>
      <c r="E48" s="85">
        <v>1366418000</v>
      </c>
      <c r="F48" s="88">
        <v>14.1</v>
      </c>
      <c r="G48" s="88">
        <v>18.2</v>
      </c>
      <c r="H48" s="88">
        <v>17.8</v>
      </c>
      <c r="I48" s="144">
        <v>17.8</v>
      </c>
      <c r="J48" s="144">
        <v>15.7</v>
      </c>
      <c r="K48" s="88">
        <v>15.7</v>
      </c>
      <c r="L48" s="88">
        <v>15.6</v>
      </c>
      <c r="M48" s="88">
        <v>15.8</v>
      </c>
      <c r="N48" s="88">
        <v>13.2</v>
      </c>
      <c r="O48" s="88">
        <v>14.8</v>
      </c>
      <c r="P48" s="88">
        <v>20.5</v>
      </c>
      <c r="Q48" s="145">
        <v>28.9</v>
      </c>
      <c r="R48" s="145">
        <v>29.7</v>
      </c>
      <c r="S48" s="141">
        <v>30</v>
      </c>
      <c r="T48" s="141">
        <v>33.200000000000003</v>
      </c>
      <c r="U48" s="141">
        <v>34.6</v>
      </c>
      <c r="V48" s="141">
        <v>35</v>
      </c>
      <c r="W48" s="141">
        <v>34.9</v>
      </c>
      <c r="X48" s="627">
        <v>35.4</v>
      </c>
      <c r="Y48" s="231">
        <v>40.700000000000003</v>
      </c>
      <c r="Z48" s="90"/>
      <c r="AB48" s="90"/>
      <c r="AC48" s="2"/>
      <c r="AD48" s="2"/>
      <c r="AE48" s="2"/>
      <c r="AF48" s="2"/>
      <c r="AG48" s="2"/>
      <c r="AH48" s="2"/>
      <c r="AI48" s="2"/>
      <c r="AJ48" s="2"/>
      <c r="AK48" s="2"/>
      <c r="AL48" s="2"/>
      <c r="AM48" s="2"/>
      <c r="AN48" s="2"/>
      <c r="AO48" s="2"/>
    </row>
    <row r="49" spans="1:41" x14ac:dyDescent="0.25">
      <c r="A49" s="2"/>
      <c r="B49" s="544" t="s">
        <v>42</v>
      </c>
      <c r="C49" s="83">
        <f t="shared" si="3"/>
        <v>74268500</v>
      </c>
      <c r="D49" s="83">
        <v>65623000</v>
      </c>
      <c r="E49" s="85">
        <v>82914000</v>
      </c>
      <c r="F49" s="89">
        <v>0</v>
      </c>
      <c r="G49" s="89">
        <v>0</v>
      </c>
      <c r="H49" s="89">
        <v>0</v>
      </c>
      <c r="I49" s="89">
        <v>0</v>
      </c>
      <c r="J49" s="89">
        <v>0</v>
      </c>
      <c r="K49" s="89">
        <v>0</v>
      </c>
      <c r="L49" s="89">
        <v>0</v>
      </c>
      <c r="M49" s="89">
        <v>0</v>
      </c>
      <c r="N49" s="89">
        <v>0</v>
      </c>
      <c r="O49" s="89">
        <v>0</v>
      </c>
      <c r="P49" s="89">
        <v>0</v>
      </c>
      <c r="Q49" s="89">
        <v>0</v>
      </c>
      <c r="R49" s="89">
        <v>0</v>
      </c>
      <c r="S49" s="558">
        <v>0</v>
      </c>
      <c r="T49" s="141">
        <v>3.7</v>
      </c>
      <c r="U49" s="141">
        <v>3.2</v>
      </c>
      <c r="V49" s="141">
        <v>5.9</v>
      </c>
      <c r="W49" s="141">
        <v>6.4</v>
      </c>
      <c r="X49" s="627">
        <v>6.3</v>
      </c>
      <c r="Y49" s="231">
        <v>5.9</v>
      </c>
      <c r="Z49" s="90"/>
      <c r="AB49" s="90"/>
      <c r="AC49" s="2"/>
      <c r="AD49" s="2"/>
      <c r="AE49" s="2"/>
      <c r="AF49" s="2"/>
      <c r="AG49" s="2"/>
      <c r="AH49" s="2"/>
      <c r="AI49" s="2"/>
      <c r="AJ49" s="2"/>
      <c r="AK49" s="2"/>
      <c r="AL49" s="2"/>
      <c r="AM49" s="2"/>
      <c r="AN49" s="2"/>
      <c r="AO49" s="2"/>
    </row>
    <row r="50" spans="1:41" x14ac:dyDescent="0.25">
      <c r="A50" s="2"/>
      <c r="B50" s="544" t="s">
        <v>30</v>
      </c>
      <c r="C50" s="83">
        <f t="shared" si="3"/>
        <v>127192000</v>
      </c>
      <c r="D50" s="83">
        <v>127524000</v>
      </c>
      <c r="E50" s="85">
        <v>126860000</v>
      </c>
      <c r="F50" s="88">
        <v>293.8</v>
      </c>
      <c r="G50" s="88">
        <v>309</v>
      </c>
      <c r="H50" s="88">
        <v>313.8</v>
      </c>
      <c r="I50" s="144">
        <v>313.8</v>
      </c>
      <c r="J50" s="144">
        <v>280.7</v>
      </c>
      <c r="K50" s="88">
        <v>280.7</v>
      </c>
      <c r="L50" s="88">
        <v>291.5</v>
      </c>
      <c r="M50" s="88">
        <v>267</v>
      </c>
      <c r="N50" s="88">
        <v>240.5</v>
      </c>
      <c r="O50" s="88">
        <v>263.10000000000002</v>
      </c>
      <c r="P50" s="88">
        <v>280.3</v>
      </c>
      <c r="Q50" s="145">
        <v>156.19999999999999</v>
      </c>
      <c r="R50" s="145">
        <v>17.2</v>
      </c>
      <c r="S50" s="141">
        <v>13.9</v>
      </c>
      <c r="T50" s="557">
        <v>0</v>
      </c>
      <c r="U50" s="141">
        <v>4.3</v>
      </c>
      <c r="V50" s="141">
        <v>17.5</v>
      </c>
      <c r="W50" s="141">
        <v>29.1</v>
      </c>
      <c r="X50" s="627">
        <v>49.3</v>
      </c>
      <c r="Y50" s="231">
        <v>65.7</v>
      </c>
      <c r="Z50" s="90"/>
      <c r="AB50" s="90"/>
      <c r="AC50" s="2"/>
      <c r="AD50" s="2"/>
      <c r="AE50" s="2"/>
      <c r="AF50" s="2"/>
      <c r="AG50" s="2"/>
      <c r="AH50" s="2"/>
      <c r="AI50" s="2"/>
      <c r="AJ50" s="2"/>
      <c r="AK50" s="2"/>
      <c r="AL50" s="2"/>
      <c r="AM50" s="2"/>
      <c r="AN50" s="2"/>
      <c r="AO50" s="2"/>
    </row>
    <row r="51" spans="1:41" x14ac:dyDescent="0.25">
      <c r="A51" s="2"/>
      <c r="B51" s="544" t="s">
        <v>97</v>
      </c>
      <c r="C51" s="83">
        <f t="shared" si="3"/>
        <v>3131000</v>
      </c>
      <c r="D51" s="83">
        <v>3502000</v>
      </c>
      <c r="E51" s="85">
        <v>2760000</v>
      </c>
      <c r="F51" s="88">
        <v>8.4</v>
      </c>
      <c r="G51" s="88">
        <v>11.4</v>
      </c>
      <c r="H51" s="88">
        <v>12.9</v>
      </c>
      <c r="I51" s="144">
        <v>12.9</v>
      </c>
      <c r="J51" s="144">
        <v>10.3</v>
      </c>
      <c r="K51" s="88">
        <v>10.3</v>
      </c>
      <c r="L51" s="88">
        <v>8</v>
      </c>
      <c r="M51" s="88">
        <v>9.1</v>
      </c>
      <c r="N51" s="88">
        <v>9.1</v>
      </c>
      <c r="O51" s="88">
        <v>10</v>
      </c>
      <c r="P51" s="83">
        <v>0</v>
      </c>
      <c r="Q51" s="83">
        <v>0</v>
      </c>
      <c r="R51" s="83">
        <v>0</v>
      </c>
      <c r="S51" s="557">
        <v>0</v>
      </c>
      <c r="T51" s="557">
        <v>0</v>
      </c>
      <c r="U51" s="557">
        <v>0</v>
      </c>
      <c r="V51" s="557">
        <v>0</v>
      </c>
      <c r="W51" s="557">
        <v>0</v>
      </c>
      <c r="X51" s="627">
        <v>0</v>
      </c>
      <c r="Y51" s="231">
        <v>0</v>
      </c>
      <c r="Z51" s="90"/>
      <c r="AB51" s="90"/>
      <c r="AC51" s="2"/>
      <c r="AD51" s="2"/>
      <c r="AE51" s="2"/>
      <c r="AF51" s="2"/>
      <c r="AG51" s="2"/>
      <c r="AH51" s="2"/>
      <c r="AI51" s="2"/>
      <c r="AJ51" s="2"/>
      <c r="AK51" s="2"/>
      <c r="AL51" s="2"/>
      <c r="AM51" s="2"/>
      <c r="AN51" s="2"/>
      <c r="AO51" s="2"/>
    </row>
    <row r="52" spans="1:41" x14ac:dyDescent="0.25">
      <c r="A52" s="2"/>
      <c r="B52" s="544" t="s">
        <v>68</v>
      </c>
      <c r="C52" s="83">
        <f t="shared" si="3"/>
        <v>113238000</v>
      </c>
      <c r="D52" s="83">
        <v>98900000</v>
      </c>
      <c r="E52" s="85">
        <v>127576000</v>
      </c>
      <c r="F52" s="88">
        <v>7.8</v>
      </c>
      <c r="G52" s="88">
        <v>8.3000000000000007</v>
      </c>
      <c r="H52" s="88">
        <v>9.4</v>
      </c>
      <c r="I52" s="144">
        <v>9.4</v>
      </c>
      <c r="J52" s="144">
        <v>10.8</v>
      </c>
      <c r="K52" s="88">
        <v>10.8</v>
      </c>
      <c r="L52" s="88">
        <v>10.4</v>
      </c>
      <c r="M52" s="88">
        <v>9.9499999999999993</v>
      </c>
      <c r="N52" s="88">
        <v>9.4</v>
      </c>
      <c r="O52" s="88">
        <v>10.1</v>
      </c>
      <c r="P52" s="88">
        <v>5.6</v>
      </c>
      <c r="Q52" s="145">
        <v>9.3000000000000007</v>
      </c>
      <c r="R52" s="145">
        <v>8.4</v>
      </c>
      <c r="S52" s="141">
        <v>11.4</v>
      </c>
      <c r="T52" s="141">
        <v>9.3000000000000007</v>
      </c>
      <c r="U52" s="141">
        <v>11.2</v>
      </c>
      <c r="V52" s="141">
        <v>10.3</v>
      </c>
      <c r="W52" s="141">
        <v>10.6</v>
      </c>
      <c r="X52" s="627">
        <v>13.2</v>
      </c>
      <c r="Y52" s="231">
        <v>10.9</v>
      </c>
      <c r="Z52" s="90"/>
      <c r="AB52" s="90"/>
      <c r="AC52" s="2"/>
      <c r="AD52" s="2"/>
      <c r="AE52" s="2"/>
      <c r="AF52" s="2"/>
      <c r="AG52" s="2"/>
      <c r="AH52" s="2"/>
      <c r="AI52" s="2"/>
      <c r="AJ52" s="2"/>
      <c r="AK52" s="2"/>
      <c r="AL52" s="2"/>
      <c r="AM52" s="2"/>
      <c r="AN52" s="2"/>
      <c r="AO52" s="2"/>
    </row>
    <row r="53" spans="1:41" x14ac:dyDescent="0.25">
      <c r="A53" s="2"/>
      <c r="B53" s="544" t="s">
        <v>26</v>
      </c>
      <c r="C53" s="83">
        <f t="shared" si="3"/>
        <v>16511500</v>
      </c>
      <c r="D53" s="83">
        <v>15926000</v>
      </c>
      <c r="E53" s="85">
        <v>17097000</v>
      </c>
      <c r="F53" s="88">
        <v>3.7</v>
      </c>
      <c r="G53" s="88">
        <v>3.8</v>
      </c>
      <c r="H53" s="88">
        <v>3.7</v>
      </c>
      <c r="I53" s="144">
        <v>3.7</v>
      </c>
      <c r="J53" s="144">
        <v>3.8</v>
      </c>
      <c r="K53" s="88">
        <v>3.8</v>
      </c>
      <c r="L53" s="88">
        <v>3.3</v>
      </c>
      <c r="M53" s="88">
        <v>4</v>
      </c>
      <c r="N53" s="88">
        <v>3.9</v>
      </c>
      <c r="O53" s="88">
        <v>4</v>
      </c>
      <c r="P53" s="88">
        <v>3.75</v>
      </c>
      <c r="Q53" s="145">
        <v>3.9</v>
      </c>
      <c r="R53" s="145">
        <v>3.7</v>
      </c>
      <c r="S53" s="141">
        <v>2.7</v>
      </c>
      <c r="T53" s="141">
        <v>3.9</v>
      </c>
      <c r="U53" s="141">
        <v>3.9</v>
      </c>
      <c r="V53" s="141">
        <v>3.8</v>
      </c>
      <c r="W53" s="141">
        <v>3.3</v>
      </c>
      <c r="X53" s="627">
        <v>3.3</v>
      </c>
      <c r="Y53" s="231">
        <v>3.7</v>
      </c>
      <c r="Z53" s="90"/>
      <c r="AB53" s="90"/>
      <c r="AC53" s="2"/>
      <c r="AD53" s="2"/>
      <c r="AE53" s="2"/>
      <c r="AF53" s="2"/>
      <c r="AG53" s="2"/>
      <c r="AH53" s="2"/>
      <c r="AI53" s="2"/>
      <c r="AJ53" s="2"/>
      <c r="AK53" s="2"/>
      <c r="AL53" s="2"/>
      <c r="AM53" s="2"/>
      <c r="AN53" s="2"/>
      <c r="AO53" s="2"/>
    </row>
    <row r="54" spans="1:41" x14ac:dyDescent="0.25">
      <c r="A54" s="2"/>
      <c r="B54" s="544" t="s">
        <v>150</v>
      </c>
      <c r="C54" s="83">
        <f t="shared" si="3"/>
        <v>179454500</v>
      </c>
      <c r="D54" s="83">
        <v>142344000</v>
      </c>
      <c r="E54" s="85">
        <v>216565000</v>
      </c>
      <c r="F54" s="88">
        <v>0.4</v>
      </c>
      <c r="G54" s="88">
        <v>2</v>
      </c>
      <c r="H54" s="88">
        <v>2</v>
      </c>
      <c r="I54" s="144">
        <v>2</v>
      </c>
      <c r="J54" s="144">
        <v>1.9</v>
      </c>
      <c r="K54" s="88">
        <v>1.9</v>
      </c>
      <c r="L54" s="88">
        <v>2.6</v>
      </c>
      <c r="M54" s="88">
        <v>2.2999999999999998</v>
      </c>
      <c r="N54" s="88">
        <v>1.7</v>
      </c>
      <c r="O54" s="88">
        <v>2.6</v>
      </c>
      <c r="P54" s="88">
        <v>2.6</v>
      </c>
      <c r="Q54" s="145">
        <v>3.8</v>
      </c>
      <c r="R54" s="145">
        <v>5.3</v>
      </c>
      <c r="S54" s="141">
        <v>4.4000000000000004</v>
      </c>
      <c r="T54" s="141">
        <v>4.5999999999999996</v>
      </c>
      <c r="U54" s="141">
        <v>4.3</v>
      </c>
      <c r="V54" s="141">
        <v>5.0999999999999996</v>
      </c>
      <c r="W54" s="141">
        <v>7.9</v>
      </c>
      <c r="X54" s="627">
        <v>9.3000000000000007</v>
      </c>
      <c r="Y54" s="231">
        <v>9.1</v>
      </c>
      <c r="Z54" s="90"/>
      <c r="AB54" s="90"/>
      <c r="AC54" s="2"/>
      <c r="AD54" s="2"/>
      <c r="AE54" s="2"/>
      <c r="AF54" s="2"/>
      <c r="AG54" s="2"/>
      <c r="AH54" s="2"/>
      <c r="AI54" s="2"/>
      <c r="AJ54" s="2"/>
      <c r="AK54" s="2"/>
      <c r="AL54" s="2"/>
      <c r="AM54" s="2"/>
      <c r="AN54" s="2"/>
      <c r="AO54" s="2"/>
    </row>
    <row r="55" spans="1:41" x14ac:dyDescent="0.25">
      <c r="A55" s="2"/>
      <c r="B55" s="544" t="s">
        <v>87</v>
      </c>
      <c r="C55" s="83">
        <f t="shared" si="3"/>
        <v>20751000</v>
      </c>
      <c r="D55" s="83">
        <v>22137000</v>
      </c>
      <c r="E55" s="85">
        <v>19365000</v>
      </c>
      <c r="F55" s="88">
        <v>5.2</v>
      </c>
      <c r="G55" s="88">
        <v>5</v>
      </c>
      <c r="H55" s="88">
        <v>5.0999999999999996</v>
      </c>
      <c r="I55" s="144">
        <v>5.0999999999999996</v>
      </c>
      <c r="J55" s="144">
        <v>5.0999999999999996</v>
      </c>
      <c r="K55" s="88">
        <v>5.0999999999999996</v>
      </c>
      <c r="L55" s="88">
        <v>5.2</v>
      </c>
      <c r="M55" s="88">
        <v>7.1</v>
      </c>
      <c r="N55" s="88">
        <v>7.1</v>
      </c>
      <c r="O55" s="88">
        <v>10.8</v>
      </c>
      <c r="P55" s="88">
        <v>10.7</v>
      </c>
      <c r="Q55" s="145">
        <v>10.8</v>
      </c>
      <c r="R55" s="145">
        <v>10.6</v>
      </c>
      <c r="S55" s="141">
        <v>10.7</v>
      </c>
      <c r="T55" s="141">
        <v>10.8</v>
      </c>
      <c r="U55" s="141">
        <v>10.7</v>
      </c>
      <c r="V55" s="141">
        <v>10.4</v>
      </c>
      <c r="W55" s="141">
        <v>10.6</v>
      </c>
      <c r="X55" s="627">
        <v>10.5</v>
      </c>
      <c r="Y55" s="231">
        <v>10.4</v>
      </c>
      <c r="Z55" s="90"/>
      <c r="AB55" s="90"/>
      <c r="AC55" s="2"/>
      <c r="AD55" s="2"/>
      <c r="AE55" s="2"/>
      <c r="AF55" s="2"/>
      <c r="AG55" s="2"/>
      <c r="AH55" s="2"/>
      <c r="AI55" s="2"/>
      <c r="AJ55" s="2"/>
      <c r="AK55" s="2"/>
      <c r="AL55" s="2"/>
      <c r="AM55" s="2"/>
      <c r="AN55" s="2"/>
      <c r="AO55" s="2"/>
    </row>
    <row r="56" spans="1:41" x14ac:dyDescent="0.25">
      <c r="A56" s="2"/>
      <c r="B56" s="544" t="s">
        <v>40</v>
      </c>
      <c r="C56" s="83">
        <f t="shared" si="3"/>
        <v>146138500</v>
      </c>
      <c r="D56" s="83">
        <v>146405000</v>
      </c>
      <c r="E56" s="85">
        <v>145872000</v>
      </c>
      <c r="F56" s="88">
        <v>122.5</v>
      </c>
      <c r="G56" s="88">
        <v>125.4</v>
      </c>
      <c r="H56" s="88">
        <v>130</v>
      </c>
      <c r="I56" s="144">
        <v>130</v>
      </c>
      <c r="J56" s="144">
        <v>137.30000000000001</v>
      </c>
      <c r="K56" s="88">
        <v>137.30000000000001</v>
      </c>
      <c r="L56" s="88">
        <v>144.30000000000001</v>
      </c>
      <c r="M56" s="88">
        <v>148</v>
      </c>
      <c r="N56" s="88">
        <v>152.1</v>
      </c>
      <c r="O56" s="88">
        <v>152.80000000000001</v>
      </c>
      <c r="P56" s="88">
        <v>159.4</v>
      </c>
      <c r="Q56" s="145">
        <v>162</v>
      </c>
      <c r="R56" s="145">
        <v>166.3</v>
      </c>
      <c r="S56" s="141">
        <v>161.80000000000001</v>
      </c>
      <c r="T56" s="141">
        <v>169.1</v>
      </c>
      <c r="U56" s="141">
        <v>182.8</v>
      </c>
      <c r="V56" s="141">
        <v>179.7</v>
      </c>
      <c r="W56" s="141">
        <v>187.5</v>
      </c>
      <c r="X56" s="627">
        <v>191.3</v>
      </c>
      <c r="Y56" s="231">
        <v>195.5</v>
      </c>
      <c r="Z56" s="90"/>
      <c r="AB56" s="90"/>
      <c r="AC56" s="2"/>
      <c r="AD56" s="2"/>
      <c r="AE56" s="2"/>
      <c r="AF56" s="2"/>
      <c r="AG56" s="2"/>
      <c r="AH56" s="2"/>
      <c r="AI56" s="2"/>
      <c r="AJ56" s="2"/>
      <c r="AK56" s="2"/>
      <c r="AL56" s="2"/>
      <c r="AM56" s="2"/>
      <c r="AN56" s="2"/>
      <c r="AO56" s="2"/>
    </row>
    <row r="57" spans="1:41" x14ac:dyDescent="0.25">
      <c r="A57" s="2"/>
      <c r="B57" s="544" t="s">
        <v>60</v>
      </c>
      <c r="C57" s="83">
        <f t="shared" si="3"/>
        <v>5428000</v>
      </c>
      <c r="D57" s="83">
        <v>5399000</v>
      </c>
      <c r="E57" s="85">
        <v>5457000</v>
      </c>
      <c r="F57" s="88">
        <v>13.1</v>
      </c>
      <c r="G57" s="88">
        <v>16.2</v>
      </c>
      <c r="H57" s="88">
        <v>18</v>
      </c>
      <c r="I57" s="144">
        <v>18</v>
      </c>
      <c r="J57" s="144">
        <v>16.3</v>
      </c>
      <c r="K57" s="88">
        <v>16.3</v>
      </c>
      <c r="L57" s="88">
        <v>16.600000000000001</v>
      </c>
      <c r="M57" s="88">
        <v>14.2</v>
      </c>
      <c r="N57" s="88">
        <v>15.5</v>
      </c>
      <c r="O57" s="88">
        <v>13.1</v>
      </c>
      <c r="P57" s="88">
        <v>13.5</v>
      </c>
      <c r="Q57" s="145">
        <v>14.3</v>
      </c>
      <c r="R57" s="145">
        <v>14.4</v>
      </c>
      <c r="S57" s="141">
        <v>14.6</v>
      </c>
      <c r="T57" s="141">
        <v>14.4</v>
      </c>
      <c r="U57" s="141">
        <v>14.1</v>
      </c>
      <c r="V57" s="141">
        <v>13.7</v>
      </c>
      <c r="W57" s="141">
        <v>14</v>
      </c>
      <c r="X57" s="627">
        <v>13.8</v>
      </c>
      <c r="Y57" s="231">
        <v>14.2</v>
      </c>
      <c r="Z57" s="90"/>
      <c r="AB57" s="90"/>
      <c r="AC57" s="2"/>
      <c r="AD57" s="2"/>
      <c r="AE57" s="2"/>
      <c r="AF57" s="2"/>
      <c r="AG57" s="2"/>
      <c r="AH57" s="2"/>
      <c r="AI57" s="2"/>
      <c r="AJ57" s="2"/>
      <c r="AK57" s="2"/>
      <c r="AL57" s="2"/>
      <c r="AM57" s="2"/>
      <c r="AN57" s="2"/>
      <c r="AO57" s="2"/>
    </row>
    <row r="58" spans="1:41" x14ac:dyDescent="0.25">
      <c r="A58" s="2"/>
      <c r="B58" s="544" t="s">
        <v>37</v>
      </c>
      <c r="C58" s="83">
        <f t="shared" si="3"/>
        <v>2033500</v>
      </c>
      <c r="D58" s="83">
        <v>1988000</v>
      </c>
      <c r="E58" s="85">
        <v>2079000</v>
      </c>
      <c r="F58" s="88">
        <v>4.5</v>
      </c>
      <c r="G58" s="88">
        <v>5</v>
      </c>
      <c r="H58" s="88">
        <v>5.3</v>
      </c>
      <c r="I58" s="144">
        <v>5.3</v>
      </c>
      <c r="J58" s="144">
        <v>5.6</v>
      </c>
      <c r="K58" s="88">
        <v>5.6</v>
      </c>
      <c r="L58" s="88">
        <v>5.3</v>
      </c>
      <c r="M58" s="88">
        <v>5.4</v>
      </c>
      <c r="N58" s="88">
        <v>6</v>
      </c>
      <c r="O58" s="88">
        <v>5.5</v>
      </c>
      <c r="P58" s="88">
        <v>5.4</v>
      </c>
      <c r="Q58" s="145">
        <v>5.9</v>
      </c>
      <c r="R58" s="145">
        <v>5.2</v>
      </c>
      <c r="S58" s="141">
        <v>5</v>
      </c>
      <c r="T58" s="141">
        <v>6.1</v>
      </c>
      <c r="U58" s="141">
        <v>5.4</v>
      </c>
      <c r="V58" s="141">
        <v>5.4</v>
      </c>
      <c r="W58" s="141">
        <v>6</v>
      </c>
      <c r="X58" s="627">
        <v>5.5</v>
      </c>
      <c r="Y58" s="231">
        <v>5.5</v>
      </c>
      <c r="Z58" s="90"/>
      <c r="AB58" s="90"/>
      <c r="AC58" s="2"/>
      <c r="AD58" s="2"/>
      <c r="AE58" s="2"/>
      <c r="AF58" s="2"/>
      <c r="AG58" s="2"/>
      <c r="AH58" s="2"/>
      <c r="AI58" s="2"/>
      <c r="AJ58" s="2"/>
      <c r="AK58" s="2"/>
      <c r="AL58" s="2"/>
      <c r="AM58" s="2"/>
      <c r="AN58" s="2"/>
      <c r="AO58" s="2"/>
    </row>
    <row r="59" spans="1:41" x14ac:dyDescent="0.25">
      <c r="A59" s="2"/>
      <c r="B59" s="544" t="s">
        <v>52</v>
      </c>
      <c r="C59" s="83">
        <f t="shared" si="3"/>
        <v>51763000</v>
      </c>
      <c r="D59" s="83">
        <v>44968000</v>
      </c>
      <c r="E59" s="85">
        <v>58558000</v>
      </c>
      <c r="F59" s="88">
        <v>13</v>
      </c>
      <c r="G59" s="88">
        <v>10.7</v>
      </c>
      <c r="H59" s="88">
        <v>12</v>
      </c>
      <c r="I59" s="144">
        <v>12</v>
      </c>
      <c r="J59" s="144">
        <v>12.2</v>
      </c>
      <c r="K59" s="88">
        <v>12.2</v>
      </c>
      <c r="L59" s="88">
        <v>10.1</v>
      </c>
      <c r="M59" s="88">
        <v>12.6</v>
      </c>
      <c r="N59" s="88">
        <v>12.7</v>
      </c>
      <c r="O59" s="88">
        <v>11.6</v>
      </c>
      <c r="P59" s="88">
        <v>12.9</v>
      </c>
      <c r="Q59" s="145">
        <v>12.9</v>
      </c>
      <c r="R59" s="145">
        <v>12.4</v>
      </c>
      <c r="S59" s="141">
        <v>13.6</v>
      </c>
      <c r="T59" s="141">
        <v>14.8</v>
      </c>
      <c r="U59" s="141">
        <v>11</v>
      </c>
      <c r="V59" s="141">
        <v>15.2</v>
      </c>
      <c r="W59" s="141">
        <v>15.1</v>
      </c>
      <c r="X59" s="627">
        <v>10.6</v>
      </c>
      <c r="Y59" s="231">
        <v>13.6</v>
      </c>
      <c r="Z59" s="90"/>
      <c r="AB59" s="90"/>
      <c r="AC59" s="2"/>
      <c r="AD59" s="2"/>
      <c r="AE59" s="2"/>
      <c r="AF59" s="2"/>
      <c r="AG59" s="2"/>
      <c r="AH59" s="2"/>
      <c r="AI59" s="2"/>
      <c r="AJ59" s="2"/>
      <c r="AK59" s="2"/>
      <c r="AL59" s="2"/>
      <c r="AM59" s="2"/>
      <c r="AN59" s="2"/>
      <c r="AO59" s="2"/>
    </row>
    <row r="60" spans="1:41" x14ac:dyDescent="0.25">
      <c r="A60" s="2"/>
      <c r="B60" s="544" t="s">
        <v>24</v>
      </c>
      <c r="C60" s="83">
        <f t="shared" si="3"/>
        <v>49302000</v>
      </c>
      <c r="D60" s="83">
        <v>47379000</v>
      </c>
      <c r="E60" s="85">
        <v>51225000</v>
      </c>
      <c r="F60" s="88">
        <v>103.5</v>
      </c>
      <c r="G60" s="88">
        <v>106.5</v>
      </c>
      <c r="H60" s="88">
        <v>113.1</v>
      </c>
      <c r="I60" s="144">
        <v>113.1</v>
      </c>
      <c r="J60" s="144">
        <v>139.30000000000001</v>
      </c>
      <c r="K60" s="88">
        <v>139.30000000000001</v>
      </c>
      <c r="L60" s="88">
        <v>141.19999999999999</v>
      </c>
      <c r="M60" s="88">
        <v>136.6</v>
      </c>
      <c r="N60" s="88">
        <v>144.30000000000001</v>
      </c>
      <c r="O60" s="88">
        <v>141.1</v>
      </c>
      <c r="P60" s="88">
        <v>141.9</v>
      </c>
      <c r="Q60" s="145">
        <v>147.80000000000001</v>
      </c>
      <c r="R60" s="145">
        <v>143.5</v>
      </c>
      <c r="S60" s="141">
        <v>132.5</v>
      </c>
      <c r="T60" s="141">
        <v>149.19999999999999</v>
      </c>
      <c r="U60" s="141">
        <v>157.19999999999999</v>
      </c>
      <c r="V60" s="141">
        <v>154.19999999999999</v>
      </c>
      <c r="W60" s="141">
        <v>141.1</v>
      </c>
      <c r="X60" s="627">
        <v>127.1</v>
      </c>
      <c r="Y60" s="231">
        <v>138.80000000000001</v>
      </c>
      <c r="Z60" s="90"/>
      <c r="AB60" s="90"/>
      <c r="AC60" s="2"/>
      <c r="AD60" s="2"/>
      <c r="AE60" s="2"/>
      <c r="AF60" s="2"/>
      <c r="AG60" s="2"/>
      <c r="AH60" s="2"/>
      <c r="AI60" s="2"/>
      <c r="AJ60" s="2"/>
      <c r="AK60" s="2"/>
      <c r="AL60" s="2"/>
      <c r="AM60" s="2"/>
      <c r="AN60" s="2"/>
      <c r="AO60" s="2"/>
    </row>
    <row r="61" spans="1:41" x14ac:dyDescent="0.25">
      <c r="A61" s="2"/>
      <c r="B61" s="544" t="s">
        <v>43</v>
      </c>
      <c r="C61" s="83">
        <f t="shared" si="3"/>
        <v>43781000</v>
      </c>
      <c r="D61" s="83">
        <v>40825000</v>
      </c>
      <c r="E61" s="85">
        <v>46737000</v>
      </c>
      <c r="F61" s="88">
        <v>58.9</v>
      </c>
      <c r="G61" s="88">
        <v>60.5</v>
      </c>
      <c r="H61" s="88">
        <v>60.3</v>
      </c>
      <c r="I61" s="144">
        <v>60.3</v>
      </c>
      <c r="J61" s="144">
        <v>54.7</v>
      </c>
      <c r="K61" s="88">
        <v>54.7</v>
      </c>
      <c r="L61" s="144">
        <v>53.7</v>
      </c>
      <c r="M61" s="88">
        <v>52.7</v>
      </c>
      <c r="N61" s="88">
        <v>56.4</v>
      </c>
      <c r="O61" s="88">
        <v>50.6</v>
      </c>
      <c r="P61" s="88">
        <v>59.3</v>
      </c>
      <c r="Q61" s="145">
        <v>55.1</v>
      </c>
      <c r="R61" s="145">
        <v>58.7</v>
      </c>
      <c r="S61" s="141">
        <v>54.3</v>
      </c>
      <c r="T61" s="141">
        <v>54.9</v>
      </c>
      <c r="U61" s="141">
        <v>54.8</v>
      </c>
      <c r="V61" s="141">
        <v>56.1</v>
      </c>
      <c r="W61" s="141">
        <v>55.6</v>
      </c>
      <c r="X61" s="627">
        <v>53.4</v>
      </c>
      <c r="Y61" s="231">
        <v>55.9</v>
      </c>
      <c r="Z61" s="90"/>
      <c r="AB61" s="90"/>
      <c r="AC61" s="2"/>
      <c r="AD61" s="2"/>
      <c r="AE61" s="2"/>
      <c r="AF61" s="2"/>
      <c r="AG61" s="2"/>
      <c r="AH61" s="2"/>
      <c r="AI61" s="2"/>
      <c r="AJ61" s="2"/>
      <c r="AK61" s="2"/>
      <c r="AL61" s="2"/>
      <c r="AM61" s="2"/>
      <c r="AN61" s="2"/>
      <c r="AO61" s="2"/>
    </row>
    <row r="62" spans="1:41" x14ac:dyDescent="0.25">
      <c r="A62" s="2"/>
      <c r="B62" s="544" t="s">
        <v>47</v>
      </c>
      <c r="C62" s="83">
        <f t="shared" si="3"/>
        <v>9459000</v>
      </c>
      <c r="D62" s="83">
        <v>8882000</v>
      </c>
      <c r="E62" s="85">
        <v>10036000</v>
      </c>
      <c r="F62" s="88">
        <v>54.1</v>
      </c>
      <c r="G62" s="88">
        <v>65.8</v>
      </c>
      <c r="H62" s="88">
        <v>65.599999999999994</v>
      </c>
      <c r="I62" s="144">
        <v>65.599999999999994</v>
      </c>
      <c r="J62" s="144">
        <v>69.5</v>
      </c>
      <c r="K62" s="88">
        <v>69.5</v>
      </c>
      <c r="L62" s="88">
        <v>65.099999999999994</v>
      </c>
      <c r="M62" s="88">
        <v>64.3</v>
      </c>
      <c r="N62" s="88">
        <v>61.3</v>
      </c>
      <c r="O62" s="88">
        <v>50</v>
      </c>
      <c r="P62" s="88">
        <v>55.7</v>
      </c>
      <c r="Q62" s="145">
        <v>58.1</v>
      </c>
      <c r="R62" s="145">
        <v>61.5</v>
      </c>
      <c r="S62" s="141">
        <v>63.7</v>
      </c>
      <c r="T62" s="141">
        <v>62.3</v>
      </c>
      <c r="U62" s="141">
        <v>54.5</v>
      </c>
      <c r="V62" s="141">
        <v>60.6</v>
      </c>
      <c r="W62" s="141">
        <v>63.1</v>
      </c>
      <c r="X62" s="627">
        <v>65.900000000000006</v>
      </c>
      <c r="Y62" s="231">
        <v>64.400000000000006</v>
      </c>
      <c r="Z62" s="90"/>
      <c r="AB62" s="90"/>
      <c r="AC62" s="2"/>
      <c r="AD62" s="2"/>
      <c r="AE62" s="2"/>
      <c r="AF62" s="2"/>
      <c r="AG62" s="2"/>
      <c r="AH62" s="2"/>
      <c r="AI62" s="2"/>
      <c r="AJ62" s="2"/>
      <c r="AK62" s="2"/>
      <c r="AL62" s="2"/>
      <c r="AM62" s="2"/>
      <c r="AN62" s="2"/>
      <c r="AO62" s="2"/>
    </row>
    <row r="63" spans="1:41" x14ac:dyDescent="0.25">
      <c r="A63" s="2"/>
      <c r="B63" s="544" t="s">
        <v>56</v>
      </c>
      <c r="C63" s="83">
        <f t="shared" si="3"/>
        <v>7867500</v>
      </c>
      <c r="D63" s="83">
        <v>7144000</v>
      </c>
      <c r="E63" s="85">
        <v>8591000</v>
      </c>
      <c r="F63" s="88">
        <v>23.7</v>
      </c>
      <c r="G63" s="88">
        <v>25.5</v>
      </c>
      <c r="H63" s="88">
        <v>25.7</v>
      </c>
      <c r="I63" s="144">
        <v>25.7</v>
      </c>
      <c r="J63" s="144">
        <v>22.1</v>
      </c>
      <c r="K63" s="88">
        <v>22.1</v>
      </c>
      <c r="L63" s="88">
        <v>26.4</v>
      </c>
      <c r="M63" s="88">
        <v>26.5</v>
      </c>
      <c r="N63" s="88">
        <v>26.3</v>
      </c>
      <c r="O63" s="88">
        <v>26.3</v>
      </c>
      <c r="P63" s="88">
        <v>25.3</v>
      </c>
      <c r="Q63" s="145">
        <v>25.7</v>
      </c>
      <c r="R63" s="145">
        <v>24.4</v>
      </c>
      <c r="S63" s="141">
        <v>25</v>
      </c>
      <c r="T63" s="141">
        <v>26.5</v>
      </c>
      <c r="U63" s="141">
        <v>22.2</v>
      </c>
      <c r="V63" s="141">
        <v>20.3</v>
      </c>
      <c r="W63" s="141">
        <v>19.5</v>
      </c>
      <c r="X63" s="627">
        <v>24.5</v>
      </c>
      <c r="Y63" s="231">
        <v>25.4</v>
      </c>
      <c r="Z63" s="90"/>
      <c r="AB63" s="90"/>
      <c r="AC63" s="2"/>
      <c r="AD63" s="2"/>
      <c r="AE63" s="2"/>
      <c r="AF63" s="2"/>
      <c r="AG63" s="2"/>
      <c r="AH63" s="2"/>
      <c r="AI63" s="2"/>
      <c r="AJ63" s="2"/>
      <c r="AK63" s="2"/>
      <c r="AL63" s="2"/>
      <c r="AM63" s="2"/>
      <c r="AN63" s="2"/>
      <c r="AO63" s="2"/>
    </row>
    <row r="64" spans="1:41" x14ac:dyDescent="0.25">
      <c r="A64" s="2"/>
      <c r="B64" s="690" t="s">
        <v>251</v>
      </c>
      <c r="C64" s="83">
        <f t="shared" si="3"/>
        <v>22870500</v>
      </c>
      <c r="D64" s="83">
        <v>21967000</v>
      </c>
      <c r="E64" s="85">
        <v>23774000</v>
      </c>
      <c r="F64" s="88">
        <v>37</v>
      </c>
      <c r="G64" s="88">
        <v>34.1</v>
      </c>
      <c r="H64" s="88">
        <v>38.299999999999997</v>
      </c>
      <c r="I64" s="144">
        <v>38.299999999999997</v>
      </c>
      <c r="J64" s="144">
        <v>38.299999999999997</v>
      </c>
      <c r="K64" s="88">
        <v>38.299999999999997</v>
      </c>
      <c r="L64" s="88">
        <v>38.299999999999997</v>
      </c>
      <c r="M64" s="144">
        <v>38.299999999999997</v>
      </c>
      <c r="N64" s="144">
        <v>38.299999999999997</v>
      </c>
      <c r="O64" s="144">
        <v>40.4</v>
      </c>
      <c r="P64" s="144">
        <v>40.4</v>
      </c>
      <c r="Q64" s="145">
        <v>40.4</v>
      </c>
      <c r="R64" s="145">
        <v>38.700000000000003</v>
      </c>
      <c r="S64" s="141">
        <v>39.799999999999997</v>
      </c>
      <c r="T64" s="141">
        <v>40.799999999999997</v>
      </c>
      <c r="U64" s="141">
        <v>35.1</v>
      </c>
      <c r="V64" s="141">
        <v>30.5</v>
      </c>
      <c r="W64" s="141">
        <v>22.5</v>
      </c>
      <c r="X64" s="627">
        <v>26.7</v>
      </c>
      <c r="Y64" s="231">
        <v>31.1</v>
      </c>
      <c r="Z64" s="90"/>
      <c r="AB64" s="90"/>
      <c r="AC64" s="2"/>
      <c r="AD64" s="2"/>
      <c r="AE64" s="2"/>
      <c r="AF64" s="2"/>
      <c r="AG64" s="2"/>
      <c r="AH64" s="2"/>
      <c r="AI64" s="2"/>
      <c r="AJ64" s="2"/>
      <c r="AK64" s="2"/>
      <c r="AL64" s="2"/>
      <c r="AM64" s="2"/>
      <c r="AN64" s="2"/>
      <c r="AO64" s="2"/>
    </row>
    <row r="65" spans="1:41" x14ac:dyDescent="0.25">
      <c r="A65" s="2"/>
      <c r="B65" s="544" t="s">
        <v>100</v>
      </c>
      <c r="C65" s="83">
        <f t="shared" si="3"/>
        <v>46416000</v>
      </c>
      <c r="D65" s="83">
        <v>48838000</v>
      </c>
      <c r="E65" s="85">
        <v>43994000</v>
      </c>
      <c r="F65" s="88">
        <v>71.099999999999994</v>
      </c>
      <c r="G65" s="88">
        <v>71.3</v>
      </c>
      <c r="H65" s="88">
        <v>73.400000000000006</v>
      </c>
      <c r="I65" s="144">
        <v>73.400000000000006</v>
      </c>
      <c r="J65" s="144">
        <v>83.3</v>
      </c>
      <c r="K65" s="88">
        <v>83.3</v>
      </c>
      <c r="L65" s="88">
        <v>84.8</v>
      </c>
      <c r="M65" s="88">
        <v>87.2</v>
      </c>
      <c r="N65" s="88">
        <v>84.3</v>
      </c>
      <c r="O65" s="88">
        <v>77.900000000000006</v>
      </c>
      <c r="P65" s="88">
        <v>84</v>
      </c>
      <c r="Q65" s="145">
        <v>84.9</v>
      </c>
      <c r="R65" s="145">
        <v>84.9</v>
      </c>
      <c r="S65" s="141">
        <v>78.2</v>
      </c>
      <c r="T65" s="141">
        <v>83.1</v>
      </c>
      <c r="U65" s="141">
        <v>82.4</v>
      </c>
      <c r="V65" s="141">
        <v>81</v>
      </c>
      <c r="W65" s="141">
        <v>85.6</v>
      </c>
      <c r="X65" s="627">
        <v>79.5</v>
      </c>
      <c r="Y65" s="231">
        <v>78.099999999999994</v>
      </c>
      <c r="Z65" s="90"/>
      <c r="AB65" s="90"/>
      <c r="AC65" s="2"/>
      <c r="AD65" s="2"/>
      <c r="AE65" s="2"/>
      <c r="AF65" s="2"/>
      <c r="AG65" s="2"/>
      <c r="AH65" s="2"/>
      <c r="AI65" s="2"/>
      <c r="AJ65" s="2"/>
      <c r="AK65" s="2"/>
      <c r="AL65" s="2"/>
      <c r="AM65" s="2"/>
      <c r="AN65" s="2"/>
      <c r="AO65" s="2"/>
    </row>
    <row r="66" spans="1:41" x14ac:dyDescent="0.25">
      <c r="A66" s="2"/>
      <c r="B66" s="544" t="s">
        <v>48</v>
      </c>
      <c r="C66" s="83">
        <f t="shared" si="3"/>
        <v>63226500</v>
      </c>
      <c r="D66" s="83">
        <v>58923000</v>
      </c>
      <c r="E66" s="85">
        <v>67530000</v>
      </c>
      <c r="F66" s="88">
        <v>81.7</v>
      </c>
      <c r="G66" s="88">
        <v>85.6</v>
      </c>
      <c r="H66" s="88">
        <v>81.099999999999994</v>
      </c>
      <c r="I66" s="144">
        <v>81.099999999999994</v>
      </c>
      <c r="J66" s="144">
        <v>75.2</v>
      </c>
      <c r="K66" s="88">
        <v>75.2</v>
      </c>
      <c r="L66" s="88">
        <v>69.2</v>
      </c>
      <c r="M66" s="88">
        <v>57.5</v>
      </c>
      <c r="N66" s="88">
        <v>52.5</v>
      </c>
      <c r="O66" s="88">
        <v>62.9</v>
      </c>
      <c r="P66" s="88">
        <v>56.9</v>
      </c>
      <c r="Q66" s="145">
        <v>62.7</v>
      </c>
      <c r="R66" s="88">
        <v>64</v>
      </c>
      <c r="S66" s="141">
        <v>64.099999999999994</v>
      </c>
      <c r="T66" s="141">
        <v>57.9</v>
      </c>
      <c r="U66" s="141">
        <v>63.9</v>
      </c>
      <c r="V66" s="141">
        <v>65.099999999999994</v>
      </c>
      <c r="W66" s="141">
        <v>63.9</v>
      </c>
      <c r="X66" s="627">
        <v>59.1</v>
      </c>
      <c r="Y66" s="231">
        <v>51</v>
      </c>
      <c r="Z66" s="90"/>
      <c r="AB66" s="90"/>
      <c r="AC66" s="2"/>
      <c r="AD66" s="2"/>
      <c r="AE66" s="2"/>
      <c r="AF66" s="2"/>
      <c r="AG66" s="2"/>
      <c r="AH66" s="2"/>
      <c r="AI66" s="2"/>
      <c r="AJ66" s="2"/>
      <c r="AK66" s="2"/>
      <c r="AL66" s="2"/>
      <c r="AM66" s="2"/>
      <c r="AN66" s="2"/>
      <c r="AO66" s="2"/>
    </row>
    <row r="67" spans="1:41" x14ac:dyDescent="0.25">
      <c r="A67" s="2"/>
      <c r="B67" s="544" t="s">
        <v>18</v>
      </c>
      <c r="C67" s="83">
        <f t="shared" si="3"/>
        <v>305388000</v>
      </c>
      <c r="D67" s="83">
        <v>281711000</v>
      </c>
      <c r="E67" s="85">
        <v>329065000</v>
      </c>
      <c r="F67" s="88">
        <v>753.9</v>
      </c>
      <c r="G67" s="88">
        <v>768.8</v>
      </c>
      <c r="H67" s="88">
        <v>780.1</v>
      </c>
      <c r="I67" s="144">
        <v>780.1</v>
      </c>
      <c r="J67" s="144">
        <v>780.5</v>
      </c>
      <c r="K67" s="88">
        <v>780.5</v>
      </c>
      <c r="L67" s="88">
        <v>787.2</v>
      </c>
      <c r="M67" s="88">
        <v>806.6</v>
      </c>
      <c r="N67" s="88">
        <v>809</v>
      </c>
      <c r="O67" s="88">
        <v>796.9</v>
      </c>
      <c r="P67" s="88">
        <v>807.1</v>
      </c>
      <c r="Q67" s="145">
        <v>790.4</v>
      </c>
      <c r="R67" s="145">
        <v>770.7</v>
      </c>
      <c r="S67" s="141">
        <v>790.2</v>
      </c>
      <c r="T67" s="141">
        <v>798.6</v>
      </c>
      <c r="U67" s="141">
        <v>798</v>
      </c>
      <c r="V67" s="141">
        <v>805.3</v>
      </c>
      <c r="W67" s="141">
        <v>805</v>
      </c>
      <c r="X67" s="149">
        <v>808</v>
      </c>
      <c r="Y67" s="231">
        <v>809.4</v>
      </c>
      <c r="Z67" s="90"/>
      <c r="AB67" s="90"/>
      <c r="AC67" s="2"/>
      <c r="AD67" s="2"/>
      <c r="AE67" s="2"/>
      <c r="AF67" s="2"/>
      <c r="AG67" s="2"/>
      <c r="AH67" s="2"/>
      <c r="AI67" s="2"/>
      <c r="AJ67" s="2"/>
      <c r="AK67" s="2"/>
      <c r="AL67" s="2"/>
      <c r="AM67" s="2"/>
      <c r="AN67" s="2"/>
      <c r="AO67" s="2"/>
    </row>
    <row r="68" spans="1:41" x14ac:dyDescent="0.25">
      <c r="A68" s="2"/>
      <c r="B68" s="153"/>
      <c r="C68" s="2"/>
      <c r="D68" s="151"/>
      <c r="E68" s="151"/>
      <c r="F68" s="151"/>
      <c r="G68" s="151"/>
      <c r="H68" s="151"/>
      <c r="I68" s="151"/>
      <c r="J68" s="151"/>
      <c r="K68" s="151"/>
      <c r="L68" s="151"/>
      <c r="M68" s="151"/>
      <c r="N68" s="151"/>
      <c r="O68" s="151"/>
      <c r="P68" s="151"/>
      <c r="Q68" s="154"/>
      <c r="R68" s="154"/>
      <c r="S68" s="151"/>
      <c r="T68" s="151"/>
      <c r="U68" s="151"/>
      <c r="V68" s="151"/>
      <c r="W68" s="151"/>
      <c r="X68" s="151"/>
      <c r="Y68" s="151"/>
      <c r="Z68" s="2"/>
      <c r="AB68" s="90"/>
      <c r="AC68" s="2"/>
      <c r="AD68" s="2"/>
      <c r="AE68" s="2"/>
      <c r="AF68" s="2"/>
      <c r="AG68" s="2"/>
      <c r="AH68" s="2"/>
      <c r="AI68" s="2"/>
      <c r="AJ68" s="2"/>
      <c r="AK68" s="2"/>
      <c r="AL68" s="2"/>
      <c r="AM68" s="2"/>
      <c r="AN68" s="2"/>
      <c r="AO68" s="2"/>
    </row>
    <row r="69" spans="1:41" x14ac:dyDescent="0.25">
      <c r="A69" s="2"/>
      <c r="B69" s="152"/>
      <c r="C69" s="2"/>
      <c r="D69" s="151"/>
      <c r="E69" s="151"/>
      <c r="F69" s="151"/>
      <c r="G69" s="151"/>
      <c r="H69" s="151"/>
      <c r="I69" s="151"/>
      <c r="J69" s="151"/>
      <c r="K69" s="151"/>
      <c r="L69" s="151"/>
      <c r="M69" s="151"/>
      <c r="N69" s="151"/>
      <c r="O69" s="151"/>
      <c r="P69" s="151"/>
      <c r="Q69" s="151"/>
      <c r="R69" s="151"/>
      <c r="S69" s="151"/>
      <c r="T69" s="151"/>
      <c r="U69" s="151"/>
      <c r="V69" s="151"/>
      <c r="W69" s="151"/>
      <c r="X69" s="151"/>
      <c r="Y69" s="151"/>
      <c r="Z69" s="2"/>
      <c r="AB69" s="90"/>
      <c r="AC69" s="2"/>
      <c r="AD69" s="2"/>
      <c r="AE69" s="2"/>
      <c r="AF69" s="2"/>
      <c r="AG69" s="2"/>
      <c r="AH69" s="2"/>
      <c r="AI69" s="2"/>
      <c r="AJ69" s="2"/>
      <c r="AK69" s="2"/>
      <c r="AL69" s="2"/>
      <c r="AM69" s="2"/>
      <c r="AN69" s="2"/>
      <c r="AO69" s="2"/>
    </row>
    <row r="70" spans="1:41" x14ac:dyDescent="0.25">
      <c r="A70" s="2"/>
      <c r="B70" s="155"/>
      <c r="C70" s="2"/>
      <c r="D70" s="2"/>
      <c r="E70" s="2"/>
      <c r="F70" s="2"/>
      <c r="G70" s="2"/>
      <c r="H70" s="2"/>
      <c r="I70" s="2"/>
      <c r="J70" s="2"/>
      <c r="K70" s="2"/>
      <c r="L70" s="2"/>
      <c r="M70" s="2"/>
      <c r="N70" s="2"/>
      <c r="O70" s="2"/>
      <c r="P70" s="2"/>
      <c r="Q70" s="2"/>
      <c r="R70" s="2"/>
      <c r="S70" s="2"/>
      <c r="T70" s="2"/>
      <c r="U70" s="2"/>
      <c r="V70" s="2"/>
      <c r="W70" s="2"/>
      <c r="X70" s="2"/>
      <c r="Y70" s="2"/>
      <c r="Z70" s="2"/>
      <c r="AB70" s="90"/>
      <c r="AC70" s="2"/>
      <c r="AD70" s="2"/>
      <c r="AE70" s="2"/>
      <c r="AF70" s="2"/>
      <c r="AG70" s="2"/>
      <c r="AH70" s="2"/>
      <c r="AI70" s="2"/>
      <c r="AJ70" s="2"/>
      <c r="AK70" s="2"/>
      <c r="AL70" s="2"/>
      <c r="AM70" s="2"/>
      <c r="AN70" s="2"/>
      <c r="AO70" s="2"/>
    </row>
    <row r="71" spans="1:41" x14ac:dyDescent="0.25">
      <c r="A71" s="2"/>
      <c r="B71" s="155"/>
      <c r="C71" s="2"/>
      <c r="D71" s="2"/>
      <c r="E71" s="2"/>
      <c r="F71" s="2"/>
      <c r="G71" s="2"/>
      <c r="H71" s="2"/>
      <c r="I71" s="2"/>
      <c r="J71" s="2"/>
      <c r="K71" s="2"/>
      <c r="L71" s="2"/>
      <c r="M71" s="2"/>
      <c r="N71" s="2"/>
      <c r="O71" s="2"/>
      <c r="P71" s="2"/>
      <c r="Q71" s="2"/>
      <c r="R71" s="2"/>
      <c r="S71" s="2"/>
      <c r="T71" s="2"/>
      <c r="U71" s="2"/>
      <c r="V71" s="2"/>
      <c r="W71" s="2"/>
      <c r="X71" s="2"/>
      <c r="Y71" s="2"/>
      <c r="Z71" s="2"/>
      <c r="AB71" s="90"/>
      <c r="AC71" s="2"/>
      <c r="AD71" s="2"/>
      <c r="AE71" s="2"/>
      <c r="AF71" s="2"/>
      <c r="AG71" s="2"/>
      <c r="AH71" s="2"/>
      <c r="AI71" s="2"/>
      <c r="AJ71" s="2"/>
      <c r="AK71" s="2"/>
      <c r="AL71" s="2"/>
      <c r="AM71" s="2"/>
      <c r="AN71" s="2"/>
      <c r="AO71" s="2"/>
    </row>
    <row r="72" spans="1:41" x14ac:dyDescent="0.25">
      <c r="A72" s="2"/>
      <c r="B72" s="156"/>
      <c r="C72" s="2"/>
      <c r="D72" s="2"/>
      <c r="E72" s="2"/>
      <c r="F72" s="2"/>
      <c r="G72" s="2"/>
      <c r="H72" s="2"/>
      <c r="I72" s="2"/>
      <c r="J72" s="2"/>
      <c r="K72" s="2"/>
      <c r="L72" s="2"/>
      <c r="M72" s="2"/>
      <c r="N72" s="2"/>
      <c r="O72" s="2"/>
      <c r="P72" s="2"/>
      <c r="Q72" s="2"/>
      <c r="R72" s="2"/>
      <c r="S72" s="2"/>
      <c r="T72" s="2"/>
      <c r="U72" s="2"/>
      <c r="V72" s="2"/>
      <c r="W72" s="2"/>
      <c r="X72" s="2"/>
      <c r="Y72" s="2"/>
      <c r="Z72" s="2"/>
      <c r="AB72" s="90"/>
      <c r="AC72" s="2"/>
      <c r="AD72" s="2"/>
      <c r="AE72" s="2"/>
      <c r="AF72" s="2"/>
      <c r="AG72" s="2"/>
      <c r="AH72" s="2"/>
      <c r="AI72" s="2"/>
      <c r="AJ72" s="2"/>
      <c r="AK72" s="2"/>
      <c r="AL72" s="2"/>
      <c r="AM72" s="2"/>
      <c r="AN72" s="2"/>
      <c r="AO72" s="2"/>
    </row>
    <row r="73" spans="1:4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B73" s="90"/>
      <c r="AC73" s="2"/>
      <c r="AD73" s="2"/>
      <c r="AE73" s="2"/>
      <c r="AF73" s="2"/>
      <c r="AG73" s="2"/>
      <c r="AH73" s="2"/>
      <c r="AI73" s="2"/>
      <c r="AJ73" s="2"/>
      <c r="AK73" s="2"/>
      <c r="AL73" s="2"/>
      <c r="AM73" s="2"/>
      <c r="AN73" s="2"/>
      <c r="AO73" s="2"/>
    </row>
    <row r="74" spans="1:4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B74" s="90"/>
      <c r="AC74" s="2"/>
      <c r="AD74" s="2"/>
      <c r="AE74" s="2"/>
      <c r="AF74" s="2"/>
      <c r="AG74" s="2"/>
      <c r="AH74" s="2"/>
      <c r="AI74" s="2"/>
      <c r="AJ74" s="2"/>
      <c r="AK74" s="2"/>
      <c r="AL74" s="2"/>
      <c r="AM74" s="2"/>
      <c r="AN74" s="2"/>
      <c r="AO74" s="2"/>
    </row>
    <row r="75" spans="1:4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B75" s="90"/>
      <c r="AC75" s="2"/>
      <c r="AD75" s="2"/>
      <c r="AE75" s="2"/>
      <c r="AF75" s="2"/>
      <c r="AG75" s="2"/>
      <c r="AH75" s="2"/>
      <c r="AI75" s="2"/>
      <c r="AJ75" s="2"/>
      <c r="AK75" s="2"/>
      <c r="AL75" s="2"/>
      <c r="AM75" s="2"/>
      <c r="AN75" s="2"/>
      <c r="AO75" s="2"/>
    </row>
    <row r="76" spans="1:4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B76" s="90"/>
      <c r="AC76" s="2"/>
      <c r="AD76" s="2"/>
      <c r="AE76" s="2"/>
      <c r="AF76" s="2"/>
      <c r="AG76" s="2"/>
      <c r="AH76" s="2"/>
      <c r="AI76" s="2"/>
      <c r="AJ76" s="2"/>
      <c r="AK76" s="2"/>
      <c r="AL76" s="2"/>
      <c r="AM76" s="2"/>
      <c r="AN76" s="2"/>
      <c r="AO76" s="2"/>
    </row>
    <row r="77" spans="1:4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B77" s="90"/>
      <c r="AC77" s="2"/>
      <c r="AD77" s="2"/>
      <c r="AE77" s="2"/>
      <c r="AF77" s="2"/>
      <c r="AG77" s="2"/>
      <c r="AH77" s="2"/>
      <c r="AI77" s="2"/>
      <c r="AJ77" s="2"/>
      <c r="AK77" s="2"/>
      <c r="AL77" s="2"/>
      <c r="AM77" s="2"/>
      <c r="AN77" s="2"/>
      <c r="AO77" s="2"/>
    </row>
    <row r="78" spans="1:4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B78" s="90"/>
      <c r="AC78" s="2"/>
      <c r="AD78" s="2"/>
      <c r="AE78" s="2"/>
      <c r="AF78" s="2"/>
      <c r="AG78" s="2"/>
      <c r="AH78" s="2"/>
      <c r="AI78" s="2"/>
      <c r="AJ78" s="2"/>
      <c r="AK78" s="2"/>
      <c r="AL78" s="2"/>
      <c r="AM78" s="2"/>
      <c r="AN78" s="2"/>
      <c r="AO78" s="2"/>
    </row>
    <row r="79" spans="1:4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B79" s="90"/>
      <c r="AC79" s="2"/>
      <c r="AD79" s="2"/>
      <c r="AE79" s="2"/>
      <c r="AF79" s="2"/>
      <c r="AG79" s="2"/>
      <c r="AH79" s="2"/>
      <c r="AI79" s="2"/>
      <c r="AJ79" s="2"/>
      <c r="AK79" s="2"/>
      <c r="AL79" s="2"/>
      <c r="AM79" s="2"/>
      <c r="AN79" s="2"/>
      <c r="AO79" s="2"/>
    </row>
    <row r="80" spans="1:4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B80" s="90"/>
      <c r="AC80" s="2"/>
      <c r="AD80" s="2"/>
      <c r="AE80" s="2"/>
      <c r="AF80" s="2"/>
      <c r="AG80" s="2"/>
      <c r="AH80" s="2"/>
      <c r="AI80" s="2"/>
      <c r="AJ80" s="2"/>
      <c r="AK80" s="2"/>
      <c r="AL80" s="2"/>
      <c r="AM80" s="2"/>
      <c r="AN80" s="2"/>
      <c r="AO80" s="2"/>
    </row>
    <row r="81" spans="1:4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B81" s="90"/>
      <c r="AC81" s="2"/>
      <c r="AD81" s="2"/>
      <c r="AE81" s="2"/>
      <c r="AF81" s="2"/>
      <c r="AG81" s="2"/>
      <c r="AH81" s="2"/>
      <c r="AI81" s="2"/>
      <c r="AJ81" s="2"/>
      <c r="AK81" s="2"/>
      <c r="AL81" s="2"/>
      <c r="AM81" s="2"/>
      <c r="AN81" s="2"/>
      <c r="AO81" s="2"/>
    </row>
    <row r="82" spans="1:4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B82" s="90"/>
      <c r="AC82" s="2"/>
      <c r="AD82" s="2"/>
      <c r="AE82" s="2"/>
      <c r="AF82" s="2"/>
      <c r="AG82" s="2"/>
      <c r="AH82" s="2"/>
      <c r="AI82" s="2"/>
      <c r="AJ82" s="2"/>
      <c r="AK82" s="2"/>
      <c r="AL82" s="2"/>
      <c r="AM82" s="2"/>
      <c r="AN82" s="2"/>
      <c r="AO82" s="2"/>
    </row>
    <row r="83" spans="1:41" x14ac:dyDescent="0.25">
      <c r="A83" s="2"/>
      <c r="AB83" s="90"/>
      <c r="AC83" s="2"/>
      <c r="AD83" s="2"/>
      <c r="AE83" s="2"/>
      <c r="AF83" s="2"/>
      <c r="AG83" s="2"/>
      <c r="AH83" s="2"/>
      <c r="AI83" s="2"/>
      <c r="AJ83" s="2"/>
      <c r="AK83" s="2"/>
      <c r="AL83" s="2"/>
      <c r="AM83" s="2"/>
      <c r="AN83" s="2"/>
      <c r="AO83" s="2"/>
    </row>
    <row r="84" spans="1:41" x14ac:dyDescent="0.25">
      <c r="A84" s="2"/>
      <c r="AB84" s="90"/>
      <c r="AC84" s="2"/>
      <c r="AD84" s="2"/>
      <c r="AE84" s="2"/>
      <c r="AF84" s="2"/>
      <c r="AG84" s="2"/>
      <c r="AH84" s="2"/>
      <c r="AI84" s="2"/>
      <c r="AJ84" s="2"/>
      <c r="AK84" s="2"/>
      <c r="AL84" s="2"/>
      <c r="AM84" s="2"/>
      <c r="AN84" s="2"/>
      <c r="AO84" s="2"/>
    </row>
    <row r="85" spans="1:41" x14ac:dyDescent="0.25">
      <c r="A85" s="2"/>
      <c r="AB85" s="90"/>
      <c r="AC85" s="2"/>
      <c r="AD85" s="2"/>
      <c r="AE85" s="2"/>
      <c r="AF85" s="2"/>
      <c r="AG85" s="2"/>
      <c r="AH85" s="2"/>
      <c r="AI85" s="2"/>
      <c r="AJ85" s="2"/>
      <c r="AK85" s="2"/>
      <c r="AL85" s="2"/>
      <c r="AM85" s="2"/>
      <c r="AN85" s="2"/>
      <c r="AO85" s="2"/>
    </row>
    <row r="86" spans="1:41" x14ac:dyDescent="0.25">
      <c r="A86" s="2"/>
      <c r="AB86" s="90"/>
      <c r="AC86" s="2"/>
      <c r="AD86" s="2"/>
      <c r="AE86" s="2"/>
      <c r="AF86" s="2"/>
      <c r="AG86" s="2"/>
      <c r="AH86" s="2"/>
      <c r="AI86" s="2"/>
      <c r="AJ86" s="2"/>
      <c r="AK86" s="2"/>
      <c r="AL86" s="2"/>
      <c r="AM86" s="2"/>
      <c r="AN86" s="2"/>
      <c r="AO86" s="2"/>
    </row>
    <row r="87" spans="1:41" x14ac:dyDescent="0.25">
      <c r="A87" s="2"/>
      <c r="AB87" s="90"/>
      <c r="AC87" s="2"/>
      <c r="AD87" s="2"/>
      <c r="AE87" s="2"/>
      <c r="AF87" s="2"/>
      <c r="AG87" s="2"/>
      <c r="AH87" s="2"/>
      <c r="AI87" s="2"/>
      <c r="AJ87" s="2"/>
      <c r="AK87" s="2"/>
      <c r="AL87" s="2"/>
      <c r="AM87" s="2"/>
      <c r="AN87" s="2"/>
      <c r="AO87" s="2"/>
    </row>
    <row r="88" spans="1:41" x14ac:dyDescent="0.25">
      <c r="A88" s="2"/>
      <c r="AB88" s="90"/>
      <c r="AC88" s="2"/>
      <c r="AD88" s="2"/>
      <c r="AE88" s="2"/>
      <c r="AF88" s="2"/>
      <c r="AG88" s="2"/>
      <c r="AH88" s="2"/>
      <c r="AI88" s="2"/>
      <c r="AJ88" s="2"/>
      <c r="AK88" s="2"/>
      <c r="AL88" s="2"/>
      <c r="AM88" s="2"/>
      <c r="AN88" s="2"/>
      <c r="AO88" s="2"/>
    </row>
    <row r="89" spans="1:41" x14ac:dyDescent="0.25">
      <c r="A89" s="2"/>
      <c r="AB89" s="90"/>
      <c r="AC89" s="2"/>
      <c r="AD89" s="2"/>
      <c r="AE89" s="2"/>
      <c r="AF89" s="2"/>
      <c r="AG89" s="2"/>
      <c r="AH89" s="2"/>
      <c r="AI89" s="2"/>
      <c r="AJ89" s="2"/>
      <c r="AK89" s="2"/>
      <c r="AL89" s="2"/>
      <c r="AM89" s="2"/>
      <c r="AN89" s="2"/>
      <c r="AO89" s="2"/>
    </row>
    <row r="90" spans="1:41" x14ac:dyDescent="0.25">
      <c r="A90" s="2"/>
      <c r="AB90" s="90"/>
      <c r="AC90" s="2"/>
      <c r="AD90" s="2"/>
      <c r="AE90" s="2"/>
      <c r="AF90" s="2"/>
      <c r="AG90" s="2"/>
      <c r="AH90" s="2"/>
      <c r="AI90" s="2"/>
      <c r="AJ90" s="2"/>
      <c r="AK90" s="2"/>
      <c r="AL90" s="2"/>
      <c r="AM90" s="2"/>
      <c r="AN90" s="2"/>
      <c r="AO90" s="2"/>
    </row>
    <row r="91" spans="1:41" x14ac:dyDescent="0.25">
      <c r="A91" s="2"/>
      <c r="AB91" s="90"/>
      <c r="AC91" s="2"/>
      <c r="AD91" s="2"/>
      <c r="AE91" s="2"/>
      <c r="AF91" s="2"/>
      <c r="AG91" s="2"/>
      <c r="AH91" s="2"/>
      <c r="AI91" s="2"/>
      <c r="AJ91" s="2"/>
      <c r="AK91" s="2"/>
      <c r="AL91" s="2"/>
      <c r="AM91" s="2"/>
      <c r="AN91" s="2"/>
      <c r="AO91" s="2"/>
    </row>
    <row r="92" spans="1:41" x14ac:dyDescent="0.25">
      <c r="A92" s="2"/>
      <c r="AB92" s="90"/>
      <c r="AC92" s="2"/>
      <c r="AD92" s="2"/>
      <c r="AE92" s="2"/>
      <c r="AF92" s="2"/>
      <c r="AG92" s="2"/>
      <c r="AH92" s="2"/>
      <c r="AI92" s="2"/>
      <c r="AJ92" s="2"/>
      <c r="AK92" s="2"/>
      <c r="AL92" s="2"/>
      <c r="AM92" s="2"/>
      <c r="AN92" s="2"/>
      <c r="AO92" s="2"/>
    </row>
    <row r="93" spans="1:41" x14ac:dyDescent="0.25">
      <c r="A93" s="2"/>
      <c r="AB93" s="90"/>
      <c r="AC93" s="2"/>
      <c r="AD93" s="2"/>
      <c r="AE93" s="2"/>
      <c r="AF93" s="2"/>
      <c r="AG93" s="2"/>
      <c r="AH93" s="2"/>
      <c r="AI93" s="2"/>
      <c r="AJ93" s="2"/>
      <c r="AK93" s="2"/>
      <c r="AL93" s="2"/>
      <c r="AM93" s="2"/>
      <c r="AN93" s="2"/>
      <c r="AO93" s="2"/>
    </row>
    <row r="94" spans="1:41" x14ac:dyDescent="0.25">
      <c r="A94" s="2"/>
      <c r="AB94" s="90"/>
      <c r="AC94" s="2"/>
      <c r="AD94" s="2"/>
      <c r="AE94" s="2"/>
      <c r="AF94" s="2"/>
      <c r="AG94" s="2"/>
      <c r="AH94" s="2"/>
      <c r="AI94" s="2"/>
      <c r="AJ94" s="2"/>
      <c r="AK94" s="2"/>
      <c r="AL94" s="2"/>
      <c r="AM94" s="2"/>
      <c r="AN94" s="2"/>
      <c r="AO94" s="2"/>
    </row>
    <row r="95" spans="1:41" x14ac:dyDescent="0.25">
      <c r="A95" s="2"/>
      <c r="AB95" s="90"/>
      <c r="AC95" s="2"/>
      <c r="AD95" s="2"/>
      <c r="AE95" s="2"/>
      <c r="AF95" s="2"/>
      <c r="AG95" s="2"/>
      <c r="AH95" s="2"/>
      <c r="AI95" s="2"/>
      <c r="AJ95" s="2"/>
      <c r="AK95" s="2"/>
      <c r="AL95" s="2"/>
      <c r="AM95" s="2"/>
      <c r="AN95" s="2"/>
      <c r="AO95" s="2"/>
    </row>
    <row r="96" spans="1:41" x14ac:dyDescent="0.25">
      <c r="A96" s="2"/>
      <c r="AB96" s="90"/>
      <c r="AC96" s="2"/>
      <c r="AD96" s="2"/>
      <c r="AE96" s="2"/>
      <c r="AF96" s="2"/>
      <c r="AG96" s="2"/>
      <c r="AH96" s="2"/>
      <c r="AI96" s="2"/>
      <c r="AJ96" s="2"/>
      <c r="AK96" s="2"/>
      <c r="AL96" s="2"/>
      <c r="AM96" s="2"/>
      <c r="AN96" s="2"/>
      <c r="AO96" s="2"/>
    </row>
    <row r="97" spans="1:41" x14ac:dyDescent="0.25">
      <c r="A97" s="2"/>
      <c r="AB97" s="90"/>
      <c r="AC97" s="2"/>
      <c r="AD97" s="2"/>
      <c r="AE97" s="2"/>
      <c r="AF97" s="2"/>
      <c r="AG97" s="2"/>
      <c r="AH97" s="2"/>
      <c r="AI97" s="2"/>
      <c r="AJ97" s="2"/>
      <c r="AK97" s="2"/>
      <c r="AL97" s="2"/>
      <c r="AM97" s="2"/>
      <c r="AN97" s="2"/>
      <c r="AO97" s="2"/>
    </row>
    <row r="98" spans="1:41" x14ac:dyDescent="0.25">
      <c r="A98" s="2"/>
      <c r="AB98" s="90"/>
      <c r="AC98" s="2"/>
      <c r="AD98" s="2"/>
      <c r="AE98" s="2"/>
      <c r="AF98" s="2"/>
      <c r="AG98" s="2"/>
      <c r="AH98" s="2"/>
      <c r="AI98" s="2"/>
      <c r="AJ98" s="2"/>
      <c r="AK98" s="2"/>
      <c r="AL98" s="2"/>
      <c r="AM98" s="2"/>
      <c r="AN98" s="2"/>
      <c r="AO98" s="2"/>
    </row>
    <row r="99" spans="1:41" x14ac:dyDescent="0.25">
      <c r="A99" s="2"/>
      <c r="AB99" s="90"/>
      <c r="AC99" s="2"/>
      <c r="AD99" s="2"/>
      <c r="AE99" s="2"/>
      <c r="AF99" s="2"/>
      <c r="AG99" s="2"/>
      <c r="AH99" s="2"/>
      <c r="AI99" s="2"/>
      <c r="AJ99" s="2"/>
      <c r="AK99" s="2"/>
      <c r="AL99" s="2"/>
      <c r="AM99" s="2"/>
      <c r="AN99" s="2"/>
      <c r="AO99" s="2"/>
    </row>
    <row r="100" spans="1:41" x14ac:dyDescent="0.25">
      <c r="A100" s="2"/>
      <c r="AB100" s="90"/>
      <c r="AC100" s="2"/>
      <c r="AD100" s="2"/>
      <c r="AE100" s="2"/>
      <c r="AF100" s="2"/>
      <c r="AG100" s="2"/>
      <c r="AH100" s="2"/>
      <c r="AI100" s="2"/>
      <c r="AJ100" s="2"/>
      <c r="AK100" s="2"/>
      <c r="AL100" s="2"/>
      <c r="AM100" s="2"/>
      <c r="AN100" s="2"/>
      <c r="AO100" s="2"/>
    </row>
    <row r="101" spans="1:41" x14ac:dyDescent="0.25">
      <c r="A101" s="2"/>
      <c r="AB101" s="90"/>
      <c r="AC101" s="2"/>
      <c r="AD101" s="2"/>
      <c r="AE101" s="2"/>
      <c r="AF101" s="2"/>
      <c r="AG101" s="2"/>
      <c r="AH101" s="2"/>
      <c r="AI101" s="2"/>
      <c r="AJ101" s="2"/>
      <c r="AK101" s="2"/>
      <c r="AL101" s="2"/>
      <c r="AM101" s="2"/>
      <c r="AN101" s="2"/>
      <c r="AO101" s="2"/>
    </row>
    <row r="102" spans="1:41" x14ac:dyDescent="0.25">
      <c r="A102" s="2"/>
      <c r="AB102" s="90"/>
      <c r="AC102" s="2"/>
      <c r="AD102" s="2"/>
      <c r="AE102" s="2"/>
      <c r="AF102" s="2"/>
      <c r="AG102" s="2"/>
      <c r="AH102" s="2"/>
      <c r="AI102" s="2"/>
      <c r="AJ102" s="2"/>
      <c r="AK102" s="2"/>
      <c r="AL102" s="2"/>
      <c r="AM102" s="2"/>
      <c r="AN102" s="2"/>
      <c r="AO102" s="2"/>
    </row>
    <row r="103" spans="1:41" x14ac:dyDescent="0.25">
      <c r="A103" s="2"/>
      <c r="AB103" s="90"/>
      <c r="AC103" s="2"/>
      <c r="AD103" s="2"/>
      <c r="AE103" s="2"/>
      <c r="AF103" s="2"/>
      <c r="AG103" s="2"/>
      <c r="AH103" s="2"/>
      <c r="AI103" s="2"/>
      <c r="AJ103" s="2"/>
      <c r="AK103" s="2"/>
      <c r="AL103" s="2"/>
      <c r="AM103" s="2"/>
      <c r="AN103" s="2"/>
      <c r="AO103" s="2"/>
    </row>
    <row r="104" spans="1:41" x14ac:dyDescent="0.25">
      <c r="A104" s="2"/>
      <c r="AB104" s="90"/>
      <c r="AC104" s="2"/>
      <c r="AD104" s="2"/>
      <c r="AE104" s="2"/>
      <c r="AF104" s="2"/>
      <c r="AG104" s="2"/>
      <c r="AH104" s="2"/>
      <c r="AI104" s="2"/>
      <c r="AJ104" s="2"/>
      <c r="AK104" s="2"/>
      <c r="AL104" s="2"/>
      <c r="AM104" s="2"/>
      <c r="AN104" s="2"/>
      <c r="AO104" s="2"/>
    </row>
    <row r="105" spans="1:41" x14ac:dyDescent="0.25">
      <c r="A105" s="2"/>
      <c r="AB105" s="90"/>
      <c r="AC105" s="2"/>
      <c r="AD105" s="2"/>
      <c r="AE105" s="2"/>
      <c r="AF105" s="2"/>
      <c r="AG105" s="2"/>
      <c r="AH105" s="2"/>
      <c r="AI105" s="2"/>
      <c r="AJ105" s="2"/>
      <c r="AK105" s="2"/>
      <c r="AL105" s="2"/>
      <c r="AM105" s="2"/>
      <c r="AN105" s="2"/>
      <c r="AO105" s="2"/>
    </row>
    <row r="106" spans="1:41" x14ac:dyDescent="0.25">
      <c r="A106" s="2"/>
      <c r="AB106" s="90"/>
      <c r="AC106" s="2"/>
      <c r="AD106" s="2"/>
      <c r="AE106" s="2"/>
      <c r="AF106" s="2"/>
      <c r="AG106" s="2"/>
      <c r="AH106" s="2"/>
      <c r="AI106" s="2"/>
      <c r="AJ106" s="2"/>
      <c r="AK106" s="2"/>
      <c r="AL106" s="2"/>
      <c r="AM106" s="2"/>
      <c r="AN106" s="2"/>
      <c r="AO106" s="2"/>
    </row>
    <row r="107" spans="1:41" x14ac:dyDescent="0.25">
      <c r="A107" s="2"/>
      <c r="AB107" s="90"/>
      <c r="AC107" s="2"/>
      <c r="AD107" s="2"/>
      <c r="AE107" s="2"/>
      <c r="AF107" s="2"/>
      <c r="AG107" s="2"/>
      <c r="AH107" s="2"/>
      <c r="AI107" s="2"/>
      <c r="AJ107" s="2"/>
      <c r="AK107" s="2"/>
      <c r="AL107" s="2"/>
      <c r="AM107" s="2"/>
      <c r="AN107" s="2"/>
      <c r="AO107" s="2"/>
    </row>
    <row r="108" spans="1:41" x14ac:dyDescent="0.25">
      <c r="A108" s="2"/>
      <c r="AB108" s="90"/>
      <c r="AC108" s="2"/>
      <c r="AD108" s="2"/>
      <c r="AE108" s="2"/>
      <c r="AF108" s="2"/>
      <c r="AG108" s="2"/>
      <c r="AH108" s="2"/>
      <c r="AI108" s="2"/>
      <c r="AJ108" s="2"/>
      <c r="AK108" s="2"/>
      <c r="AL108" s="2"/>
      <c r="AM108" s="2"/>
      <c r="AN108" s="2"/>
      <c r="AO108" s="2"/>
    </row>
    <row r="109" spans="1:41" x14ac:dyDescent="0.25">
      <c r="A109" s="2"/>
      <c r="AB109" s="90"/>
      <c r="AC109" s="2"/>
      <c r="AD109" s="2"/>
      <c r="AE109" s="2"/>
      <c r="AF109" s="2"/>
      <c r="AG109" s="2"/>
      <c r="AH109" s="2"/>
      <c r="AI109" s="2"/>
      <c r="AJ109" s="2"/>
      <c r="AK109" s="2"/>
      <c r="AL109" s="2"/>
      <c r="AM109" s="2"/>
      <c r="AN109" s="2"/>
      <c r="AO109" s="2"/>
    </row>
    <row r="110" spans="1:41" x14ac:dyDescent="0.25">
      <c r="A110" s="2"/>
      <c r="AB110" s="90"/>
      <c r="AC110" s="2"/>
      <c r="AD110" s="2"/>
      <c r="AE110" s="2"/>
      <c r="AF110" s="2"/>
      <c r="AG110" s="2"/>
      <c r="AH110" s="2"/>
      <c r="AI110" s="2"/>
      <c r="AJ110" s="2"/>
      <c r="AK110" s="2"/>
      <c r="AL110" s="2"/>
      <c r="AM110" s="2"/>
      <c r="AN110" s="2"/>
      <c r="AO110" s="2"/>
    </row>
    <row r="111" spans="1:41" x14ac:dyDescent="0.25">
      <c r="A111" s="2"/>
      <c r="AB111" s="90"/>
      <c r="AC111" s="2"/>
      <c r="AD111" s="2"/>
      <c r="AE111" s="2"/>
      <c r="AF111" s="2"/>
      <c r="AG111" s="2"/>
      <c r="AH111" s="2"/>
      <c r="AI111" s="2"/>
      <c r="AJ111" s="2"/>
      <c r="AK111" s="2"/>
      <c r="AL111" s="2"/>
      <c r="AM111" s="2"/>
      <c r="AN111" s="2"/>
      <c r="AO111" s="2"/>
    </row>
    <row r="112" spans="1:41" x14ac:dyDescent="0.25">
      <c r="A112" s="2"/>
      <c r="AB112" s="90"/>
      <c r="AC112" s="2"/>
      <c r="AD112" s="2"/>
      <c r="AE112" s="2"/>
      <c r="AF112" s="2"/>
      <c r="AG112" s="2"/>
      <c r="AH112" s="2"/>
      <c r="AI112" s="2"/>
      <c r="AJ112" s="2"/>
      <c r="AK112" s="2"/>
      <c r="AL112" s="2"/>
      <c r="AM112" s="2"/>
      <c r="AN112" s="2"/>
      <c r="AO112" s="2"/>
    </row>
    <row r="113" spans="1:41" x14ac:dyDescent="0.25">
      <c r="A113" s="2"/>
      <c r="AB113" s="90"/>
      <c r="AC113" s="2"/>
      <c r="AD113" s="2"/>
      <c r="AE113" s="2"/>
      <c r="AF113" s="2"/>
      <c r="AG113" s="2"/>
      <c r="AH113" s="2"/>
      <c r="AI113" s="2"/>
      <c r="AJ113" s="2"/>
      <c r="AK113" s="2"/>
      <c r="AL113" s="2"/>
      <c r="AM113" s="2"/>
      <c r="AN113" s="2"/>
      <c r="AO113" s="2"/>
    </row>
    <row r="114" spans="1:41" x14ac:dyDescent="0.25">
      <c r="A114" s="2"/>
      <c r="AB114" s="90"/>
      <c r="AC114" s="2"/>
      <c r="AD114" s="2"/>
      <c r="AE114" s="2"/>
      <c r="AF114" s="2"/>
      <c r="AG114" s="2"/>
      <c r="AH114" s="2"/>
      <c r="AI114" s="2"/>
      <c r="AJ114" s="2"/>
      <c r="AK114" s="2"/>
      <c r="AL114" s="2"/>
      <c r="AM114" s="2"/>
      <c r="AN114" s="2"/>
      <c r="AO114" s="2"/>
    </row>
    <row r="115" spans="1:41" x14ac:dyDescent="0.25">
      <c r="A115" s="2"/>
      <c r="AB115" s="90"/>
      <c r="AC115" s="2"/>
      <c r="AD115" s="2"/>
      <c r="AE115" s="2"/>
      <c r="AF115" s="2"/>
      <c r="AG115" s="2"/>
      <c r="AH115" s="2"/>
      <c r="AI115" s="2"/>
      <c r="AJ115" s="2"/>
      <c r="AK115" s="2"/>
      <c r="AL115" s="2"/>
      <c r="AM115" s="2"/>
      <c r="AN115" s="2"/>
      <c r="AO115" s="2"/>
    </row>
    <row r="116" spans="1:41" x14ac:dyDescent="0.25">
      <c r="A116" s="2"/>
      <c r="AB116" s="90"/>
      <c r="AC116" s="2"/>
      <c r="AD116" s="2"/>
      <c r="AE116" s="2"/>
      <c r="AF116" s="2"/>
      <c r="AG116" s="2"/>
      <c r="AH116" s="2"/>
      <c r="AI116" s="2"/>
      <c r="AJ116" s="2"/>
      <c r="AK116" s="2"/>
      <c r="AL116" s="2"/>
      <c r="AM116" s="2"/>
      <c r="AN116" s="2"/>
      <c r="AO116" s="2"/>
    </row>
    <row r="117" spans="1:41" x14ac:dyDescent="0.25">
      <c r="A117" s="2"/>
      <c r="AB117" s="90"/>
      <c r="AC117" s="2"/>
      <c r="AD117" s="2"/>
      <c r="AE117" s="2"/>
      <c r="AF117" s="2"/>
      <c r="AG117" s="2"/>
      <c r="AH117" s="2"/>
      <c r="AI117" s="2"/>
      <c r="AJ117" s="2"/>
      <c r="AK117" s="2"/>
      <c r="AL117" s="2"/>
      <c r="AM117" s="2"/>
      <c r="AN117" s="2"/>
      <c r="AO117" s="2"/>
    </row>
    <row r="118" spans="1:41" x14ac:dyDescent="0.25">
      <c r="A118" s="2"/>
      <c r="AB118" s="90"/>
      <c r="AC118" s="2"/>
      <c r="AD118" s="2"/>
      <c r="AE118" s="2"/>
      <c r="AF118" s="2"/>
      <c r="AG118" s="2"/>
      <c r="AH118" s="2"/>
      <c r="AI118" s="2"/>
      <c r="AJ118" s="2"/>
      <c r="AK118" s="2"/>
      <c r="AL118" s="2"/>
      <c r="AM118" s="2"/>
      <c r="AN118" s="2"/>
      <c r="AO118" s="2"/>
    </row>
    <row r="119" spans="1:41" x14ac:dyDescent="0.25">
      <c r="A119" s="2"/>
      <c r="AB119" s="90"/>
      <c r="AC119" s="2"/>
      <c r="AD119" s="2"/>
      <c r="AE119" s="2"/>
      <c r="AF119" s="2"/>
      <c r="AG119" s="2"/>
      <c r="AH119" s="2"/>
      <c r="AI119" s="2"/>
      <c r="AJ119" s="2"/>
      <c r="AK119" s="2"/>
      <c r="AL119" s="2"/>
      <c r="AM119" s="2"/>
      <c r="AN119" s="2"/>
      <c r="AO119" s="2"/>
    </row>
    <row r="120" spans="1:41" x14ac:dyDescent="0.25">
      <c r="A120" s="2"/>
      <c r="AB120" s="90"/>
      <c r="AC120" s="2"/>
      <c r="AD120" s="2"/>
      <c r="AE120" s="2"/>
      <c r="AF120" s="2"/>
      <c r="AG120" s="2"/>
      <c r="AH120" s="2"/>
      <c r="AI120" s="2"/>
      <c r="AJ120" s="2"/>
      <c r="AK120" s="2"/>
      <c r="AL120" s="2"/>
      <c r="AM120" s="2"/>
      <c r="AN120" s="2"/>
      <c r="AO120" s="2"/>
    </row>
    <row r="121" spans="1:41" x14ac:dyDescent="0.25">
      <c r="A121" s="2"/>
      <c r="AB121" s="90"/>
      <c r="AC121" s="2"/>
      <c r="AD121" s="2"/>
      <c r="AE121" s="2"/>
      <c r="AF121" s="2"/>
      <c r="AG121" s="2"/>
      <c r="AH121" s="2"/>
      <c r="AI121" s="2"/>
      <c r="AJ121" s="2"/>
      <c r="AK121" s="2"/>
      <c r="AL121" s="2"/>
      <c r="AM121" s="2"/>
      <c r="AN121" s="2"/>
      <c r="AO121" s="2"/>
    </row>
    <row r="122" spans="1:41" x14ac:dyDescent="0.25">
      <c r="A122" s="2"/>
      <c r="AB122" s="90"/>
      <c r="AC122" s="2"/>
      <c r="AD122" s="2"/>
      <c r="AE122" s="2"/>
      <c r="AF122" s="2"/>
      <c r="AG122" s="2"/>
      <c r="AH122" s="2"/>
      <c r="AI122" s="2"/>
      <c r="AJ122" s="2"/>
      <c r="AK122" s="2"/>
      <c r="AL122" s="2"/>
      <c r="AM122" s="2"/>
      <c r="AN122" s="2"/>
      <c r="AO122" s="2"/>
    </row>
    <row r="123" spans="1:41" x14ac:dyDescent="0.25">
      <c r="A123" s="2"/>
      <c r="AB123" s="90"/>
      <c r="AC123" s="2"/>
      <c r="AD123" s="2"/>
      <c r="AE123" s="2"/>
      <c r="AF123" s="2"/>
      <c r="AG123" s="2"/>
      <c r="AH123" s="2"/>
      <c r="AI123" s="2"/>
      <c r="AJ123" s="2"/>
      <c r="AK123" s="2"/>
      <c r="AL123" s="2"/>
      <c r="AM123" s="2"/>
      <c r="AN123" s="2"/>
      <c r="AO123" s="2"/>
    </row>
    <row r="124" spans="1:41" x14ac:dyDescent="0.25">
      <c r="A124" s="2"/>
      <c r="AB124" s="90"/>
      <c r="AC124" s="2"/>
      <c r="AD124" s="2"/>
      <c r="AE124" s="2"/>
      <c r="AF124" s="2"/>
      <c r="AG124" s="2"/>
      <c r="AH124" s="2"/>
      <c r="AI124" s="2"/>
      <c r="AJ124" s="2"/>
      <c r="AK124" s="2"/>
      <c r="AL124" s="2"/>
      <c r="AM124" s="2"/>
      <c r="AN124" s="2"/>
      <c r="AO124" s="2"/>
    </row>
    <row r="125" spans="1:41" x14ac:dyDescent="0.25">
      <c r="A125" s="2"/>
      <c r="AB125" s="90"/>
      <c r="AC125" s="2"/>
      <c r="AD125" s="2"/>
      <c r="AE125" s="2"/>
      <c r="AF125" s="2"/>
      <c r="AG125" s="2"/>
      <c r="AH125" s="2"/>
      <c r="AI125" s="2"/>
      <c r="AJ125" s="2"/>
      <c r="AK125" s="2"/>
      <c r="AL125" s="2"/>
      <c r="AM125" s="2"/>
      <c r="AN125" s="2"/>
      <c r="AO125" s="2"/>
    </row>
    <row r="126" spans="1:41" x14ac:dyDescent="0.25">
      <c r="A126" s="2"/>
      <c r="AB126" s="90"/>
      <c r="AC126" s="2"/>
      <c r="AD126" s="2"/>
      <c r="AE126" s="2"/>
      <c r="AF126" s="2"/>
      <c r="AG126" s="2"/>
      <c r="AH126" s="2"/>
      <c r="AI126" s="2"/>
      <c r="AJ126" s="2"/>
      <c r="AK126" s="2"/>
      <c r="AL126" s="2"/>
      <c r="AM126" s="2"/>
      <c r="AN126" s="2"/>
      <c r="AO126" s="2"/>
    </row>
    <row r="127" spans="1:41" x14ac:dyDescent="0.25">
      <c r="A127" s="2"/>
      <c r="AB127" s="90"/>
      <c r="AC127" s="2"/>
      <c r="AD127" s="2"/>
      <c r="AE127" s="2"/>
      <c r="AF127" s="2"/>
      <c r="AG127" s="2"/>
      <c r="AH127" s="2"/>
      <c r="AI127" s="2"/>
      <c r="AJ127" s="2"/>
      <c r="AK127" s="2"/>
      <c r="AL127" s="2"/>
      <c r="AM127" s="2"/>
      <c r="AN127" s="2"/>
      <c r="AO127" s="2"/>
    </row>
    <row r="128" spans="1:41" x14ac:dyDescent="0.25">
      <c r="A128" s="2"/>
      <c r="AB128" s="90"/>
      <c r="AC128" s="2"/>
      <c r="AD128" s="2"/>
      <c r="AE128" s="2"/>
      <c r="AF128" s="2"/>
      <c r="AG128" s="2"/>
      <c r="AH128" s="2"/>
      <c r="AI128" s="2"/>
      <c r="AJ128" s="2"/>
      <c r="AK128" s="2"/>
      <c r="AL128" s="2"/>
      <c r="AM128" s="2"/>
      <c r="AN128" s="2"/>
      <c r="AO128" s="2"/>
    </row>
    <row r="129" spans="1:41" x14ac:dyDescent="0.25">
      <c r="A129" s="2"/>
      <c r="AB129" s="90"/>
      <c r="AC129" s="2"/>
      <c r="AD129" s="2"/>
      <c r="AE129" s="2"/>
      <c r="AF129" s="2"/>
      <c r="AG129" s="2"/>
      <c r="AH129" s="2"/>
      <c r="AI129" s="2"/>
      <c r="AJ129" s="2"/>
      <c r="AK129" s="2"/>
      <c r="AL129" s="2"/>
      <c r="AM129" s="2"/>
      <c r="AN129" s="2"/>
      <c r="AO129" s="2"/>
    </row>
    <row r="130" spans="1:41" x14ac:dyDescent="0.25">
      <c r="A130" s="2"/>
      <c r="AB130" s="90"/>
      <c r="AC130" s="2"/>
      <c r="AD130" s="2"/>
      <c r="AE130" s="2"/>
      <c r="AF130" s="2"/>
      <c r="AG130" s="2"/>
      <c r="AH130" s="2"/>
      <c r="AI130" s="2"/>
      <c r="AJ130" s="2"/>
      <c r="AK130" s="2"/>
      <c r="AL130" s="2"/>
      <c r="AM130" s="2"/>
      <c r="AN130" s="2"/>
      <c r="AO130" s="2"/>
    </row>
    <row r="131" spans="1:41" x14ac:dyDescent="0.25">
      <c r="A131" s="2"/>
      <c r="AB131" s="90"/>
      <c r="AC131" s="2"/>
      <c r="AD131" s="2"/>
      <c r="AE131" s="2"/>
      <c r="AF131" s="2"/>
      <c r="AG131" s="2"/>
      <c r="AH131" s="2"/>
      <c r="AI131" s="2"/>
      <c r="AJ131" s="2"/>
      <c r="AK131" s="2"/>
      <c r="AL131" s="2"/>
      <c r="AM131" s="2"/>
      <c r="AN131" s="2"/>
      <c r="AO131" s="2"/>
    </row>
    <row r="132" spans="1:41" x14ac:dyDescent="0.25">
      <c r="A132" s="2"/>
      <c r="AB132" s="90"/>
      <c r="AC132" s="2"/>
      <c r="AD132" s="2"/>
      <c r="AE132" s="2"/>
      <c r="AF132" s="2"/>
      <c r="AG132" s="2"/>
      <c r="AH132" s="2"/>
      <c r="AI132" s="2"/>
      <c r="AJ132" s="2"/>
      <c r="AK132" s="2"/>
      <c r="AL132" s="2"/>
      <c r="AM132" s="2"/>
      <c r="AN132" s="2"/>
      <c r="AO132" s="2"/>
    </row>
    <row r="133" spans="1:41" x14ac:dyDescent="0.25">
      <c r="A133" s="2"/>
      <c r="AB133" s="90"/>
      <c r="AC133" s="2"/>
      <c r="AD133" s="2"/>
      <c r="AE133" s="2"/>
      <c r="AF133" s="2"/>
      <c r="AG133" s="2"/>
      <c r="AH133" s="2"/>
      <c r="AI133" s="2"/>
      <c r="AJ133" s="2"/>
      <c r="AK133" s="2"/>
      <c r="AL133" s="2"/>
      <c r="AM133" s="2"/>
      <c r="AN133" s="2"/>
      <c r="AO133" s="2"/>
    </row>
    <row r="134" spans="1:41" x14ac:dyDescent="0.25">
      <c r="A134" s="2"/>
      <c r="AB134" s="90"/>
      <c r="AC134" s="2"/>
      <c r="AD134" s="2"/>
      <c r="AE134" s="2"/>
      <c r="AF134" s="2"/>
      <c r="AG134" s="2"/>
      <c r="AH134" s="2"/>
      <c r="AI134" s="2"/>
      <c r="AJ134" s="2"/>
      <c r="AK134" s="2"/>
      <c r="AL134" s="2"/>
      <c r="AM134" s="2"/>
      <c r="AN134" s="2"/>
      <c r="AO134" s="2"/>
    </row>
    <row r="135" spans="1:41" x14ac:dyDescent="0.25">
      <c r="A135" s="2"/>
      <c r="AB135" s="90"/>
      <c r="AC135" s="2"/>
      <c r="AD135" s="2"/>
      <c r="AE135" s="2"/>
      <c r="AF135" s="2"/>
      <c r="AG135" s="2"/>
      <c r="AH135" s="2"/>
      <c r="AI135" s="2"/>
      <c r="AJ135" s="2"/>
      <c r="AK135" s="2"/>
      <c r="AL135" s="2"/>
      <c r="AM135" s="2"/>
      <c r="AN135" s="2"/>
      <c r="AO135" s="2"/>
    </row>
    <row r="136" spans="1:41" x14ac:dyDescent="0.25">
      <c r="A136" s="2"/>
      <c r="AB136" s="90"/>
      <c r="AC136" s="2"/>
      <c r="AD136" s="2"/>
      <c r="AE136" s="2"/>
      <c r="AF136" s="2"/>
      <c r="AG136" s="2"/>
      <c r="AH136" s="2"/>
      <c r="AI136" s="2"/>
      <c r="AJ136" s="2"/>
      <c r="AK136" s="2"/>
      <c r="AL136" s="2"/>
      <c r="AM136" s="2"/>
      <c r="AN136" s="2"/>
      <c r="AO136" s="2"/>
    </row>
    <row r="137" spans="1:41" x14ac:dyDescent="0.25">
      <c r="A137" s="2"/>
      <c r="AB137" s="90"/>
      <c r="AC137" s="2"/>
      <c r="AD137" s="2"/>
      <c r="AE137" s="2"/>
      <c r="AF137" s="2"/>
      <c r="AG137" s="2"/>
      <c r="AH137" s="2"/>
      <c r="AI137" s="2"/>
      <c r="AJ137" s="2"/>
      <c r="AK137" s="2"/>
      <c r="AL137" s="2"/>
      <c r="AM137" s="2"/>
      <c r="AN137" s="2"/>
      <c r="AO137" s="2"/>
    </row>
    <row r="138" spans="1:41" x14ac:dyDescent="0.25">
      <c r="A138" s="2"/>
      <c r="AB138" s="90"/>
      <c r="AC138" s="2"/>
      <c r="AD138" s="2"/>
      <c r="AE138" s="2"/>
      <c r="AF138" s="2"/>
      <c r="AG138" s="2"/>
      <c r="AH138" s="2"/>
      <c r="AI138" s="2"/>
      <c r="AJ138" s="2"/>
      <c r="AK138" s="2"/>
      <c r="AL138" s="2"/>
      <c r="AM138" s="2"/>
      <c r="AN138" s="2"/>
      <c r="AO138" s="2"/>
    </row>
    <row r="139" spans="1:41" x14ac:dyDescent="0.25">
      <c r="A139" s="2"/>
      <c r="AB139" s="90"/>
      <c r="AC139" s="2"/>
      <c r="AD139" s="2"/>
      <c r="AE139" s="2"/>
      <c r="AF139" s="2"/>
      <c r="AG139" s="2"/>
      <c r="AH139" s="2"/>
      <c r="AI139" s="2"/>
      <c r="AJ139" s="2"/>
      <c r="AK139" s="2"/>
      <c r="AL139" s="2"/>
      <c r="AM139" s="2"/>
      <c r="AN139" s="2"/>
      <c r="AO139" s="2"/>
    </row>
    <row r="140" spans="1:41" x14ac:dyDescent="0.25">
      <c r="A140" s="2"/>
      <c r="AB140" s="90"/>
      <c r="AC140" s="2"/>
      <c r="AD140" s="2"/>
      <c r="AE140" s="2"/>
      <c r="AF140" s="2"/>
      <c r="AG140" s="2"/>
      <c r="AH140" s="2"/>
      <c r="AI140" s="2"/>
      <c r="AJ140" s="2"/>
      <c r="AK140" s="2"/>
      <c r="AL140" s="2"/>
      <c r="AM140" s="2"/>
      <c r="AN140" s="2"/>
      <c r="AO140" s="2"/>
    </row>
    <row r="141" spans="1:41" x14ac:dyDescent="0.25">
      <c r="A141" s="2"/>
      <c r="AB141" s="90"/>
      <c r="AC141" s="2"/>
      <c r="AD141" s="2"/>
      <c r="AE141" s="2"/>
      <c r="AF141" s="2"/>
      <c r="AG141" s="2"/>
      <c r="AH141" s="2"/>
      <c r="AI141" s="2"/>
      <c r="AJ141" s="2"/>
      <c r="AK141" s="2"/>
      <c r="AL141" s="2"/>
      <c r="AM141" s="2"/>
      <c r="AN141" s="2"/>
      <c r="AO141" s="2"/>
    </row>
    <row r="142" spans="1:41" x14ac:dyDescent="0.25">
      <c r="A142" s="2"/>
      <c r="AB142" s="90"/>
      <c r="AC142" s="2"/>
      <c r="AD142" s="2"/>
      <c r="AE142" s="2"/>
      <c r="AF142" s="2"/>
      <c r="AG142" s="2"/>
      <c r="AH142" s="2"/>
      <c r="AI142" s="2"/>
      <c r="AJ142" s="2"/>
      <c r="AK142" s="2"/>
      <c r="AL142" s="2"/>
      <c r="AM142" s="2"/>
      <c r="AN142" s="2"/>
      <c r="AO142" s="2"/>
    </row>
    <row r="143" spans="1:41" x14ac:dyDescent="0.25">
      <c r="A143" s="2"/>
      <c r="AB143" s="90"/>
      <c r="AC143" s="2"/>
      <c r="AD143" s="2"/>
      <c r="AE143" s="2"/>
      <c r="AF143" s="2"/>
      <c r="AG143" s="2"/>
      <c r="AH143" s="2"/>
      <c r="AI143" s="2"/>
      <c r="AJ143" s="2"/>
      <c r="AK143" s="2"/>
      <c r="AL143" s="2"/>
      <c r="AM143" s="2"/>
      <c r="AN143" s="2"/>
      <c r="AO143" s="2"/>
    </row>
    <row r="144" spans="1:41" x14ac:dyDescent="0.25">
      <c r="A144" s="2"/>
      <c r="AB144" s="90"/>
      <c r="AC144" s="2"/>
      <c r="AD144" s="2"/>
      <c r="AE144" s="2"/>
      <c r="AF144" s="2"/>
      <c r="AG144" s="2"/>
      <c r="AH144" s="2"/>
      <c r="AI144" s="2"/>
      <c r="AJ144" s="2"/>
      <c r="AK144" s="2"/>
      <c r="AL144" s="2"/>
      <c r="AM144" s="2"/>
      <c r="AN144" s="2"/>
      <c r="AO144" s="2"/>
    </row>
    <row r="145" spans="1:41" x14ac:dyDescent="0.25">
      <c r="A145" s="2"/>
      <c r="AB145" s="90"/>
      <c r="AC145" s="2"/>
      <c r="AD145" s="2"/>
      <c r="AE145" s="2"/>
      <c r="AF145" s="2"/>
      <c r="AG145" s="2"/>
      <c r="AH145" s="2"/>
      <c r="AI145" s="2"/>
      <c r="AJ145" s="2"/>
      <c r="AK145" s="2"/>
      <c r="AL145" s="2"/>
      <c r="AM145" s="2"/>
      <c r="AN145" s="2"/>
      <c r="AO145" s="2"/>
    </row>
    <row r="146" spans="1:41" x14ac:dyDescent="0.25">
      <c r="A146" s="2"/>
      <c r="AB146" s="90"/>
      <c r="AC146" s="2"/>
      <c r="AD146" s="2"/>
      <c r="AE146" s="2"/>
      <c r="AF146" s="2"/>
      <c r="AG146" s="2"/>
      <c r="AH146" s="2"/>
      <c r="AI146" s="2"/>
      <c r="AJ146" s="2"/>
      <c r="AK146" s="2"/>
      <c r="AL146" s="2"/>
      <c r="AM146" s="2"/>
      <c r="AN146" s="2"/>
      <c r="AO146" s="2"/>
    </row>
    <row r="147" spans="1:41" x14ac:dyDescent="0.25">
      <c r="A147" s="2"/>
      <c r="AB147" s="90"/>
      <c r="AC147" s="2"/>
      <c r="AD147" s="2"/>
      <c r="AE147" s="2"/>
      <c r="AF147" s="2"/>
      <c r="AG147" s="2"/>
      <c r="AH147" s="2"/>
      <c r="AI147" s="2"/>
      <c r="AJ147" s="2"/>
      <c r="AK147" s="2"/>
      <c r="AL147" s="2"/>
      <c r="AM147" s="2"/>
      <c r="AN147" s="2"/>
      <c r="AO147" s="2"/>
    </row>
    <row r="148" spans="1:41" x14ac:dyDescent="0.25">
      <c r="A148" s="2"/>
      <c r="AB148" s="90"/>
      <c r="AC148" s="2"/>
      <c r="AD148" s="2"/>
      <c r="AE148" s="2"/>
      <c r="AF148" s="2"/>
      <c r="AG148" s="2"/>
      <c r="AH148" s="2"/>
      <c r="AI148" s="2"/>
      <c r="AJ148" s="2"/>
      <c r="AK148" s="2"/>
      <c r="AL148" s="2"/>
      <c r="AM148" s="2"/>
      <c r="AN148" s="2"/>
      <c r="AO148" s="2"/>
    </row>
    <row r="149" spans="1:41" x14ac:dyDescent="0.25">
      <c r="A149" s="2"/>
      <c r="AB149" s="90"/>
      <c r="AC149" s="2"/>
      <c r="AD149" s="2"/>
      <c r="AE149" s="2"/>
      <c r="AF149" s="2"/>
      <c r="AG149" s="2"/>
      <c r="AH149" s="2"/>
      <c r="AI149" s="2"/>
      <c r="AJ149" s="2"/>
      <c r="AK149" s="2"/>
      <c r="AL149" s="2"/>
      <c r="AM149" s="2"/>
      <c r="AN149" s="2"/>
      <c r="AO149" s="2"/>
    </row>
    <row r="150" spans="1:41" x14ac:dyDescent="0.25">
      <c r="A150" s="2"/>
      <c r="AB150" s="90"/>
      <c r="AC150" s="2"/>
      <c r="AD150" s="2"/>
      <c r="AE150" s="2"/>
      <c r="AF150" s="2"/>
      <c r="AG150" s="2"/>
      <c r="AH150" s="2"/>
      <c r="AI150" s="2"/>
      <c r="AJ150" s="2"/>
      <c r="AK150" s="2"/>
      <c r="AL150" s="2"/>
      <c r="AM150" s="2"/>
      <c r="AN150" s="2"/>
      <c r="AO150" s="2"/>
    </row>
    <row r="151" spans="1:41" x14ac:dyDescent="0.25">
      <c r="A151" s="2"/>
      <c r="AB151" s="90"/>
      <c r="AC151" s="2"/>
      <c r="AD151" s="2"/>
      <c r="AE151" s="2"/>
      <c r="AF151" s="2"/>
      <c r="AG151" s="2"/>
      <c r="AH151" s="2"/>
      <c r="AI151" s="2"/>
      <c r="AJ151" s="2"/>
      <c r="AK151" s="2"/>
      <c r="AL151" s="2"/>
      <c r="AM151" s="2"/>
      <c r="AN151" s="2"/>
      <c r="AO151" s="2"/>
    </row>
    <row r="152" spans="1:41" x14ac:dyDescent="0.25">
      <c r="A152" s="2"/>
      <c r="AB152" s="90"/>
      <c r="AC152" s="2"/>
      <c r="AD152" s="2"/>
      <c r="AE152" s="2"/>
      <c r="AF152" s="2"/>
      <c r="AG152" s="2"/>
      <c r="AH152" s="2"/>
      <c r="AI152" s="2"/>
      <c r="AJ152" s="2"/>
      <c r="AK152" s="2"/>
      <c r="AL152" s="2"/>
      <c r="AM152" s="2"/>
      <c r="AN152" s="2"/>
      <c r="AO152" s="2"/>
    </row>
    <row r="153" spans="1:41" x14ac:dyDescent="0.25">
      <c r="A153" s="2"/>
      <c r="AB153" s="90"/>
      <c r="AC153" s="2"/>
      <c r="AD153" s="2"/>
      <c r="AE153" s="2"/>
      <c r="AF153" s="2"/>
      <c r="AG153" s="2"/>
      <c r="AH153" s="2"/>
      <c r="AI153" s="2"/>
      <c r="AJ153" s="2"/>
      <c r="AK153" s="2"/>
      <c r="AL153" s="2"/>
      <c r="AM153" s="2"/>
      <c r="AN153" s="2"/>
      <c r="AO153" s="2"/>
    </row>
    <row r="154" spans="1:41" x14ac:dyDescent="0.25">
      <c r="A154" s="2"/>
      <c r="AB154" s="90"/>
      <c r="AC154" s="2"/>
      <c r="AD154" s="2"/>
      <c r="AE154" s="2"/>
      <c r="AF154" s="2"/>
      <c r="AG154" s="2"/>
      <c r="AH154" s="2"/>
      <c r="AI154" s="2"/>
      <c r="AJ154" s="2"/>
      <c r="AK154" s="2"/>
      <c r="AL154" s="2"/>
      <c r="AM154" s="2"/>
      <c r="AN154" s="2"/>
      <c r="AO154" s="2"/>
    </row>
    <row r="155" spans="1:41" x14ac:dyDescent="0.25">
      <c r="A155" s="2"/>
      <c r="AB155" s="90"/>
      <c r="AC155" s="2"/>
      <c r="AD155" s="2"/>
      <c r="AE155" s="2"/>
      <c r="AF155" s="2"/>
      <c r="AG155" s="2"/>
      <c r="AH155" s="2"/>
      <c r="AI155" s="2"/>
      <c r="AJ155" s="2"/>
      <c r="AK155" s="2"/>
      <c r="AL155" s="2"/>
      <c r="AM155" s="2"/>
      <c r="AN155" s="2"/>
      <c r="AO155" s="2"/>
    </row>
    <row r="156" spans="1:41" x14ac:dyDescent="0.25">
      <c r="A156" s="2"/>
      <c r="AB156" s="90"/>
      <c r="AC156" s="2"/>
      <c r="AD156" s="2"/>
      <c r="AE156" s="2"/>
      <c r="AF156" s="2"/>
      <c r="AG156" s="2"/>
      <c r="AH156" s="2"/>
      <c r="AI156" s="2"/>
      <c r="AJ156" s="2"/>
      <c r="AK156" s="2"/>
      <c r="AL156" s="2"/>
      <c r="AM156" s="2"/>
      <c r="AN156" s="2"/>
      <c r="AO156" s="2"/>
    </row>
    <row r="157" spans="1:41" x14ac:dyDescent="0.25">
      <c r="A157" s="2"/>
      <c r="AB157" s="90"/>
      <c r="AC157" s="2"/>
      <c r="AD157" s="2"/>
      <c r="AE157" s="2"/>
      <c r="AF157" s="2"/>
      <c r="AG157" s="2"/>
      <c r="AH157" s="2"/>
      <c r="AI157" s="2"/>
      <c r="AJ157" s="2"/>
      <c r="AK157" s="2"/>
      <c r="AL157" s="2"/>
      <c r="AM157" s="2"/>
      <c r="AN157" s="2"/>
      <c r="AO157" s="2"/>
    </row>
    <row r="158" spans="1:41" x14ac:dyDescent="0.25">
      <c r="A158" s="2"/>
      <c r="AB158" s="90"/>
      <c r="AC158" s="2"/>
      <c r="AD158" s="2"/>
      <c r="AE158" s="2"/>
      <c r="AF158" s="2"/>
      <c r="AG158" s="2"/>
      <c r="AH158" s="2"/>
      <c r="AI158" s="2"/>
      <c r="AJ158" s="2"/>
      <c r="AK158" s="2"/>
      <c r="AL158" s="2"/>
      <c r="AM158" s="2"/>
      <c r="AN158" s="2"/>
      <c r="AO158" s="2"/>
    </row>
    <row r="159" spans="1:41" x14ac:dyDescent="0.25">
      <c r="A159" s="2"/>
      <c r="AB159" s="90"/>
      <c r="AC159" s="2"/>
      <c r="AD159" s="2"/>
      <c r="AE159" s="2"/>
      <c r="AF159" s="2"/>
      <c r="AG159" s="2"/>
      <c r="AH159" s="2"/>
      <c r="AI159" s="2"/>
      <c r="AJ159" s="2"/>
      <c r="AK159" s="2"/>
      <c r="AL159" s="2"/>
      <c r="AM159" s="2"/>
      <c r="AN159" s="2"/>
      <c r="AO159" s="2"/>
    </row>
    <row r="160" spans="1:41" x14ac:dyDescent="0.25">
      <c r="A160" s="2"/>
      <c r="AB160" s="90"/>
      <c r="AC160" s="2"/>
      <c r="AD160" s="2"/>
      <c r="AE160" s="2"/>
      <c r="AF160" s="2"/>
      <c r="AG160" s="2"/>
      <c r="AH160" s="2"/>
      <c r="AI160" s="2"/>
      <c r="AJ160" s="2"/>
      <c r="AK160" s="2"/>
      <c r="AL160" s="2"/>
      <c r="AM160" s="2"/>
      <c r="AN160" s="2"/>
      <c r="AO160" s="2"/>
    </row>
    <row r="161" spans="1:41" x14ac:dyDescent="0.25">
      <c r="A161" s="2"/>
      <c r="AB161" s="90"/>
      <c r="AC161" s="2"/>
      <c r="AD161" s="2"/>
      <c r="AE161" s="2"/>
      <c r="AF161" s="2"/>
      <c r="AG161" s="2"/>
      <c r="AH161" s="2"/>
      <c r="AI161" s="2"/>
      <c r="AJ161" s="2"/>
      <c r="AK161" s="2"/>
      <c r="AL161" s="2"/>
      <c r="AM161" s="2"/>
      <c r="AN161" s="2"/>
      <c r="AO161" s="2"/>
    </row>
    <row r="162" spans="1:41" x14ac:dyDescent="0.25">
      <c r="A162" s="2"/>
      <c r="AB162" s="90"/>
      <c r="AC162" s="2"/>
      <c r="AD162" s="2"/>
      <c r="AE162" s="2"/>
      <c r="AF162" s="2"/>
      <c r="AG162" s="2"/>
      <c r="AH162" s="2"/>
      <c r="AI162" s="2"/>
      <c r="AJ162" s="2"/>
      <c r="AK162" s="2"/>
      <c r="AL162" s="2"/>
      <c r="AM162" s="2"/>
      <c r="AN162" s="2"/>
      <c r="AO162" s="2"/>
    </row>
    <row r="163" spans="1:41" x14ac:dyDescent="0.25">
      <c r="A163" s="2"/>
      <c r="AB163" s="90"/>
      <c r="AC163" s="2"/>
      <c r="AD163" s="2"/>
      <c r="AE163" s="2"/>
      <c r="AF163" s="2"/>
      <c r="AG163" s="2"/>
      <c r="AH163" s="2"/>
      <c r="AI163" s="2"/>
      <c r="AJ163" s="2"/>
      <c r="AK163" s="2"/>
      <c r="AL163" s="2"/>
      <c r="AM163" s="2"/>
      <c r="AN163" s="2"/>
      <c r="AO163" s="2"/>
    </row>
    <row r="164" spans="1:41" x14ac:dyDescent="0.25">
      <c r="A164" s="2"/>
      <c r="AB164" s="90"/>
      <c r="AC164" s="2"/>
      <c r="AD164" s="2"/>
      <c r="AE164" s="2"/>
      <c r="AF164" s="2"/>
      <c r="AG164" s="2"/>
      <c r="AH164" s="2"/>
      <c r="AI164" s="2"/>
      <c r="AJ164" s="2"/>
      <c r="AK164" s="2"/>
      <c r="AL164" s="2"/>
      <c r="AM164" s="2"/>
      <c r="AN164" s="2"/>
      <c r="AO164" s="2"/>
    </row>
    <row r="165" spans="1:41" x14ac:dyDescent="0.25">
      <c r="A165" s="2"/>
      <c r="AB165" s="90"/>
      <c r="AC165" s="2"/>
      <c r="AD165" s="2"/>
      <c r="AE165" s="2"/>
      <c r="AF165" s="2"/>
      <c r="AG165" s="2"/>
      <c r="AH165" s="2"/>
      <c r="AI165" s="2"/>
      <c r="AJ165" s="2"/>
      <c r="AK165" s="2"/>
      <c r="AL165" s="2"/>
      <c r="AM165" s="2"/>
      <c r="AN165" s="2"/>
      <c r="AO165" s="2"/>
    </row>
    <row r="166" spans="1:41" x14ac:dyDescent="0.25">
      <c r="A166" s="2"/>
      <c r="AB166" s="90"/>
      <c r="AC166" s="2"/>
      <c r="AD166" s="2"/>
      <c r="AE166" s="2"/>
      <c r="AF166" s="2"/>
      <c r="AG166" s="2"/>
      <c r="AH166" s="2"/>
      <c r="AI166" s="2"/>
      <c r="AJ166" s="2"/>
      <c r="AK166" s="2"/>
      <c r="AL166" s="2"/>
      <c r="AM166" s="2"/>
      <c r="AN166" s="2"/>
      <c r="AO166" s="2"/>
    </row>
    <row r="167" spans="1:41" x14ac:dyDescent="0.25">
      <c r="A167" s="2"/>
      <c r="AB167" s="90"/>
      <c r="AC167" s="2"/>
      <c r="AD167" s="2"/>
      <c r="AE167" s="2"/>
      <c r="AF167" s="2"/>
      <c r="AG167" s="2"/>
      <c r="AH167" s="2"/>
      <c r="AI167" s="2"/>
      <c r="AJ167" s="2"/>
      <c r="AK167" s="2"/>
      <c r="AL167" s="2"/>
      <c r="AM167" s="2"/>
      <c r="AN167" s="2"/>
      <c r="AO167" s="2"/>
    </row>
    <row r="168" spans="1:41" x14ac:dyDescent="0.25">
      <c r="A168" s="2"/>
      <c r="AB168" s="90"/>
      <c r="AC168" s="2"/>
      <c r="AD168" s="2"/>
      <c r="AE168" s="2"/>
      <c r="AF168" s="2"/>
      <c r="AG168" s="2"/>
      <c r="AH168" s="2"/>
      <c r="AI168" s="2"/>
      <c r="AJ168" s="2"/>
      <c r="AK168" s="2"/>
      <c r="AL168" s="2"/>
      <c r="AM168" s="2"/>
      <c r="AN168" s="2"/>
      <c r="AO168" s="2"/>
    </row>
    <row r="169" spans="1:41" x14ac:dyDescent="0.25">
      <c r="A169" s="2"/>
      <c r="AB169" s="90"/>
      <c r="AC169" s="2"/>
      <c r="AD169" s="2"/>
      <c r="AE169" s="2"/>
      <c r="AF169" s="2"/>
      <c r="AG169" s="2"/>
      <c r="AH169" s="2"/>
      <c r="AI169" s="2"/>
      <c r="AJ169" s="2"/>
      <c r="AK169" s="2"/>
      <c r="AL169" s="2"/>
      <c r="AM169" s="2"/>
      <c r="AN169" s="2"/>
      <c r="AO169" s="2"/>
    </row>
    <row r="170" spans="1:41" x14ac:dyDescent="0.25">
      <c r="A170" s="2"/>
      <c r="AB170" s="90"/>
      <c r="AC170" s="2"/>
      <c r="AD170" s="2"/>
      <c r="AE170" s="2"/>
      <c r="AF170" s="2"/>
      <c r="AG170" s="2"/>
      <c r="AH170" s="2"/>
      <c r="AI170" s="2"/>
      <c r="AJ170" s="2"/>
      <c r="AK170" s="2"/>
      <c r="AL170" s="2"/>
      <c r="AM170" s="2"/>
      <c r="AN170" s="2"/>
      <c r="AO170" s="2"/>
    </row>
    <row r="171" spans="1:41" x14ac:dyDescent="0.25">
      <c r="A171" s="2"/>
      <c r="AB171" s="90"/>
      <c r="AC171" s="2"/>
      <c r="AD171" s="2"/>
      <c r="AE171" s="2"/>
      <c r="AF171" s="2"/>
      <c r="AG171" s="2"/>
      <c r="AH171" s="2"/>
      <c r="AI171" s="2"/>
      <c r="AJ171" s="2"/>
      <c r="AK171" s="2"/>
      <c r="AL171" s="2"/>
      <c r="AM171" s="2"/>
      <c r="AN171" s="2"/>
      <c r="AO171" s="2"/>
    </row>
    <row r="172" spans="1:41" x14ac:dyDescent="0.25">
      <c r="A172" s="2"/>
      <c r="AB172" s="90"/>
      <c r="AC172" s="2"/>
      <c r="AD172" s="2"/>
      <c r="AE172" s="2"/>
      <c r="AF172" s="2"/>
      <c r="AG172" s="2"/>
      <c r="AH172" s="2"/>
      <c r="AI172" s="2"/>
      <c r="AJ172" s="2"/>
      <c r="AK172" s="2"/>
      <c r="AL172" s="2"/>
      <c r="AM172" s="2"/>
      <c r="AN172" s="2"/>
      <c r="AO172" s="2"/>
    </row>
    <row r="173" spans="1:41" x14ac:dyDescent="0.25">
      <c r="A173" s="2"/>
      <c r="AB173" s="90"/>
      <c r="AC173" s="2"/>
      <c r="AD173" s="2"/>
      <c r="AE173" s="2"/>
      <c r="AF173" s="2"/>
      <c r="AG173" s="2"/>
      <c r="AH173" s="2"/>
      <c r="AI173" s="2"/>
      <c r="AJ173" s="2"/>
      <c r="AK173" s="2"/>
      <c r="AL173" s="2"/>
      <c r="AM173" s="2"/>
      <c r="AN173" s="2"/>
      <c r="AO173" s="2"/>
    </row>
    <row r="174" spans="1:41" x14ac:dyDescent="0.25">
      <c r="A174" s="2"/>
      <c r="AB174" s="90"/>
      <c r="AC174" s="2"/>
      <c r="AD174" s="2"/>
      <c r="AE174" s="2"/>
      <c r="AF174" s="2"/>
      <c r="AG174" s="2"/>
      <c r="AH174" s="2"/>
      <c r="AI174" s="2"/>
      <c r="AJ174" s="2"/>
      <c r="AK174" s="2"/>
      <c r="AL174" s="2"/>
      <c r="AM174" s="2"/>
      <c r="AN174" s="2"/>
      <c r="AO174" s="2"/>
    </row>
    <row r="175" spans="1:41" x14ac:dyDescent="0.25">
      <c r="A175" s="2"/>
      <c r="AB175" s="90"/>
      <c r="AC175" s="2"/>
      <c r="AD175" s="2"/>
      <c r="AE175" s="2"/>
      <c r="AF175" s="2"/>
      <c r="AG175" s="2"/>
      <c r="AH175" s="2"/>
      <c r="AI175" s="2"/>
      <c r="AJ175" s="2"/>
      <c r="AK175" s="2"/>
      <c r="AL175" s="2"/>
      <c r="AM175" s="2"/>
      <c r="AN175" s="2"/>
      <c r="AO175" s="2"/>
    </row>
    <row r="176" spans="1:41" x14ac:dyDescent="0.25">
      <c r="A176" s="2"/>
      <c r="AB176" s="90"/>
      <c r="AC176" s="2"/>
      <c r="AD176" s="2"/>
      <c r="AE176" s="2"/>
      <c r="AF176" s="2"/>
      <c r="AG176" s="2"/>
      <c r="AH176" s="2"/>
      <c r="AI176" s="2"/>
      <c r="AJ176" s="2"/>
      <c r="AK176" s="2"/>
      <c r="AL176" s="2"/>
      <c r="AM176" s="2"/>
      <c r="AN176" s="2"/>
      <c r="AO176" s="2"/>
    </row>
    <row r="177" spans="1:41" x14ac:dyDescent="0.25">
      <c r="A177" s="2"/>
      <c r="AB177" s="90"/>
      <c r="AC177" s="2"/>
      <c r="AD177" s="2"/>
      <c r="AE177" s="2"/>
      <c r="AF177" s="2"/>
      <c r="AG177" s="2"/>
      <c r="AH177" s="2"/>
      <c r="AI177" s="2"/>
      <c r="AJ177" s="2"/>
      <c r="AK177" s="2"/>
      <c r="AL177" s="2"/>
      <c r="AM177" s="2"/>
      <c r="AN177" s="2"/>
      <c r="AO177" s="2"/>
    </row>
    <row r="178" spans="1:41" x14ac:dyDescent="0.25">
      <c r="A178" s="2"/>
      <c r="AB178" s="90"/>
      <c r="AC178" s="2"/>
      <c r="AD178" s="2"/>
      <c r="AE178" s="2"/>
      <c r="AF178" s="2"/>
      <c r="AG178" s="2"/>
      <c r="AH178" s="2"/>
      <c r="AI178" s="2"/>
      <c r="AJ178" s="2"/>
      <c r="AK178" s="2"/>
      <c r="AL178" s="2"/>
      <c r="AM178" s="2"/>
      <c r="AN178" s="2"/>
      <c r="AO178" s="2"/>
    </row>
    <row r="179" spans="1:41" x14ac:dyDescent="0.25">
      <c r="A179" s="2"/>
      <c r="AB179" s="90"/>
      <c r="AC179" s="2"/>
      <c r="AD179" s="2"/>
      <c r="AE179" s="2"/>
      <c r="AF179" s="2"/>
      <c r="AG179" s="2"/>
      <c r="AH179" s="2"/>
      <c r="AI179" s="2"/>
      <c r="AJ179" s="2"/>
      <c r="AK179" s="2"/>
      <c r="AL179" s="2"/>
      <c r="AM179" s="2"/>
      <c r="AN179" s="2"/>
      <c r="AO179" s="2"/>
    </row>
    <row r="180" spans="1:41" x14ac:dyDescent="0.25">
      <c r="A180" s="2"/>
      <c r="AB180" s="90"/>
      <c r="AC180" s="2"/>
      <c r="AD180" s="2"/>
      <c r="AE180" s="2"/>
      <c r="AF180" s="2"/>
      <c r="AG180" s="2"/>
      <c r="AH180" s="2"/>
      <c r="AI180" s="2"/>
      <c r="AJ180" s="2"/>
      <c r="AK180" s="2"/>
      <c r="AL180" s="2"/>
      <c r="AM180" s="2"/>
      <c r="AN180" s="2"/>
      <c r="AO180" s="2"/>
    </row>
    <row r="181" spans="1:41" x14ac:dyDescent="0.25">
      <c r="A181" s="2"/>
      <c r="AB181" s="90"/>
      <c r="AC181" s="2"/>
      <c r="AD181" s="2"/>
      <c r="AE181" s="2"/>
      <c r="AF181" s="2"/>
      <c r="AG181" s="2"/>
      <c r="AH181" s="2"/>
      <c r="AI181" s="2"/>
      <c r="AJ181" s="2"/>
      <c r="AK181" s="2"/>
      <c r="AL181" s="2"/>
      <c r="AM181" s="2"/>
      <c r="AN181" s="2"/>
      <c r="AO181" s="2"/>
    </row>
    <row r="182" spans="1:41" x14ac:dyDescent="0.25">
      <c r="A182" s="2"/>
      <c r="AB182" s="90"/>
      <c r="AC182" s="2"/>
      <c r="AD182" s="2"/>
      <c r="AE182" s="2"/>
      <c r="AF182" s="2"/>
      <c r="AG182" s="2"/>
      <c r="AH182" s="2"/>
      <c r="AI182" s="2"/>
      <c r="AJ182" s="2"/>
      <c r="AK182" s="2"/>
      <c r="AL182" s="2"/>
      <c r="AM182" s="2"/>
      <c r="AN182" s="2"/>
      <c r="AO182" s="2"/>
    </row>
    <row r="183" spans="1:41" x14ac:dyDescent="0.25">
      <c r="A183" s="2"/>
      <c r="AB183" s="90"/>
      <c r="AC183" s="2"/>
      <c r="AD183" s="2"/>
      <c r="AE183" s="2"/>
      <c r="AF183" s="2"/>
      <c r="AG183" s="2"/>
      <c r="AH183" s="2"/>
      <c r="AI183" s="2"/>
      <c r="AJ183" s="2"/>
      <c r="AK183" s="2"/>
      <c r="AL183" s="2"/>
      <c r="AM183" s="2"/>
      <c r="AN183" s="2"/>
      <c r="AO183" s="2"/>
    </row>
    <row r="184" spans="1:41" x14ac:dyDescent="0.25">
      <c r="A184" s="2"/>
      <c r="AB184" s="90"/>
      <c r="AC184" s="2"/>
      <c r="AD184" s="2"/>
      <c r="AE184" s="2"/>
      <c r="AF184" s="2"/>
      <c r="AG184" s="2"/>
      <c r="AH184" s="2"/>
      <c r="AI184" s="2"/>
      <c r="AJ184" s="2"/>
      <c r="AK184" s="2"/>
      <c r="AL184" s="2"/>
      <c r="AM184" s="2"/>
      <c r="AN184" s="2"/>
      <c r="AO184" s="2"/>
    </row>
    <row r="185" spans="1:41" x14ac:dyDescent="0.25">
      <c r="A185" s="2"/>
      <c r="AB185" s="90"/>
      <c r="AC185" s="2"/>
      <c r="AD185" s="2"/>
      <c r="AE185" s="2"/>
      <c r="AF185" s="2"/>
      <c r="AG185" s="2"/>
      <c r="AH185" s="2"/>
      <c r="AI185" s="2"/>
      <c r="AJ185" s="2"/>
      <c r="AK185" s="2"/>
      <c r="AL185" s="2"/>
      <c r="AM185" s="2"/>
      <c r="AN185" s="2"/>
      <c r="AO185" s="2"/>
    </row>
    <row r="186" spans="1:41" x14ac:dyDescent="0.25">
      <c r="A186" s="2"/>
      <c r="AB186" s="90"/>
      <c r="AC186" s="2"/>
      <c r="AD186" s="2"/>
      <c r="AE186" s="2"/>
      <c r="AF186" s="2"/>
      <c r="AG186" s="2"/>
      <c r="AH186" s="2"/>
      <c r="AI186" s="2"/>
      <c r="AJ186" s="2"/>
      <c r="AK186" s="2"/>
      <c r="AL186" s="2"/>
      <c r="AM186" s="2"/>
      <c r="AN186" s="2"/>
      <c r="AO186" s="2"/>
    </row>
    <row r="187" spans="1:41" x14ac:dyDescent="0.25">
      <c r="A187" s="2"/>
      <c r="AB187" s="90"/>
      <c r="AC187" s="2"/>
      <c r="AD187" s="2"/>
      <c r="AE187" s="2"/>
      <c r="AF187" s="2"/>
      <c r="AG187" s="2"/>
      <c r="AH187" s="2"/>
      <c r="AI187" s="2"/>
      <c r="AJ187" s="2"/>
      <c r="AK187" s="2"/>
      <c r="AL187" s="2"/>
      <c r="AM187" s="2"/>
      <c r="AN187" s="2"/>
      <c r="AO187" s="2"/>
    </row>
    <row r="188" spans="1:41" x14ac:dyDescent="0.25">
      <c r="A188" s="2"/>
      <c r="AB188" s="90"/>
      <c r="AC188" s="2"/>
      <c r="AD188" s="2"/>
      <c r="AE188" s="2"/>
      <c r="AF188" s="2"/>
      <c r="AG188" s="2"/>
      <c r="AH188" s="2"/>
      <c r="AI188" s="2"/>
      <c r="AJ188" s="2"/>
      <c r="AK188" s="2"/>
      <c r="AL188" s="2"/>
      <c r="AM188" s="2"/>
      <c r="AN188" s="2"/>
      <c r="AO188" s="2"/>
    </row>
    <row r="189" spans="1:41" x14ac:dyDescent="0.25">
      <c r="A189" s="2"/>
      <c r="AB189" s="90"/>
      <c r="AC189" s="2"/>
      <c r="AD189" s="2"/>
      <c r="AE189" s="2"/>
      <c r="AF189" s="2"/>
      <c r="AG189" s="2"/>
      <c r="AH189" s="2"/>
      <c r="AI189" s="2"/>
      <c r="AJ189" s="2"/>
      <c r="AK189" s="2"/>
      <c r="AL189" s="2"/>
      <c r="AM189" s="2"/>
      <c r="AN189" s="2"/>
      <c r="AO189" s="2"/>
    </row>
    <row r="190" spans="1:41" x14ac:dyDescent="0.25">
      <c r="A190" s="2"/>
      <c r="AB190" s="90"/>
      <c r="AC190" s="2"/>
      <c r="AD190" s="2"/>
      <c r="AE190" s="2"/>
      <c r="AF190" s="2"/>
      <c r="AG190" s="2"/>
      <c r="AH190" s="2"/>
      <c r="AI190" s="2"/>
      <c r="AJ190" s="2"/>
      <c r="AK190" s="2"/>
      <c r="AL190" s="2"/>
      <c r="AM190" s="2"/>
      <c r="AN190" s="2"/>
      <c r="AO190" s="2"/>
    </row>
    <row r="191" spans="1:41" x14ac:dyDescent="0.25">
      <c r="A191" s="2"/>
      <c r="AB191" s="90"/>
      <c r="AC191" s="2"/>
      <c r="AD191" s="2"/>
      <c r="AE191" s="2"/>
      <c r="AF191" s="2"/>
      <c r="AG191" s="2"/>
      <c r="AH191" s="2"/>
      <c r="AI191" s="2"/>
      <c r="AJ191" s="2"/>
      <c r="AK191" s="2"/>
      <c r="AL191" s="2"/>
      <c r="AM191" s="2"/>
      <c r="AN191" s="2"/>
      <c r="AO191" s="2"/>
    </row>
    <row r="192" spans="1:41" x14ac:dyDescent="0.25">
      <c r="A192" s="2"/>
      <c r="AB192" s="90"/>
      <c r="AC192" s="2"/>
      <c r="AD192" s="2"/>
      <c r="AE192" s="2"/>
      <c r="AF192" s="2"/>
      <c r="AG192" s="2"/>
      <c r="AH192" s="2"/>
      <c r="AI192" s="2"/>
      <c r="AJ192" s="2"/>
      <c r="AK192" s="2"/>
      <c r="AL192" s="2"/>
      <c r="AM192" s="2"/>
      <c r="AN192" s="2"/>
      <c r="AO192" s="2"/>
    </row>
    <row r="193" spans="1:41" x14ac:dyDescent="0.25">
      <c r="A193" s="2"/>
      <c r="AB193" s="90"/>
      <c r="AC193" s="2"/>
      <c r="AD193" s="2"/>
      <c r="AE193" s="2"/>
      <c r="AF193" s="2"/>
      <c r="AG193" s="2"/>
      <c r="AH193" s="2"/>
      <c r="AI193" s="2"/>
      <c r="AJ193" s="2"/>
      <c r="AK193" s="2"/>
      <c r="AL193" s="2"/>
      <c r="AM193" s="2"/>
      <c r="AN193" s="2"/>
      <c r="AO193" s="2"/>
    </row>
    <row r="194" spans="1:41" x14ac:dyDescent="0.25">
      <c r="A194" s="2"/>
      <c r="AB194" s="90"/>
      <c r="AC194" s="2"/>
      <c r="AD194" s="2"/>
      <c r="AE194" s="2"/>
      <c r="AF194" s="2"/>
      <c r="AG194" s="2"/>
      <c r="AH194" s="2"/>
      <c r="AI194" s="2"/>
      <c r="AJ194" s="2"/>
      <c r="AK194" s="2"/>
      <c r="AL194" s="2"/>
      <c r="AM194" s="2"/>
      <c r="AN194" s="2"/>
      <c r="AO194" s="2"/>
    </row>
    <row r="195" spans="1:41" x14ac:dyDescent="0.25">
      <c r="A195" s="2"/>
      <c r="AB195" s="90"/>
      <c r="AC195" s="2"/>
      <c r="AD195" s="2"/>
      <c r="AE195" s="2"/>
      <c r="AF195" s="2"/>
      <c r="AG195" s="2"/>
      <c r="AH195" s="2"/>
      <c r="AI195" s="2"/>
      <c r="AJ195" s="2"/>
      <c r="AK195" s="2"/>
      <c r="AL195" s="2"/>
      <c r="AM195" s="2"/>
      <c r="AN195" s="2"/>
      <c r="AO195" s="2"/>
    </row>
    <row r="196" spans="1:41" x14ac:dyDescent="0.25">
      <c r="A196" s="2"/>
      <c r="AB196" s="90"/>
      <c r="AC196" s="2"/>
      <c r="AD196" s="2"/>
      <c r="AE196" s="2"/>
      <c r="AF196" s="2"/>
      <c r="AG196" s="2"/>
      <c r="AH196" s="2"/>
      <c r="AI196" s="2"/>
      <c r="AJ196" s="2"/>
      <c r="AK196" s="2"/>
      <c r="AL196" s="2"/>
      <c r="AM196" s="2"/>
      <c r="AN196" s="2"/>
      <c r="AO196" s="2"/>
    </row>
    <row r="197" spans="1:41" x14ac:dyDescent="0.25">
      <c r="A197" s="2"/>
      <c r="AB197" s="90"/>
      <c r="AC197" s="2"/>
      <c r="AD197" s="2"/>
      <c r="AE197" s="2"/>
      <c r="AF197" s="2"/>
      <c r="AG197" s="2"/>
      <c r="AH197" s="2"/>
      <c r="AI197" s="2"/>
      <c r="AJ197" s="2"/>
      <c r="AK197" s="2"/>
      <c r="AL197" s="2"/>
      <c r="AM197" s="2"/>
      <c r="AN197" s="2"/>
      <c r="AO197" s="2"/>
    </row>
    <row r="198" spans="1:41" x14ac:dyDescent="0.25">
      <c r="A198" s="2"/>
      <c r="AB198" s="90"/>
      <c r="AC198" s="2"/>
      <c r="AD198" s="2"/>
      <c r="AE198" s="2"/>
      <c r="AF198" s="2"/>
      <c r="AG198" s="2"/>
      <c r="AH198" s="2"/>
      <c r="AI198" s="2"/>
      <c r="AJ198" s="2"/>
      <c r="AK198" s="2"/>
      <c r="AL198" s="2"/>
      <c r="AM198" s="2"/>
      <c r="AN198" s="2"/>
      <c r="AO198" s="2"/>
    </row>
    <row r="199" spans="1:41" x14ac:dyDescent="0.25">
      <c r="A199" s="2"/>
      <c r="AB199" s="90"/>
      <c r="AC199" s="2"/>
      <c r="AD199" s="2"/>
      <c r="AE199" s="2"/>
      <c r="AF199" s="2"/>
      <c r="AG199" s="2"/>
      <c r="AH199" s="2"/>
      <c r="AI199" s="2"/>
      <c r="AJ199" s="2"/>
      <c r="AK199" s="2"/>
      <c r="AL199" s="2"/>
      <c r="AM199" s="2"/>
      <c r="AN199" s="2"/>
      <c r="AO199" s="2"/>
    </row>
    <row r="200" spans="1:41" x14ac:dyDescent="0.25">
      <c r="A200" s="2"/>
      <c r="AB200" s="90"/>
      <c r="AC200" s="2"/>
      <c r="AD200" s="2"/>
      <c r="AE200" s="2"/>
      <c r="AF200" s="2"/>
      <c r="AG200" s="2"/>
      <c r="AH200" s="2"/>
      <c r="AI200" s="2"/>
      <c r="AJ200" s="2"/>
      <c r="AK200" s="2"/>
      <c r="AL200" s="2"/>
      <c r="AM200" s="2"/>
      <c r="AN200" s="2"/>
      <c r="AO200" s="2"/>
    </row>
    <row r="201" spans="1:41" x14ac:dyDescent="0.25">
      <c r="A201" s="2"/>
      <c r="AB201" s="90"/>
      <c r="AC201" s="2"/>
      <c r="AD201" s="2"/>
      <c r="AE201" s="2"/>
      <c r="AF201" s="2"/>
      <c r="AG201" s="2"/>
      <c r="AH201" s="2"/>
      <c r="AI201" s="2"/>
      <c r="AJ201" s="2"/>
      <c r="AK201" s="2"/>
      <c r="AL201" s="2"/>
      <c r="AM201" s="2"/>
      <c r="AN201" s="2"/>
      <c r="AO201" s="2"/>
    </row>
    <row r="202" spans="1:41" x14ac:dyDescent="0.25">
      <c r="A202" s="2"/>
      <c r="AB202" s="90"/>
      <c r="AC202" s="2"/>
      <c r="AD202" s="2"/>
      <c r="AE202" s="2"/>
      <c r="AF202" s="2"/>
      <c r="AG202" s="2"/>
      <c r="AH202" s="2"/>
      <c r="AI202" s="2"/>
      <c r="AJ202" s="2"/>
      <c r="AK202" s="2"/>
      <c r="AL202" s="2"/>
      <c r="AM202" s="2"/>
      <c r="AN202" s="2"/>
      <c r="AO202" s="2"/>
    </row>
    <row r="203" spans="1:41" x14ac:dyDescent="0.25">
      <c r="A203" s="2"/>
      <c r="AB203" s="90"/>
      <c r="AC203" s="2"/>
      <c r="AD203" s="2"/>
      <c r="AE203" s="2"/>
      <c r="AF203" s="2"/>
      <c r="AG203" s="2"/>
      <c r="AH203" s="2"/>
      <c r="AI203" s="2"/>
      <c r="AJ203" s="2"/>
      <c r="AK203" s="2"/>
      <c r="AL203" s="2"/>
      <c r="AM203" s="2"/>
      <c r="AN203" s="2"/>
      <c r="AO203" s="2"/>
    </row>
    <row r="204" spans="1:41" x14ac:dyDescent="0.25">
      <c r="A204" s="2"/>
      <c r="AB204" s="90"/>
      <c r="AC204" s="2"/>
      <c r="AD204" s="2"/>
      <c r="AE204" s="2"/>
      <c r="AF204" s="2"/>
      <c r="AG204" s="2"/>
      <c r="AH204" s="2"/>
      <c r="AI204" s="2"/>
      <c r="AJ204" s="2"/>
      <c r="AK204" s="2"/>
      <c r="AL204" s="2"/>
      <c r="AM204" s="2"/>
      <c r="AN204" s="2"/>
      <c r="AO204" s="2"/>
    </row>
    <row r="205" spans="1:41" x14ac:dyDescent="0.25">
      <c r="A205" s="2"/>
      <c r="AB205" s="90"/>
      <c r="AC205" s="2"/>
      <c r="AD205" s="2"/>
      <c r="AE205" s="2"/>
      <c r="AF205" s="2"/>
      <c r="AG205" s="2"/>
      <c r="AH205" s="2"/>
      <c r="AI205" s="2"/>
      <c r="AJ205" s="2"/>
      <c r="AK205" s="2"/>
      <c r="AL205" s="2"/>
      <c r="AM205" s="2"/>
      <c r="AN205" s="2"/>
      <c r="AO205" s="2"/>
    </row>
    <row r="206" spans="1:41" x14ac:dyDescent="0.25">
      <c r="A206" s="2"/>
      <c r="AB206" s="90"/>
      <c r="AC206" s="2"/>
      <c r="AD206" s="2"/>
      <c r="AE206" s="2"/>
      <c r="AF206" s="2"/>
      <c r="AG206" s="2"/>
      <c r="AH206" s="2"/>
      <c r="AI206" s="2"/>
      <c r="AJ206" s="2"/>
      <c r="AK206" s="2"/>
      <c r="AL206" s="2"/>
      <c r="AM206" s="2"/>
      <c r="AN206" s="2"/>
      <c r="AO206" s="2"/>
    </row>
    <row r="207" spans="1:41" x14ac:dyDescent="0.25">
      <c r="A207" s="2"/>
      <c r="AB207" s="90"/>
      <c r="AC207" s="2"/>
      <c r="AD207" s="2"/>
      <c r="AE207" s="2"/>
      <c r="AF207" s="2"/>
      <c r="AG207" s="2"/>
      <c r="AH207" s="2"/>
      <c r="AI207" s="2"/>
      <c r="AJ207" s="2"/>
      <c r="AK207" s="2"/>
      <c r="AL207" s="2"/>
      <c r="AM207" s="2"/>
      <c r="AN207" s="2"/>
      <c r="AO207" s="2"/>
    </row>
    <row r="208" spans="1:41" x14ac:dyDescent="0.25">
      <c r="A208" s="2"/>
      <c r="AB208" s="90"/>
      <c r="AC208" s="2"/>
      <c r="AD208" s="2"/>
      <c r="AE208" s="2"/>
      <c r="AF208" s="2"/>
      <c r="AG208" s="2"/>
      <c r="AH208" s="2"/>
      <c r="AI208" s="2"/>
      <c r="AJ208" s="2"/>
      <c r="AK208" s="2"/>
      <c r="AL208" s="2"/>
      <c r="AM208" s="2"/>
      <c r="AN208" s="2"/>
      <c r="AO208" s="2"/>
    </row>
    <row r="209" spans="1:41" x14ac:dyDescent="0.25">
      <c r="A209" s="2"/>
      <c r="AB209" s="90"/>
      <c r="AC209" s="2"/>
      <c r="AD209" s="2"/>
      <c r="AE209" s="2"/>
      <c r="AF209" s="2"/>
      <c r="AG209" s="2"/>
      <c r="AH209" s="2"/>
      <c r="AI209" s="2"/>
      <c r="AJ209" s="2"/>
      <c r="AK209" s="2"/>
      <c r="AL209" s="2"/>
      <c r="AM209" s="2"/>
      <c r="AN209" s="2"/>
      <c r="AO209" s="2"/>
    </row>
    <row r="210" spans="1:41" x14ac:dyDescent="0.25">
      <c r="A210" s="2"/>
      <c r="AB210" s="90"/>
      <c r="AC210" s="2"/>
      <c r="AD210" s="2"/>
      <c r="AE210" s="2"/>
      <c r="AF210" s="2"/>
      <c r="AG210" s="2"/>
      <c r="AH210" s="2"/>
      <c r="AI210" s="2"/>
      <c r="AJ210" s="2"/>
      <c r="AK210" s="2"/>
      <c r="AL210" s="2"/>
      <c r="AM210" s="2"/>
      <c r="AN210" s="2"/>
      <c r="AO210" s="2"/>
    </row>
    <row r="211" spans="1:41" x14ac:dyDescent="0.25">
      <c r="A211" s="2"/>
      <c r="AB211" s="90"/>
      <c r="AC211" s="2"/>
      <c r="AD211" s="2"/>
      <c r="AE211" s="2"/>
      <c r="AF211" s="2"/>
      <c r="AG211" s="2"/>
      <c r="AH211" s="2"/>
      <c r="AI211" s="2"/>
      <c r="AJ211" s="2"/>
      <c r="AK211" s="2"/>
      <c r="AL211" s="2"/>
      <c r="AM211" s="2"/>
      <c r="AN211" s="2"/>
      <c r="AO211" s="2"/>
    </row>
    <row r="212" spans="1:41" x14ac:dyDescent="0.25">
      <c r="A212" s="2"/>
      <c r="AB212" s="90"/>
      <c r="AC212" s="2"/>
      <c r="AD212" s="2"/>
      <c r="AE212" s="2"/>
      <c r="AF212" s="2"/>
      <c r="AG212" s="2"/>
      <c r="AH212" s="2"/>
      <c r="AI212" s="2"/>
      <c r="AJ212" s="2"/>
      <c r="AK212" s="2"/>
      <c r="AL212" s="2"/>
      <c r="AM212" s="2"/>
      <c r="AN212" s="2"/>
      <c r="AO212" s="2"/>
    </row>
    <row r="213" spans="1:41" x14ac:dyDescent="0.25">
      <c r="A213" s="2"/>
      <c r="AB213" s="90"/>
      <c r="AC213" s="2"/>
      <c r="AD213" s="2"/>
      <c r="AE213" s="2"/>
      <c r="AF213" s="2"/>
      <c r="AG213" s="2"/>
      <c r="AH213" s="2"/>
      <c r="AI213" s="2"/>
      <c r="AJ213" s="2"/>
      <c r="AK213" s="2"/>
      <c r="AL213" s="2"/>
      <c r="AM213" s="2"/>
      <c r="AN213" s="2"/>
      <c r="AO213" s="2"/>
    </row>
    <row r="214" spans="1:41" x14ac:dyDescent="0.25">
      <c r="A214" s="2"/>
      <c r="AB214" s="90"/>
      <c r="AC214" s="2"/>
      <c r="AD214" s="2"/>
      <c r="AE214" s="2"/>
      <c r="AF214" s="2"/>
      <c r="AG214" s="2"/>
      <c r="AH214" s="2"/>
      <c r="AI214" s="2"/>
      <c r="AJ214" s="2"/>
      <c r="AK214" s="2"/>
      <c r="AL214" s="2"/>
      <c r="AM214" s="2"/>
      <c r="AN214" s="2"/>
      <c r="AO214" s="2"/>
    </row>
    <row r="215" spans="1:41" x14ac:dyDescent="0.25">
      <c r="A215" s="2"/>
      <c r="AB215" s="90"/>
      <c r="AC215" s="2"/>
      <c r="AD215" s="2"/>
      <c r="AE215" s="2"/>
      <c r="AF215" s="2"/>
      <c r="AG215" s="2"/>
      <c r="AH215" s="2"/>
      <c r="AI215" s="2"/>
      <c r="AJ215" s="2"/>
      <c r="AK215" s="2"/>
      <c r="AL215" s="2"/>
      <c r="AM215" s="2"/>
      <c r="AN215" s="2"/>
      <c r="AO215" s="2"/>
    </row>
    <row r="216" spans="1:41" x14ac:dyDescent="0.25">
      <c r="A216" s="2"/>
      <c r="AB216" s="90"/>
      <c r="AC216" s="2"/>
      <c r="AD216" s="2"/>
      <c r="AE216" s="2"/>
      <c r="AF216" s="2"/>
      <c r="AG216" s="2"/>
      <c r="AH216" s="2"/>
      <c r="AI216" s="2"/>
      <c r="AJ216" s="2"/>
      <c r="AK216" s="2"/>
      <c r="AL216" s="2"/>
      <c r="AM216" s="2"/>
      <c r="AN216" s="2"/>
      <c r="AO216" s="2"/>
    </row>
    <row r="217" spans="1:41" x14ac:dyDescent="0.25">
      <c r="A217" s="2"/>
      <c r="AB217" s="90"/>
      <c r="AC217" s="2"/>
      <c r="AD217" s="2"/>
      <c r="AE217" s="2"/>
      <c r="AF217" s="2"/>
      <c r="AG217" s="2"/>
      <c r="AH217" s="2"/>
      <c r="AI217" s="2"/>
      <c r="AJ217" s="2"/>
      <c r="AK217" s="2"/>
      <c r="AL217" s="2"/>
      <c r="AM217" s="2"/>
      <c r="AN217" s="2"/>
      <c r="AO217" s="2"/>
    </row>
    <row r="218" spans="1:41" x14ac:dyDescent="0.25">
      <c r="A218" s="2"/>
      <c r="AB218" s="90"/>
      <c r="AC218" s="2"/>
      <c r="AD218" s="2"/>
      <c r="AE218" s="2"/>
      <c r="AF218" s="2"/>
      <c r="AG218" s="2"/>
      <c r="AH218" s="2"/>
      <c r="AI218" s="2"/>
      <c r="AJ218" s="2"/>
      <c r="AK218" s="2"/>
      <c r="AL218" s="2"/>
      <c r="AM218" s="2"/>
      <c r="AN218" s="2"/>
      <c r="AO218" s="2"/>
    </row>
    <row r="219" spans="1:41" x14ac:dyDescent="0.25">
      <c r="A219" s="2"/>
      <c r="AB219" s="90"/>
      <c r="AC219" s="2"/>
      <c r="AD219" s="2"/>
      <c r="AE219" s="2"/>
      <c r="AF219" s="2"/>
      <c r="AG219" s="2"/>
      <c r="AH219" s="2"/>
      <c r="AI219" s="2"/>
      <c r="AJ219" s="2"/>
      <c r="AK219" s="2"/>
      <c r="AL219" s="2"/>
      <c r="AM219" s="2"/>
      <c r="AN219" s="2"/>
      <c r="AO219" s="2"/>
    </row>
    <row r="220" spans="1:41" x14ac:dyDescent="0.25">
      <c r="A220" s="2"/>
      <c r="AB220" s="90"/>
      <c r="AC220" s="2"/>
      <c r="AD220" s="2"/>
      <c r="AE220" s="2"/>
      <c r="AF220" s="2"/>
      <c r="AG220" s="2"/>
      <c r="AH220" s="2"/>
      <c r="AI220" s="2"/>
      <c r="AJ220" s="2"/>
      <c r="AK220" s="2"/>
      <c r="AL220" s="2"/>
      <c r="AM220" s="2"/>
      <c r="AN220" s="2"/>
      <c r="AO220" s="2"/>
    </row>
    <row r="221" spans="1:41" x14ac:dyDescent="0.25">
      <c r="A221" s="2"/>
      <c r="AB221" s="90"/>
      <c r="AC221" s="2"/>
      <c r="AD221" s="2"/>
      <c r="AE221" s="2"/>
      <c r="AF221" s="2"/>
      <c r="AG221" s="2"/>
      <c r="AH221" s="2"/>
      <c r="AI221" s="2"/>
      <c r="AJ221" s="2"/>
      <c r="AK221" s="2"/>
      <c r="AL221" s="2"/>
      <c r="AM221" s="2"/>
      <c r="AN221" s="2"/>
      <c r="AO221" s="2"/>
    </row>
    <row r="222" spans="1:41" x14ac:dyDescent="0.25">
      <c r="A222" s="2"/>
      <c r="AB222" s="90"/>
      <c r="AC222" s="2"/>
      <c r="AD222" s="2"/>
      <c r="AE222" s="2"/>
      <c r="AF222" s="2"/>
      <c r="AG222" s="2"/>
      <c r="AH222" s="2"/>
      <c r="AI222" s="2"/>
      <c r="AJ222" s="2"/>
      <c r="AK222" s="2"/>
      <c r="AL222" s="2"/>
      <c r="AM222" s="2"/>
      <c r="AN222" s="2"/>
      <c r="AO222" s="2"/>
    </row>
    <row r="223" spans="1:41" x14ac:dyDescent="0.25">
      <c r="A223" s="2"/>
      <c r="AB223" s="90"/>
      <c r="AC223" s="2"/>
      <c r="AD223" s="2"/>
      <c r="AE223" s="2"/>
      <c r="AF223" s="2"/>
      <c r="AG223" s="2"/>
      <c r="AH223" s="2"/>
      <c r="AI223" s="2"/>
      <c r="AJ223" s="2"/>
      <c r="AK223" s="2"/>
      <c r="AL223" s="2"/>
      <c r="AM223" s="2"/>
      <c r="AN223" s="2"/>
      <c r="AO223" s="2"/>
    </row>
    <row r="224" spans="1:41" x14ac:dyDescent="0.25">
      <c r="A224" s="2"/>
      <c r="AB224" s="90"/>
      <c r="AC224" s="2"/>
      <c r="AD224" s="2"/>
      <c r="AE224" s="2"/>
      <c r="AF224" s="2"/>
      <c r="AG224" s="2"/>
      <c r="AH224" s="2"/>
      <c r="AI224" s="2"/>
      <c r="AJ224" s="2"/>
      <c r="AK224" s="2"/>
      <c r="AL224" s="2"/>
      <c r="AM224" s="2"/>
      <c r="AN224" s="2"/>
      <c r="AO224" s="2"/>
    </row>
    <row r="225" spans="1:41" x14ac:dyDescent="0.25">
      <c r="A225" s="2"/>
      <c r="AB225" s="90"/>
      <c r="AC225" s="2"/>
      <c r="AD225" s="2"/>
      <c r="AE225" s="2"/>
      <c r="AF225" s="2"/>
      <c r="AG225" s="2"/>
      <c r="AH225" s="2"/>
      <c r="AI225" s="2"/>
      <c r="AJ225" s="2"/>
      <c r="AK225" s="2"/>
      <c r="AL225" s="2"/>
      <c r="AM225" s="2"/>
      <c r="AN225" s="2"/>
      <c r="AO225" s="2"/>
    </row>
    <row r="226" spans="1:41" x14ac:dyDescent="0.25">
      <c r="A226" s="2"/>
      <c r="AB226" s="90"/>
      <c r="AC226" s="2"/>
      <c r="AD226" s="2"/>
      <c r="AE226" s="2"/>
      <c r="AF226" s="2"/>
      <c r="AG226" s="2"/>
      <c r="AH226" s="2"/>
      <c r="AI226" s="2"/>
      <c r="AJ226" s="2"/>
      <c r="AK226" s="2"/>
      <c r="AL226" s="2"/>
      <c r="AM226" s="2"/>
      <c r="AN226" s="2"/>
      <c r="AO226" s="2"/>
    </row>
    <row r="227" spans="1:41" x14ac:dyDescent="0.25">
      <c r="A227" s="2"/>
      <c r="AB227" s="90"/>
      <c r="AC227" s="2"/>
      <c r="AD227" s="2"/>
      <c r="AE227" s="2"/>
      <c r="AF227" s="2"/>
      <c r="AG227" s="2"/>
      <c r="AH227" s="2"/>
      <c r="AI227" s="2"/>
      <c r="AJ227" s="2"/>
      <c r="AK227" s="2"/>
      <c r="AL227" s="2"/>
      <c r="AM227" s="2"/>
      <c r="AN227" s="2"/>
      <c r="AO227" s="2"/>
    </row>
    <row r="228" spans="1:41" x14ac:dyDescent="0.25">
      <c r="A228" s="2"/>
      <c r="AB228" s="90"/>
      <c r="AC228" s="2"/>
      <c r="AD228" s="2"/>
      <c r="AE228" s="2"/>
      <c r="AF228" s="2"/>
      <c r="AG228" s="2"/>
      <c r="AH228" s="2"/>
      <c r="AI228" s="2"/>
      <c r="AJ228" s="2"/>
      <c r="AK228" s="2"/>
      <c r="AL228" s="2"/>
      <c r="AM228" s="2"/>
      <c r="AN228" s="2"/>
      <c r="AO228" s="2"/>
    </row>
    <row r="229" spans="1:41" x14ac:dyDescent="0.25">
      <c r="A229" s="2"/>
      <c r="AB229" s="90"/>
      <c r="AC229" s="2"/>
      <c r="AD229" s="2"/>
      <c r="AE229" s="2"/>
      <c r="AF229" s="2"/>
      <c r="AG229" s="2"/>
      <c r="AH229" s="2"/>
      <c r="AI229" s="2"/>
      <c r="AJ229" s="2"/>
      <c r="AK229" s="2"/>
      <c r="AL229" s="2"/>
      <c r="AM229" s="2"/>
      <c r="AN229" s="2"/>
      <c r="AO229" s="2"/>
    </row>
    <row r="230" spans="1:41" x14ac:dyDescent="0.25">
      <c r="A230" s="2"/>
      <c r="AB230" s="90"/>
      <c r="AC230" s="2"/>
      <c r="AD230" s="2"/>
      <c r="AE230" s="2"/>
      <c r="AF230" s="2"/>
      <c r="AG230" s="2"/>
      <c r="AH230" s="2"/>
      <c r="AI230" s="2"/>
      <c r="AJ230" s="2"/>
      <c r="AK230" s="2"/>
      <c r="AL230" s="2"/>
      <c r="AM230" s="2"/>
      <c r="AN230" s="2"/>
      <c r="AO230" s="2"/>
    </row>
    <row r="231" spans="1:41" x14ac:dyDescent="0.25">
      <c r="A231" s="2"/>
      <c r="AB231" s="90"/>
      <c r="AC231" s="2"/>
      <c r="AD231" s="2"/>
      <c r="AE231" s="2"/>
      <c r="AF231" s="2"/>
      <c r="AG231" s="2"/>
      <c r="AH231" s="2"/>
      <c r="AI231" s="2"/>
      <c r="AJ231" s="2"/>
      <c r="AK231" s="2"/>
      <c r="AL231" s="2"/>
      <c r="AM231" s="2"/>
      <c r="AN231" s="2"/>
      <c r="AO231" s="2"/>
    </row>
    <row r="232" spans="1:41" x14ac:dyDescent="0.25">
      <c r="A232" s="2"/>
      <c r="AB232" s="2"/>
      <c r="AC232" s="2"/>
      <c r="AD232" s="2"/>
      <c r="AE232" s="2"/>
      <c r="AF232" s="2"/>
      <c r="AG232" s="2"/>
      <c r="AH232" s="2"/>
      <c r="AI232" s="2"/>
      <c r="AJ232" s="2"/>
      <c r="AK232" s="2"/>
      <c r="AL232" s="2"/>
      <c r="AM232" s="2"/>
      <c r="AN232" s="2"/>
      <c r="AO232" s="2"/>
    </row>
    <row r="233" spans="1:41" x14ac:dyDescent="0.25">
      <c r="A233" s="2"/>
      <c r="AB233" s="2"/>
      <c r="AC233" s="2"/>
      <c r="AD233" s="2"/>
      <c r="AE233" s="2"/>
      <c r="AF233" s="2"/>
      <c r="AG233" s="2"/>
      <c r="AH233" s="2"/>
      <c r="AI233" s="2"/>
      <c r="AJ233" s="2"/>
      <c r="AK233" s="2"/>
      <c r="AL233" s="2"/>
      <c r="AM233" s="2"/>
      <c r="AN233" s="2"/>
      <c r="AO233" s="2"/>
    </row>
    <row r="234" spans="1:41" x14ac:dyDescent="0.25">
      <c r="A234" s="150"/>
      <c r="AB234" s="2"/>
      <c r="AC234" s="2"/>
      <c r="AD234" s="2"/>
      <c r="AE234" s="2"/>
      <c r="AF234" s="2"/>
      <c r="AG234" s="2"/>
      <c r="AH234" s="2"/>
      <c r="AI234" s="2"/>
      <c r="AJ234" s="2"/>
      <c r="AK234" s="2"/>
      <c r="AL234" s="2"/>
      <c r="AM234" s="2"/>
      <c r="AN234" s="2"/>
      <c r="AO234" s="2"/>
    </row>
    <row r="235" spans="1:41" x14ac:dyDescent="0.25">
      <c r="A235" s="150"/>
      <c r="AA235" s="2"/>
      <c r="AB235" s="2"/>
      <c r="AC235" s="2"/>
      <c r="AD235" s="2"/>
      <c r="AE235" s="2"/>
      <c r="AF235" s="2"/>
      <c r="AG235" s="2"/>
      <c r="AH235" s="2"/>
      <c r="AI235" s="2"/>
      <c r="AJ235" s="2"/>
      <c r="AK235" s="2"/>
      <c r="AL235" s="2"/>
      <c r="AM235" s="2"/>
      <c r="AN235" s="2"/>
      <c r="AO235" s="2"/>
    </row>
    <row r="236" spans="1:41" x14ac:dyDescent="0.25">
      <c r="A236" s="150"/>
      <c r="AA236" s="2"/>
      <c r="AB236" s="2"/>
      <c r="AC236" s="2"/>
      <c r="AD236" s="2"/>
      <c r="AE236" s="2"/>
      <c r="AF236" s="2"/>
      <c r="AG236" s="2"/>
      <c r="AH236" s="2"/>
      <c r="AI236" s="2"/>
      <c r="AJ236" s="2"/>
      <c r="AK236" s="2"/>
      <c r="AL236" s="2"/>
      <c r="AM236" s="2"/>
      <c r="AN236" s="2"/>
      <c r="AO236" s="2"/>
    </row>
    <row r="237" spans="1:41" x14ac:dyDescent="0.25">
      <c r="A237" s="92"/>
      <c r="AA237" s="2"/>
      <c r="AB237" s="2"/>
      <c r="AC237" s="2"/>
      <c r="AD237" s="2"/>
      <c r="AE237" s="2"/>
      <c r="AF237" s="2"/>
      <c r="AG237" s="2"/>
      <c r="AH237" s="2"/>
      <c r="AI237" s="2"/>
      <c r="AJ237" s="2"/>
      <c r="AK237" s="2"/>
      <c r="AL237" s="2"/>
      <c r="AM237" s="2"/>
      <c r="AN237" s="2"/>
      <c r="AO237" s="2"/>
    </row>
    <row r="238" spans="1:41" x14ac:dyDescent="0.25">
      <c r="A238" s="92"/>
      <c r="AA238" s="2"/>
      <c r="AB238" s="2"/>
      <c r="AC238" s="2"/>
      <c r="AD238" s="2"/>
      <c r="AE238" s="2"/>
      <c r="AF238" s="2"/>
      <c r="AG238" s="2"/>
      <c r="AH238" s="2"/>
      <c r="AI238" s="2"/>
      <c r="AJ238" s="2"/>
      <c r="AK238" s="2"/>
      <c r="AL238" s="2"/>
      <c r="AM238" s="2"/>
      <c r="AN238" s="2"/>
      <c r="AO238" s="2"/>
    </row>
    <row r="239" spans="1:41" x14ac:dyDescent="0.25">
      <c r="A239" s="92"/>
      <c r="AA239" s="2"/>
      <c r="AB239" s="2"/>
      <c r="AC239" s="2"/>
      <c r="AD239" s="2"/>
      <c r="AE239" s="2"/>
      <c r="AF239" s="2"/>
      <c r="AG239" s="2"/>
      <c r="AH239" s="2"/>
      <c r="AI239" s="2"/>
      <c r="AJ239" s="2"/>
      <c r="AK239" s="2"/>
      <c r="AL239" s="2"/>
      <c r="AM239" s="2"/>
      <c r="AN239" s="2"/>
      <c r="AO239" s="2"/>
    </row>
    <row r="240" spans="1:41" x14ac:dyDescent="0.25">
      <c r="A240" s="2"/>
      <c r="AA240" s="2"/>
      <c r="AB240" s="2"/>
      <c r="AC240" s="2"/>
      <c r="AD240" s="2"/>
      <c r="AE240" s="2"/>
      <c r="AF240" s="2"/>
    </row>
    <row r="241" spans="1:32" x14ac:dyDescent="0.25">
      <c r="A241" s="2"/>
      <c r="AA241" s="2"/>
      <c r="AB241" s="2"/>
      <c r="AC241" s="2"/>
      <c r="AD241" s="2"/>
      <c r="AE241" s="2"/>
      <c r="AF241" s="2"/>
    </row>
    <row r="242" spans="1:32" x14ac:dyDescent="0.25">
      <c r="A242" s="2"/>
      <c r="AA242" s="2"/>
      <c r="AB242" s="2"/>
      <c r="AC242" s="2"/>
      <c r="AD242" s="2"/>
      <c r="AE242" s="2"/>
      <c r="AF242" s="2"/>
    </row>
    <row r="243" spans="1:32" x14ac:dyDescent="0.25">
      <c r="A243" s="2"/>
      <c r="AA243" s="2"/>
      <c r="AB243" s="2"/>
      <c r="AC243" s="2"/>
      <c r="AD243" s="2"/>
      <c r="AE243" s="2"/>
      <c r="AF243" s="2"/>
    </row>
    <row r="244" spans="1:32" x14ac:dyDescent="0.25">
      <c r="A244" s="2"/>
      <c r="AA244" s="2"/>
      <c r="AB244" s="2"/>
      <c r="AC244" s="2"/>
      <c r="AD244" s="2"/>
      <c r="AE244" s="2"/>
      <c r="AF244" s="2"/>
    </row>
    <row r="245" spans="1:32" x14ac:dyDescent="0.25">
      <c r="A245" s="2"/>
      <c r="AA245" s="2"/>
      <c r="AB245" s="2"/>
      <c r="AC245" s="2"/>
      <c r="AD245" s="2"/>
      <c r="AE245" s="2"/>
      <c r="AF245" s="2"/>
    </row>
    <row r="246" spans="1:32" x14ac:dyDescent="0.25">
      <c r="A246" s="2"/>
      <c r="AA246" s="2"/>
      <c r="AB246" s="2"/>
      <c r="AC246" s="2"/>
      <c r="AD246" s="2"/>
      <c r="AE246" s="2"/>
      <c r="AF246" s="2"/>
    </row>
    <row r="247" spans="1:32" x14ac:dyDescent="0.25">
      <c r="A247" s="2"/>
      <c r="AA247" s="2"/>
      <c r="AB247" s="2"/>
      <c r="AC247" s="2"/>
      <c r="AD247" s="2"/>
      <c r="AE247" s="2"/>
      <c r="AF247" s="2"/>
    </row>
    <row r="248" spans="1:32" x14ac:dyDescent="0.25">
      <c r="A248" s="2"/>
      <c r="AA248" s="2"/>
      <c r="AB248" s="2"/>
      <c r="AC248" s="2"/>
      <c r="AD248" s="2"/>
      <c r="AE248" s="2"/>
      <c r="AF248" s="2"/>
    </row>
    <row r="249" spans="1:32" x14ac:dyDescent="0.25">
      <c r="A249" s="2"/>
      <c r="AA249" s="2"/>
      <c r="AB249" s="2"/>
      <c r="AC249" s="2"/>
      <c r="AD249" s="2"/>
      <c r="AE249" s="2"/>
      <c r="AF249" s="2"/>
    </row>
  </sheetData>
  <autoFilter ref="B34:Y234" xr:uid="{0647050D-E510-46BE-ADB5-1445E64A7F86}">
    <sortState xmlns:xlrd2="http://schemas.microsoft.com/office/spreadsheetml/2017/richdata2" ref="B35:Y234">
      <sortCondition ref="B34:B234"/>
    </sortState>
  </autoFilter>
  <pageMargins left="0.7" right="0.7" top="0.75" bottom="0.75" header="0.3" footer="0.3"/>
  <pageSetup paperSize="9" orientation="portrait" r:id="rId1"/>
  <ignoredErrors>
    <ignoredError sqref="Z25:Z28"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update</vt:lpstr>
      <vt:lpstr>share of GDP(ppp-$)</vt:lpstr>
      <vt:lpstr>Climate Debt</vt:lpstr>
      <vt:lpstr>Calculation</vt:lpstr>
      <vt:lpstr>GDP(ppp-$)</vt:lpstr>
      <vt:lpstr>Environment</vt:lpstr>
      <vt:lpstr>Footprint</vt:lpstr>
      <vt:lpstr>Forest</vt:lpstr>
      <vt:lpstr>Nuclear</vt:lpstr>
      <vt:lpstr>Population</vt:lpstr>
      <vt:lpstr>Global</vt:lpstr>
      <vt:lpstr>CO2 Transferred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Claus Andersen</cp:lastModifiedBy>
  <dcterms:created xsi:type="dcterms:W3CDTF">2015-06-05T18:19:34Z</dcterms:created>
  <dcterms:modified xsi:type="dcterms:W3CDTF">2020-11-25T07:10:24Z</dcterms:modified>
</cp:coreProperties>
</file>